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clau7\OneDrive\Desktop\ECO_INS\econometric-insurance\insurance\"/>
    </mc:Choice>
  </mc:AlternateContent>
  <xr:revisionPtr revIDLastSave="0" documentId="13_ncr:1_{640BA262-CDDF-4CFE-8077-9D0D1E1B81AA}" xr6:coauthVersionLast="47" xr6:coauthVersionMax="47" xr10:uidLastSave="{00000000-0000-0000-0000-000000000000}"/>
  <bookViews>
    <workbookView xWindow="-120" yWindow="-120" windowWidth="29040" windowHeight="16440" tabRatio="993" activeTab="12" xr2:uid="{00000000-000D-0000-FFFF-FFFF00000000}"/>
  </bookViews>
  <sheets>
    <sheet name="SUMMARY" sheetId="18" r:id="rId1"/>
    <sheet name="MORTALITY RATES MALE+FEMALE" sheetId="1" r:id="rId2"/>
    <sheet name="MORTALITY RATES MALE" sheetId="3" r:id="rId3"/>
    <sheet name="EIOPA RATES" sheetId="4" r:id="rId4"/>
    <sheet name="RATES_shock" sheetId="22" r:id="rId5"/>
    <sheet name="shockup" sheetId="23" r:id="rId6"/>
    <sheet name="diff" sheetId="25" r:id="rId7"/>
    <sheet name="shockdown" sheetId="24" r:id="rId8"/>
    <sheet name="DATA" sheetId="5" r:id="rId9"/>
    <sheet name="BASE CASE" sheetId="6" r:id="rId10"/>
    <sheet name="BC_m+f" sheetId="19" r:id="rId11"/>
    <sheet name="BC_65" sheetId="20" r:id="rId12"/>
    <sheet name="IR_up" sheetId="7" r:id="rId13"/>
    <sheet name="IR_down" sheetId="8" r:id="rId14"/>
    <sheet name="EQ" sheetId="9" r:id="rId15"/>
    <sheet name="PROP" sheetId="10" r:id="rId16"/>
    <sheet name="MORT" sheetId="11" r:id="rId17"/>
    <sheet name="LAPSE_up" sheetId="12" r:id="rId18"/>
    <sheet name="LAPSE_down" sheetId="13" r:id="rId19"/>
    <sheet name="LAPSE_mass" sheetId="14" r:id="rId20"/>
    <sheet name="CAT" sheetId="15" r:id="rId21"/>
    <sheet name="EXP" sheetId="16" r:id="rId22"/>
    <sheet name="BSCR" sheetId="17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25" l="1"/>
  <c r="K5" i="25"/>
  <c r="L5" i="25"/>
  <c r="M5" i="25"/>
  <c r="N5" i="25"/>
  <c r="O5" i="25"/>
  <c r="P5" i="25"/>
  <c r="J6" i="25"/>
  <c r="K6" i="25"/>
  <c r="L6" i="25"/>
  <c r="M6" i="25"/>
  <c r="N6" i="25"/>
  <c r="O6" i="25"/>
  <c r="P6" i="25"/>
  <c r="J7" i="25"/>
  <c r="K7" i="25"/>
  <c r="L7" i="25"/>
  <c r="M7" i="25"/>
  <c r="N7" i="25"/>
  <c r="O7" i="25"/>
  <c r="P7" i="25"/>
  <c r="J8" i="25"/>
  <c r="K8" i="25"/>
  <c r="L8" i="25"/>
  <c r="M8" i="25"/>
  <c r="N8" i="25"/>
  <c r="O8" i="25"/>
  <c r="P8" i="25"/>
  <c r="J9" i="25"/>
  <c r="K9" i="25"/>
  <c r="L9" i="25"/>
  <c r="M9" i="25"/>
  <c r="N9" i="25"/>
  <c r="O9" i="25"/>
  <c r="P9" i="25"/>
  <c r="J10" i="25"/>
  <c r="K10" i="25"/>
  <c r="L10" i="25"/>
  <c r="M10" i="25"/>
  <c r="N10" i="25"/>
  <c r="O10" i="25"/>
  <c r="P10" i="25"/>
  <c r="J11" i="25"/>
  <c r="K11" i="25"/>
  <c r="L11" i="25"/>
  <c r="M11" i="25"/>
  <c r="N11" i="25"/>
  <c r="O11" i="25"/>
  <c r="P11" i="25"/>
  <c r="J12" i="25"/>
  <c r="K12" i="25"/>
  <c r="L12" i="25"/>
  <c r="M12" i="25"/>
  <c r="N12" i="25"/>
  <c r="O12" i="25"/>
  <c r="P12" i="25"/>
  <c r="J13" i="25"/>
  <c r="K13" i="25"/>
  <c r="L13" i="25"/>
  <c r="M13" i="25"/>
  <c r="N13" i="25"/>
  <c r="O13" i="25"/>
  <c r="P13" i="25"/>
  <c r="J14" i="25"/>
  <c r="K14" i="25"/>
  <c r="L14" i="25"/>
  <c r="M14" i="25"/>
  <c r="N14" i="25"/>
  <c r="O14" i="25"/>
  <c r="P14" i="25"/>
  <c r="J15" i="25"/>
  <c r="K15" i="25"/>
  <c r="L15" i="25"/>
  <c r="M15" i="25"/>
  <c r="N15" i="25"/>
  <c r="O15" i="25"/>
  <c r="P15" i="25"/>
  <c r="J16" i="25"/>
  <c r="K16" i="25"/>
  <c r="L16" i="25"/>
  <c r="M16" i="25"/>
  <c r="N16" i="25"/>
  <c r="O16" i="25"/>
  <c r="P16" i="25"/>
  <c r="J17" i="25"/>
  <c r="K17" i="25"/>
  <c r="L17" i="25"/>
  <c r="M17" i="25"/>
  <c r="N17" i="25"/>
  <c r="O17" i="25"/>
  <c r="P17" i="25"/>
  <c r="J18" i="25"/>
  <c r="K18" i="25"/>
  <c r="L18" i="25"/>
  <c r="M18" i="25"/>
  <c r="N18" i="25"/>
  <c r="O18" i="25"/>
  <c r="P18" i="25"/>
  <c r="J19" i="25"/>
  <c r="K19" i="25"/>
  <c r="L19" i="25"/>
  <c r="M19" i="25"/>
  <c r="N19" i="25"/>
  <c r="O19" i="25"/>
  <c r="P19" i="25"/>
  <c r="J20" i="25"/>
  <c r="K20" i="25"/>
  <c r="L20" i="25"/>
  <c r="M20" i="25"/>
  <c r="N20" i="25"/>
  <c r="O20" i="25"/>
  <c r="P20" i="25"/>
  <c r="J21" i="25"/>
  <c r="K21" i="25"/>
  <c r="L21" i="25"/>
  <c r="M21" i="25"/>
  <c r="N21" i="25"/>
  <c r="O21" i="25"/>
  <c r="P21" i="25"/>
  <c r="J22" i="25"/>
  <c r="K22" i="25"/>
  <c r="L22" i="25"/>
  <c r="M22" i="25"/>
  <c r="N22" i="25"/>
  <c r="O22" i="25"/>
  <c r="P22" i="25"/>
  <c r="J23" i="25"/>
  <c r="K23" i="25"/>
  <c r="L23" i="25"/>
  <c r="M23" i="25"/>
  <c r="N23" i="25"/>
  <c r="O23" i="25"/>
  <c r="P23" i="25"/>
  <c r="J24" i="25"/>
  <c r="K24" i="25"/>
  <c r="L24" i="25"/>
  <c r="M24" i="25"/>
  <c r="N24" i="25"/>
  <c r="O24" i="25"/>
  <c r="P24" i="25"/>
  <c r="J25" i="25"/>
  <c r="K25" i="25"/>
  <c r="L25" i="25"/>
  <c r="M25" i="25"/>
  <c r="N25" i="25"/>
  <c r="O25" i="25"/>
  <c r="P25" i="25"/>
  <c r="J26" i="25"/>
  <c r="K26" i="25"/>
  <c r="L26" i="25"/>
  <c r="M26" i="25"/>
  <c r="N26" i="25"/>
  <c r="O26" i="25"/>
  <c r="P26" i="25"/>
  <c r="J27" i="25"/>
  <c r="K27" i="25"/>
  <c r="L27" i="25"/>
  <c r="M27" i="25"/>
  <c r="N27" i="25"/>
  <c r="O27" i="25"/>
  <c r="P27" i="25"/>
  <c r="J28" i="25"/>
  <c r="K28" i="25"/>
  <c r="L28" i="25"/>
  <c r="M28" i="25"/>
  <c r="N28" i="25"/>
  <c r="O28" i="25"/>
  <c r="P28" i="25"/>
  <c r="J29" i="25"/>
  <c r="K29" i="25"/>
  <c r="L29" i="25"/>
  <c r="M29" i="25"/>
  <c r="N29" i="25"/>
  <c r="O29" i="25"/>
  <c r="P29" i="25"/>
  <c r="J30" i="25"/>
  <c r="K30" i="25"/>
  <c r="L30" i="25"/>
  <c r="M30" i="25"/>
  <c r="N30" i="25"/>
  <c r="O30" i="25"/>
  <c r="P30" i="25"/>
  <c r="J31" i="25"/>
  <c r="K31" i="25"/>
  <c r="L31" i="25"/>
  <c r="M31" i="25"/>
  <c r="N31" i="25"/>
  <c r="O31" i="25"/>
  <c r="P31" i="25"/>
  <c r="J32" i="25"/>
  <c r="K32" i="25"/>
  <c r="L32" i="25"/>
  <c r="M32" i="25"/>
  <c r="N32" i="25"/>
  <c r="O32" i="25"/>
  <c r="P32" i="25"/>
  <c r="J33" i="25"/>
  <c r="K33" i="25"/>
  <c r="L33" i="25"/>
  <c r="M33" i="25"/>
  <c r="N33" i="25"/>
  <c r="O33" i="25"/>
  <c r="P33" i="25"/>
  <c r="J34" i="25"/>
  <c r="K34" i="25"/>
  <c r="L34" i="25"/>
  <c r="M34" i="25"/>
  <c r="N34" i="25"/>
  <c r="O34" i="25"/>
  <c r="P34" i="25"/>
  <c r="J35" i="25"/>
  <c r="K35" i="25"/>
  <c r="L35" i="25"/>
  <c r="M35" i="25"/>
  <c r="N35" i="25"/>
  <c r="O35" i="25"/>
  <c r="P35" i="25"/>
  <c r="J36" i="25"/>
  <c r="K36" i="25"/>
  <c r="L36" i="25"/>
  <c r="M36" i="25"/>
  <c r="N36" i="25"/>
  <c r="O36" i="25"/>
  <c r="P36" i="25"/>
  <c r="J37" i="25"/>
  <c r="K37" i="25"/>
  <c r="L37" i="25"/>
  <c r="M37" i="25"/>
  <c r="N37" i="25"/>
  <c r="O37" i="25"/>
  <c r="P37" i="25"/>
  <c r="J38" i="25"/>
  <c r="K38" i="25"/>
  <c r="L38" i="25"/>
  <c r="M38" i="25"/>
  <c r="N38" i="25"/>
  <c r="O38" i="25"/>
  <c r="P38" i="25"/>
  <c r="J39" i="25"/>
  <c r="K39" i="25"/>
  <c r="L39" i="25"/>
  <c r="M39" i="25"/>
  <c r="N39" i="25"/>
  <c r="O39" i="25"/>
  <c r="P39" i="25"/>
  <c r="J40" i="25"/>
  <c r="K40" i="25"/>
  <c r="L40" i="25"/>
  <c r="M40" i="25"/>
  <c r="N40" i="25"/>
  <c r="O40" i="25"/>
  <c r="P40" i="25"/>
  <c r="J41" i="25"/>
  <c r="K41" i="25"/>
  <c r="L41" i="25"/>
  <c r="M41" i="25"/>
  <c r="N41" i="25"/>
  <c r="O41" i="25"/>
  <c r="P41" i="25"/>
  <c r="J42" i="25"/>
  <c r="K42" i="25"/>
  <c r="L42" i="25"/>
  <c r="M42" i="25"/>
  <c r="N42" i="25"/>
  <c r="O42" i="25"/>
  <c r="P42" i="25"/>
  <c r="J43" i="25"/>
  <c r="K43" i="25"/>
  <c r="L43" i="25"/>
  <c r="M43" i="25"/>
  <c r="N43" i="25"/>
  <c r="O43" i="25"/>
  <c r="P43" i="25"/>
  <c r="J44" i="25"/>
  <c r="K44" i="25"/>
  <c r="L44" i="25"/>
  <c r="M44" i="25"/>
  <c r="N44" i="25"/>
  <c r="O44" i="25"/>
  <c r="P44" i="25"/>
  <c r="J45" i="25"/>
  <c r="K45" i="25"/>
  <c r="L45" i="25"/>
  <c r="M45" i="25"/>
  <c r="N45" i="25"/>
  <c r="O45" i="25"/>
  <c r="P45" i="25"/>
  <c r="J46" i="25"/>
  <c r="K46" i="25"/>
  <c r="L46" i="25"/>
  <c r="M46" i="25"/>
  <c r="N46" i="25"/>
  <c r="O46" i="25"/>
  <c r="P46" i="25"/>
  <c r="J47" i="25"/>
  <c r="K47" i="25"/>
  <c r="L47" i="25"/>
  <c r="M47" i="25"/>
  <c r="N47" i="25"/>
  <c r="O47" i="25"/>
  <c r="P47" i="25"/>
  <c r="J48" i="25"/>
  <c r="K48" i="25"/>
  <c r="L48" i="25"/>
  <c r="M48" i="25"/>
  <c r="N48" i="25"/>
  <c r="O48" i="25"/>
  <c r="P48" i="25"/>
  <c r="J49" i="25"/>
  <c r="K49" i="25"/>
  <c r="L49" i="25"/>
  <c r="M49" i="25"/>
  <c r="N49" i="25"/>
  <c r="O49" i="25"/>
  <c r="P49" i="25"/>
  <c r="J50" i="25"/>
  <c r="K50" i="25"/>
  <c r="L50" i="25"/>
  <c r="M50" i="25"/>
  <c r="N50" i="25"/>
  <c r="O50" i="25"/>
  <c r="P50" i="25"/>
  <c r="J51" i="25"/>
  <c r="K51" i="25"/>
  <c r="L51" i="25"/>
  <c r="M51" i="25"/>
  <c r="N51" i="25"/>
  <c r="O51" i="25"/>
  <c r="P51" i="25"/>
  <c r="J52" i="25"/>
  <c r="K52" i="25"/>
  <c r="L52" i="25"/>
  <c r="M52" i="25"/>
  <c r="N52" i="25"/>
  <c r="O52" i="25"/>
  <c r="P52" i="25"/>
  <c r="J53" i="25"/>
  <c r="K53" i="25"/>
  <c r="L53" i="25"/>
  <c r="M53" i="25"/>
  <c r="N53" i="25"/>
  <c r="O53" i="25"/>
  <c r="P53" i="25"/>
  <c r="J54" i="25"/>
  <c r="K54" i="25"/>
  <c r="L54" i="25"/>
  <c r="M54" i="25"/>
  <c r="N54" i="25"/>
  <c r="O54" i="25"/>
  <c r="P54" i="25"/>
  <c r="K4" i="25"/>
  <c r="L4" i="25"/>
  <c r="M4" i="25"/>
  <c r="N4" i="25"/>
  <c r="O4" i="25"/>
  <c r="P4" i="25"/>
  <c r="J4" i="25"/>
  <c r="B5" i="25"/>
  <c r="C5" i="25"/>
  <c r="D5" i="25"/>
  <c r="E5" i="25"/>
  <c r="F5" i="25"/>
  <c r="G5" i="25"/>
  <c r="H5" i="25"/>
  <c r="B6" i="25"/>
  <c r="C6" i="25"/>
  <c r="D6" i="25"/>
  <c r="E6" i="25"/>
  <c r="F6" i="25"/>
  <c r="G6" i="25"/>
  <c r="H6" i="25"/>
  <c r="B7" i="25"/>
  <c r="C7" i="25"/>
  <c r="D7" i="25"/>
  <c r="E7" i="25"/>
  <c r="F7" i="25"/>
  <c r="G7" i="25"/>
  <c r="H7" i="25"/>
  <c r="B8" i="25"/>
  <c r="C8" i="25"/>
  <c r="D8" i="25"/>
  <c r="E8" i="25"/>
  <c r="F8" i="25"/>
  <c r="G8" i="25"/>
  <c r="H8" i="25"/>
  <c r="B9" i="25"/>
  <c r="C9" i="25"/>
  <c r="D9" i="25"/>
  <c r="E9" i="25"/>
  <c r="F9" i="25"/>
  <c r="G9" i="25"/>
  <c r="H9" i="25"/>
  <c r="B10" i="25"/>
  <c r="C10" i="25"/>
  <c r="D10" i="25"/>
  <c r="E10" i="25"/>
  <c r="F10" i="25"/>
  <c r="G10" i="25"/>
  <c r="H10" i="25"/>
  <c r="B11" i="25"/>
  <c r="C11" i="25"/>
  <c r="D11" i="25"/>
  <c r="E11" i="25"/>
  <c r="F11" i="25"/>
  <c r="G11" i="25"/>
  <c r="H11" i="25"/>
  <c r="B12" i="25"/>
  <c r="C12" i="25"/>
  <c r="D12" i="25"/>
  <c r="E12" i="25"/>
  <c r="F12" i="25"/>
  <c r="G12" i="25"/>
  <c r="H12" i="25"/>
  <c r="B13" i="25"/>
  <c r="C13" i="25"/>
  <c r="D13" i="25"/>
  <c r="E13" i="25"/>
  <c r="F13" i="25"/>
  <c r="G13" i="25"/>
  <c r="H13" i="25"/>
  <c r="B14" i="25"/>
  <c r="C14" i="25"/>
  <c r="D14" i="25"/>
  <c r="E14" i="25"/>
  <c r="F14" i="25"/>
  <c r="G14" i="25"/>
  <c r="H14" i="25"/>
  <c r="B15" i="25"/>
  <c r="C15" i="25"/>
  <c r="D15" i="25"/>
  <c r="E15" i="25"/>
  <c r="F15" i="25"/>
  <c r="G15" i="25"/>
  <c r="H15" i="25"/>
  <c r="B16" i="25"/>
  <c r="C16" i="25"/>
  <c r="D16" i="25"/>
  <c r="E16" i="25"/>
  <c r="F16" i="25"/>
  <c r="G16" i="25"/>
  <c r="H16" i="25"/>
  <c r="B17" i="25"/>
  <c r="C17" i="25"/>
  <c r="D17" i="25"/>
  <c r="E17" i="25"/>
  <c r="F17" i="25"/>
  <c r="G17" i="25"/>
  <c r="H17" i="25"/>
  <c r="B18" i="25"/>
  <c r="C18" i="25"/>
  <c r="D18" i="25"/>
  <c r="E18" i="25"/>
  <c r="F18" i="25"/>
  <c r="G18" i="25"/>
  <c r="H18" i="25"/>
  <c r="B19" i="25"/>
  <c r="C19" i="25"/>
  <c r="D19" i="25"/>
  <c r="E19" i="25"/>
  <c r="F19" i="25"/>
  <c r="G19" i="25"/>
  <c r="H19" i="25"/>
  <c r="B20" i="25"/>
  <c r="C20" i="25"/>
  <c r="D20" i="25"/>
  <c r="E20" i="25"/>
  <c r="F20" i="25"/>
  <c r="G20" i="25"/>
  <c r="H20" i="25"/>
  <c r="B21" i="25"/>
  <c r="C21" i="25"/>
  <c r="D21" i="25"/>
  <c r="E21" i="25"/>
  <c r="F21" i="25"/>
  <c r="G21" i="25"/>
  <c r="H21" i="25"/>
  <c r="B22" i="25"/>
  <c r="C22" i="25"/>
  <c r="D22" i="25"/>
  <c r="E22" i="25"/>
  <c r="F22" i="25"/>
  <c r="G22" i="25"/>
  <c r="H22" i="25"/>
  <c r="B23" i="25"/>
  <c r="C23" i="25"/>
  <c r="D23" i="25"/>
  <c r="E23" i="25"/>
  <c r="F23" i="25"/>
  <c r="G23" i="25"/>
  <c r="H23" i="25"/>
  <c r="B24" i="25"/>
  <c r="C24" i="25"/>
  <c r="D24" i="25"/>
  <c r="E24" i="25"/>
  <c r="F24" i="25"/>
  <c r="G24" i="25"/>
  <c r="H24" i="25"/>
  <c r="B25" i="25"/>
  <c r="C25" i="25"/>
  <c r="D25" i="25"/>
  <c r="E25" i="25"/>
  <c r="F25" i="25"/>
  <c r="G25" i="25"/>
  <c r="H25" i="25"/>
  <c r="B26" i="25"/>
  <c r="C26" i="25"/>
  <c r="D26" i="25"/>
  <c r="E26" i="25"/>
  <c r="F26" i="25"/>
  <c r="G26" i="25"/>
  <c r="H26" i="25"/>
  <c r="B27" i="25"/>
  <c r="C27" i="25"/>
  <c r="D27" i="25"/>
  <c r="E27" i="25"/>
  <c r="F27" i="25"/>
  <c r="G27" i="25"/>
  <c r="H27" i="25"/>
  <c r="B28" i="25"/>
  <c r="C28" i="25"/>
  <c r="D28" i="25"/>
  <c r="E28" i="25"/>
  <c r="F28" i="25"/>
  <c r="G28" i="25"/>
  <c r="H28" i="25"/>
  <c r="B29" i="25"/>
  <c r="C29" i="25"/>
  <c r="D29" i="25"/>
  <c r="E29" i="25"/>
  <c r="F29" i="25"/>
  <c r="G29" i="25"/>
  <c r="H29" i="25"/>
  <c r="B30" i="25"/>
  <c r="C30" i="25"/>
  <c r="D30" i="25"/>
  <c r="E30" i="25"/>
  <c r="F30" i="25"/>
  <c r="G30" i="25"/>
  <c r="H30" i="25"/>
  <c r="B31" i="25"/>
  <c r="C31" i="25"/>
  <c r="D31" i="25"/>
  <c r="E31" i="25"/>
  <c r="F31" i="25"/>
  <c r="G31" i="25"/>
  <c r="H31" i="25"/>
  <c r="B32" i="25"/>
  <c r="C32" i="25"/>
  <c r="D32" i="25"/>
  <c r="E32" i="25"/>
  <c r="F32" i="25"/>
  <c r="G32" i="25"/>
  <c r="H32" i="25"/>
  <c r="B33" i="25"/>
  <c r="C33" i="25"/>
  <c r="D33" i="25"/>
  <c r="E33" i="25"/>
  <c r="F33" i="25"/>
  <c r="G33" i="25"/>
  <c r="H33" i="25"/>
  <c r="B34" i="25"/>
  <c r="C34" i="25"/>
  <c r="D34" i="25"/>
  <c r="E34" i="25"/>
  <c r="F34" i="25"/>
  <c r="G34" i="25"/>
  <c r="H34" i="25"/>
  <c r="B35" i="25"/>
  <c r="C35" i="25"/>
  <c r="D35" i="25"/>
  <c r="E35" i="25"/>
  <c r="F35" i="25"/>
  <c r="G35" i="25"/>
  <c r="H35" i="25"/>
  <c r="B36" i="25"/>
  <c r="C36" i="25"/>
  <c r="D36" i="25"/>
  <c r="E36" i="25"/>
  <c r="F36" i="25"/>
  <c r="G36" i="25"/>
  <c r="H36" i="25"/>
  <c r="B37" i="25"/>
  <c r="C37" i="25"/>
  <c r="D37" i="25"/>
  <c r="E37" i="25"/>
  <c r="F37" i="25"/>
  <c r="G37" i="25"/>
  <c r="H37" i="25"/>
  <c r="B38" i="25"/>
  <c r="C38" i="25"/>
  <c r="D38" i="25"/>
  <c r="E38" i="25"/>
  <c r="F38" i="25"/>
  <c r="G38" i="25"/>
  <c r="H38" i="25"/>
  <c r="B39" i="25"/>
  <c r="C39" i="25"/>
  <c r="D39" i="25"/>
  <c r="E39" i="25"/>
  <c r="F39" i="25"/>
  <c r="G39" i="25"/>
  <c r="H39" i="25"/>
  <c r="B40" i="25"/>
  <c r="C40" i="25"/>
  <c r="D40" i="25"/>
  <c r="E40" i="25"/>
  <c r="F40" i="25"/>
  <c r="G40" i="25"/>
  <c r="H40" i="25"/>
  <c r="B41" i="25"/>
  <c r="C41" i="25"/>
  <c r="D41" i="25"/>
  <c r="E41" i="25"/>
  <c r="F41" i="25"/>
  <c r="G41" i="25"/>
  <c r="H41" i="25"/>
  <c r="B42" i="25"/>
  <c r="C42" i="25"/>
  <c r="D42" i="25"/>
  <c r="E42" i="25"/>
  <c r="F42" i="25"/>
  <c r="G42" i="25"/>
  <c r="H42" i="25"/>
  <c r="B43" i="25"/>
  <c r="C43" i="25"/>
  <c r="D43" i="25"/>
  <c r="E43" i="25"/>
  <c r="F43" i="25"/>
  <c r="G43" i="25"/>
  <c r="H43" i="25"/>
  <c r="B44" i="25"/>
  <c r="C44" i="25"/>
  <c r="D44" i="25"/>
  <c r="E44" i="25"/>
  <c r="F44" i="25"/>
  <c r="G44" i="25"/>
  <c r="H44" i="25"/>
  <c r="B45" i="25"/>
  <c r="C45" i="25"/>
  <c r="D45" i="25"/>
  <c r="E45" i="25"/>
  <c r="F45" i="25"/>
  <c r="G45" i="25"/>
  <c r="H45" i="25"/>
  <c r="B46" i="25"/>
  <c r="C46" i="25"/>
  <c r="D46" i="25"/>
  <c r="E46" i="25"/>
  <c r="F46" i="25"/>
  <c r="G46" i="25"/>
  <c r="H46" i="25"/>
  <c r="B47" i="25"/>
  <c r="C47" i="25"/>
  <c r="D47" i="25"/>
  <c r="E47" i="25"/>
  <c r="F47" i="25"/>
  <c r="G47" i="25"/>
  <c r="H47" i="25"/>
  <c r="B48" i="25"/>
  <c r="C48" i="25"/>
  <c r="D48" i="25"/>
  <c r="E48" i="25"/>
  <c r="F48" i="25"/>
  <c r="G48" i="25"/>
  <c r="H48" i="25"/>
  <c r="B49" i="25"/>
  <c r="C49" i="25"/>
  <c r="D49" i="25"/>
  <c r="E49" i="25"/>
  <c r="F49" i="25"/>
  <c r="G49" i="25"/>
  <c r="H49" i="25"/>
  <c r="B50" i="25"/>
  <c r="C50" i="25"/>
  <c r="D50" i="25"/>
  <c r="E50" i="25"/>
  <c r="F50" i="25"/>
  <c r="G50" i="25"/>
  <c r="H50" i="25"/>
  <c r="B51" i="25"/>
  <c r="C51" i="25"/>
  <c r="D51" i="25"/>
  <c r="E51" i="25"/>
  <c r="F51" i="25"/>
  <c r="G51" i="25"/>
  <c r="H51" i="25"/>
  <c r="B52" i="25"/>
  <c r="C52" i="25"/>
  <c r="D52" i="25"/>
  <c r="E52" i="25"/>
  <c r="F52" i="25"/>
  <c r="G52" i="25"/>
  <c r="H52" i="25"/>
  <c r="B53" i="25"/>
  <c r="C53" i="25"/>
  <c r="D53" i="25"/>
  <c r="E53" i="25"/>
  <c r="F53" i="25"/>
  <c r="G53" i="25"/>
  <c r="H53" i="25"/>
  <c r="B54" i="25"/>
  <c r="C54" i="25"/>
  <c r="D54" i="25"/>
  <c r="E54" i="25"/>
  <c r="F54" i="25"/>
  <c r="G54" i="25"/>
  <c r="H54" i="25"/>
  <c r="H4" i="25"/>
  <c r="C4" i="25"/>
  <c r="D4" i="25"/>
  <c r="E4" i="25"/>
  <c r="F4" i="25"/>
  <c r="G4" i="25"/>
  <c r="B4" i="25"/>
  <c r="L5" i="24"/>
  <c r="M5" i="24"/>
  <c r="L6" i="24"/>
  <c r="M6" i="24"/>
  <c r="X9" i="24" s="1"/>
  <c r="L7" i="24"/>
  <c r="M7" i="24"/>
  <c r="L8" i="24"/>
  <c r="M8" i="24"/>
  <c r="L9" i="24"/>
  <c r="M9" i="24"/>
  <c r="L10" i="24"/>
  <c r="M10" i="24"/>
  <c r="L11" i="24"/>
  <c r="M11" i="24"/>
  <c r="L12" i="24"/>
  <c r="M12" i="24"/>
  <c r="L13" i="24"/>
  <c r="M13" i="24"/>
  <c r="L14" i="24"/>
  <c r="M14" i="24"/>
  <c r="L15" i="24"/>
  <c r="M15" i="24"/>
  <c r="L16" i="24"/>
  <c r="M16" i="24"/>
  <c r="L17" i="24"/>
  <c r="M17" i="24"/>
  <c r="L18" i="24"/>
  <c r="M18" i="24"/>
  <c r="L19" i="24"/>
  <c r="M19" i="24"/>
  <c r="L20" i="24"/>
  <c r="M20" i="24"/>
  <c r="L21" i="24"/>
  <c r="M21" i="24"/>
  <c r="L22" i="24"/>
  <c r="M22" i="24"/>
  <c r="L23" i="24"/>
  <c r="M23" i="24"/>
  <c r="L24" i="24"/>
  <c r="M24" i="24"/>
  <c r="L25" i="24"/>
  <c r="M25" i="24"/>
  <c r="L26" i="24"/>
  <c r="M26" i="24"/>
  <c r="L27" i="24"/>
  <c r="M27" i="24"/>
  <c r="L28" i="24"/>
  <c r="M28" i="24"/>
  <c r="L29" i="24"/>
  <c r="M29" i="24"/>
  <c r="L30" i="24"/>
  <c r="M30" i="24"/>
  <c r="L31" i="24"/>
  <c r="M31" i="24"/>
  <c r="L32" i="24"/>
  <c r="M32" i="24"/>
  <c r="L33" i="24"/>
  <c r="M33" i="24"/>
  <c r="L34" i="24"/>
  <c r="M34" i="24"/>
  <c r="L35" i="24"/>
  <c r="M35" i="24"/>
  <c r="L36" i="24"/>
  <c r="M36" i="24"/>
  <c r="L37" i="24"/>
  <c r="M37" i="24"/>
  <c r="L38" i="24"/>
  <c r="M38" i="24"/>
  <c r="L39" i="24"/>
  <c r="M39" i="24"/>
  <c r="L40" i="24"/>
  <c r="M40" i="24"/>
  <c r="L41" i="24"/>
  <c r="M41" i="24"/>
  <c r="L42" i="24"/>
  <c r="M42" i="24"/>
  <c r="L43" i="24"/>
  <c r="M43" i="24"/>
  <c r="L44" i="24"/>
  <c r="M44" i="24"/>
  <c r="L45" i="24"/>
  <c r="M45" i="24"/>
  <c r="L46" i="24"/>
  <c r="M46" i="24"/>
  <c r="L47" i="24"/>
  <c r="M47" i="24"/>
  <c r="L48" i="24"/>
  <c r="M48" i="24"/>
  <c r="L49" i="24"/>
  <c r="M49" i="24"/>
  <c r="L50" i="24"/>
  <c r="M50" i="24"/>
  <c r="L51" i="24"/>
  <c r="M51" i="24"/>
  <c r="L52" i="24"/>
  <c r="M52" i="24"/>
  <c r="L53" i="24"/>
  <c r="M53" i="24"/>
  <c r="L4" i="24"/>
  <c r="M4" i="24"/>
  <c r="L5" i="23"/>
  <c r="M5" i="23"/>
  <c r="L6" i="23"/>
  <c r="M6" i="23"/>
  <c r="L7" i="23"/>
  <c r="M7" i="23"/>
  <c r="L8" i="23"/>
  <c r="M8" i="23"/>
  <c r="L9" i="23"/>
  <c r="M9" i="23"/>
  <c r="L10" i="23"/>
  <c r="M10" i="23"/>
  <c r="L11" i="23"/>
  <c r="M11" i="23"/>
  <c r="L12" i="23"/>
  <c r="M12" i="23"/>
  <c r="L13" i="23"/>
  <c r="M13" i="23"/>
  <c r="L14" i="23"/>
  <c r="M14" i="23"/>
  <c r="L15" i="23"/>
  <c r="M15" i="23"/>
  <c r="L16" i="23"/>
  <c r="M16" i="23"/>
  <c r="L17" i="23"/>
  <c r="M17" i="23"/>
  <c r="L18" i="23"/>
  <c r="M18" i="23"/>
  <c r="L19" i="23"/>
  <c r="M19" i="23"/>
  <c r="L20" i="23"/>
  <c r="M20" i="23"/>
  <c r="L21" i="23"/>
  <c r="M21" i="23"/>
  <c r="L22" i="23"/>
  <c r="M22" i="23"/>
  <c r="L23" i="23"/>
  <c r="M23" i="23"/>
  <c r="L24" i="23"/>
  <c r="M24" i="23"/>
  <c r="L25" i="23"/>
  <c r="M25" i="23"/>
  <c r="L26" i="23"/>
  <c r="M26" i="23"/>
  <c r="L27" i="23"/>
  <c r="M27" i="23"/>
  <c r="L28" i="23"/>
  <c r="M28" i="23"/>
  <c r="L29" i="23"/>
  <c r="M29" i="23"/>
  <c r="L30" i="23"/>
  <c r="M30" i="23"/>
  <c r="L31" i="23"/>
  <c r="M31" i="23"/>
  <c r="L32" i="23"/>
  <c r="M32" i="23"/>
  <c r="L33" i="23"/>
  <c r="M33" i="23"/>
  <c r="L34" i="23"/>
  <c r="M34" i="23"/>
  <c r="L35" i="23"/>
  <c r="M35" i="23"/>
  <c r="L36" i="23"/>
  <c r="M36" i="23"/>
  <c r="L37" i="23"/>
  <c r="M37" i="23"/>
  <c r="L38" i="23"/>
  <c r="M38" i="23"/>
  <c r="L39" i="23"/>
  <c r="M39" i="23"/>
  <c r="L40" i="23"/>
  <c r="M40" i="23"/>
  <c r="L41" i="23"/>
  <c r="M41" i="23"/>
  <c r="L42" i="23"/>
  <c r="M42" i="23"/>
  <c r="L43" i="23"/>
  <c r="M43" i="23"/>
  <c r="L44" i="23"/>
  <c r="M44" i="23"/>
  <c r="L45" i="23"/>
  <c r="M45" i="23"/>
  <c r="L46" i="23"/>
  <c r="M46" i="23"/>
  <c r="L47" i="23"/>
  <c r="M47" i="23"/>
  <c r="L48" i="23"/>
  <c r="M48" i="23"/>
  <c r="L49" i="23"/>
  <c r="M49" i="23"/>
  <c r="L50" i="23"/>
  <c r="M50" i="23"/>
  <c r="L51" i="23"/>
  <c r="M51" i="23"/>
  <c r="L52" i="23"/>
  <c r="M52" i="23"/>
  <c r="L53" i="23"/>
  <c r="M53" i="23"/>
  <c r="M4" i="23"/>
  <c r="L4" i="23"/>
  <c r="X9" i="7"/>
  <c r="R4" i="7"/>
  <c r="Q4" i="7"/>
  <c r="L4" i="7"/>
  <c r="C4" i="7"/>
  <c r="C5" i="7" s="1"/>
  <c r="B4" i="7"/>
  <c r="B5" i="7" s="1"/>
  <c r="O3" i="7"/>
  <c r="X9" i="8"/>
  <c r="Q5" i="8"/>
  <c r="R4" i="8"/>
  <c r="Q4" i="8"/>
  <c r="L4" i="8"/>
  <c r="C4" i="8"/>
  <c r="C5" i="8" s="1"/>
  <c r="B4" i="8"/>
  <c r="B5" i="8" s="1"/>
  <c r="O3" i="8"/>
  <c r="X16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4" i="6"/>
  <c r="T4" i="6" s="1"/>
  <c r="R4" i="6"/>
  <c r="X18" i="6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4" i="10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4" i="9"/>
  <c r="B3" i="9"/>
  <c r="L21" i="17"/>
  <c r="L20" i="17"/>
  <c r="L19" i="17"/>
  <c r="L18" i="17"/>
  <c r="K53" i="16"/>
  <c r="K53" i="15"/>
  <c r="K53" i="14"/>
  <c r="K53" i="13"/>
  <c r="K53" i="12"/>
  <c r="K53" i="11"/>
  <c r="K53" i="10"/>
  <c r="K53" i="20"/>
  <c r="K53" i="19"/>
  <c r="N53" i="19" s="1"/>
  <c r="K53" i="6"/>
  <c r="G53" i="19"/>
  <c r="M4" i="19"/>
  <c r="N4" i="19" s="1"/>
  <c r="M5" i="19"/>
  <c r="N5" i="19"/>
  <c r="M6" i="19"/>
  <c r="N6" i="19" s="1"/>
  <c r="M7" i="19"/>
  <c r="N7" i="19"/>
  <c r="M8" i="19"/>
  <c r="N8" i="19" s="1"/>
  <c r="M9" i="19"/>
  <c r="N9" i="19" s="1"/>
  <c r="M10" i="19"/>
  <c r="N10" i="19" s="1"/>
  <c r="M11" i="19"/>
  <c r="N11" i="19"/>
  <c r="M12" i="19"/>
  <c r="N12" i="19" s="1"/>
  <c r="M13" i="19"/>
  <c r="N13" i="19" s="1"/>
  <c r="M14" i="19"/>
  <c r="N14" i="19" s="1"/>
  <c r="M15" i="19"/>
  <c r="N15" i="19"/>
  <c r="M16" i="19"/>
  <c r="N16" i="19" s="1"/>
  <c r="M17" i="19"/>
  <c r="N17" i="19" s="1"/>
  <c r="M18" i="19"/>
  <c r="N18" i="19" s="1"/>
  <c r="M19" i="19"/>
  <c r="N19" i="19"/>
  <c r="M20" i="19"/>
  <c r="N20" i="19" s="1"/>
  <c r="M21" i="19"/>
  <c r="N21" i="19" s="1"/>
  <c r="M22" i="19"/>
  <c r="N22" i="19" s="1"/>
  <c r="M23" i="19"/>
  <c r="N23" i="19"/>
  <c r="M24" i="19"/>
  <c r="N24" i="19" s="1"/>
  <c r="M25" i="19"/>
  <c r="N25" i="19" s="1"/>
  <c r="M26" i="19"/>
  <c r="N26" i="19" s="1"/>
  <c r="M27" i="19"/>
  <c r="N27" i="19"/>
  <c r="M28" i="19"/>
  <c r="N28" i="19" s="1"/>
  <c r="M29" i="19"/>
  <c r="N29" i="19" s="1"/>
  <c r="M30" i="19"/>
  <c r="N30" i="19" s="1"/>
  <c r="M31" i="19"/>
  <c r="N31" i="19"/>
  <c r="M32" i="19"/>
  <c r="N32" i="19" s="1"/>
  <c r="M33" i="19"/>
  <c r="N33" i="19" s="1"/>
  <c r="M34" i="19"/>
  <c r="N34" i="19" s="1"/>
  <c r="M35" i="19"/>
  <c r="N35" i="19"/>
  <c r="M36" i="19"/>
  <c r="N36" i="19" s="1"/>
  <c r="M37" i="19"/>
  <c r="N37" i="19"/>
  <c r="M38" i="19"/>
  <c r="N38" i="19" s="1"/>
  <c r="M39" i="19"/>
  <c r="N39" i="19"/>
  <c r="M40" i="19"/>
  <c r="N40" i="19" s="1"/>
  <c r="M41" i="19"/>
  <c r="N41" i="19"/>
  <c r="M42" i="19"/>
  <c r="N42" i="19" s="1"/>
  <c r="M43" i="19"/>
  <c r="N43" i="19"/>
  <c r="M44" i="19"/>
  <c r="N44" i="19" s="1"/>
  <c r="M45" i="19"/>
  <c r="N45" i="19"/>
  <c r="M46" i="19"/>
  <c r="N46" i="19" s="1"/>
  <c r="M47" i="19"/>
  <c r="N47" i="19"/>
  <c r="M48" i="19"/>
  <c r="N48" i="19" s="1"/>
  <c r="M49" i="19"/>
  <c r="N49" i="19"/>
  <c r="M50" i="19"/>
  <c r="N50" i="19" s="1"/>
  <c r="M51" i="19"/>
  <c r="N51" i="19"/>
  <c r="M52" i="19"/>
  <c r="N52" i="19" s="1"/>
  <c r="M53" i="19"/>
  <c r="G53" i="6"/>
  <c r="R19" i="18"/>
  <c r="S19" i="18"/>
  <c r="U19" i="18"/>
  <c r="V19" i="18"/>
  <c r="Q19" i="18"/>
  <c r="Q5" i="18"/>
  <c r="Q6" i="18"/>
  <c r="Q8" i="18"/>
  <c r="Q9" i="18"/>
  <c r="Q10" i="18"/>
  <c r="Q11" i="18"/>
  <c r="Q12" i="18"/>
  <c r="Q13" i="18"/>
  <c r="Q14" i="18"/>
  <c r="Q4" i="18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4" i="16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4" i="15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53" i="14"/>
  <c r="M4" i="14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4" i="13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4" i="12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4" i="11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4" i="10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4" i="9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4" i="8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4" i="7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4" i="20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4" i="6"/>
  <c r="F4" i="8"/>
  <c r="C4" i="24"/>
  <c r="C5" i="24" s="1"/>
  <c r="F5" i="24"/>
  <c r="F6" i="24" s="1"/>
  <c r="G4" i="24"/>
  <c r="G5" i="24" s="1"/>
  <c r="G6" i="24" s="1"/>
  <c r="G7" i="24" s="1"/>
  <c r="G8" i="24" s="1"/>
  <c r="G9" i="24" s="1"/>
  <c r="G10" i="24" s="1"/>
  <c r="G11" i="24" s="1"/>
  <c r="G12" i="24" s="1"/>
  <c r="G13" i="24" s="1"/>
  <c r="G14" i="24" s="1"/>
  <c r="G15" i="24" s="1"/>
  <c r="G16" i="24" s="1"/>
  <c r="G17" i="24" s="1"/>
  <c r="G18" i="24" s="1"/>
  <c r="G19" i="24" s="1"/>
  <c r="G20" i="24" s="1"/>
  <c r="G21" i="24" s="1"/>
  <c r="G22" i="24" s="1"/>
  <c r="G23" i="24" s="1"/>
  <c r="G24" i="24" s="1"/>
  <c r="G25" i="24" s="1"/>
  <c r="G26" i="24" s="1"/>
  <c r="G27" i="24" s="1"/>
  <c r="G28" i="24" s="1"/>
  <c r="G29" i="24" s="1"/>
  <c r="G30" i="24" s="1"/>
  <c r="G31" i="24" s="1"/>
  <c r="G32" i="24" s="1"/>
  <c r="G33" i="24" s="1"/>
  <c r="G34" i="24" s="1"/>
  <c r="G35" i="24" s="1"/>
  <c r="G36" i="24" s="1"/>
  <c r="G37" i="24" s="1"/>
  <c r="G38" i="24" s="1"/>
  <c r="G39" i="24" s="1"/>
  <c r="G40" i="24" s="1"/>
  <c r="G41" i="24" s="1"/>
  <c r="G42" i="24" s="1"/>
  <c r="G43" i="24" s="1"/>
  <c r="G44" i="24" s="1"/>
  <c r="G45" i="24" s="1"/>
  <c r="G46" i="24" s="1"/>
  <c r="G47" i="24" s="1"/>
  <c r="G48" i="24" s="1"/>
  <c r="G49" i="24" s="1"/>
  <c r="G50" i="24" s="1"/>
  <c r="G51" i="24" s="1"/>
  <c r="G52" i="24" s="1"/>
  <c r="G53" i="24" s="1"/>
  <c r="F4" i="24"/>
  <c r="C3" i="24"/>
  <c r="R4" i="24" s="1"/>
  <c r="B3" i="24"/>
  <c r="Q4" i="24" s="1"/>
  <c r="F5" i="23"/>
  <c r="G4" i="23"/>
  <c r="G5" i="23" s="1"/>
  <c r="G6" i="23" s="1"/>
  <c r="G7" i="23" s="1"/>
  <c r="G8" i="23" s="1"/>
  <c r="G9" i="23" s="1"/>
  <c r="G10" i="23" s="1"/>
  <c r="G11" i="23" s="1"/>
  <c r="G12" i="23" s="1"/>
  <c r="G13" i="23" s="1"/>
  <c r="G14" i="23" s="1"/>
  <c r="G15" i="23" s="1"/>
  <c r="G16" i="23" s="1"/>
  <c r="G17" i="23" s="1"/>
  <c r="G18" i="23" s="1"/>
  <c r="G19" i="23" s="1"/>
  <c r="G20" i="23" s="1"/>
  <c r="G21" i="23" s="1"/>
  <c r="G22" i="23" s="1"/>
  <c r="G23" i="23" s="1"/>
  <c r="G24" i="23" s="1"/>
  <c r="G25" i="23" s="1"/>
  <c r="G26" i="23" s="1"/>
  <c r="G27" i="23" s="1"/>
  <c r="G28" i="23" s="1"/>
  <c r="G29" i="23" s="1"/>
  <c r="G30" i="23" s="1"/>
  <c r="G31" i="23" s="1"/>
  <c r="G32" i="23" s="1"/>
  <c r="G33" i="23" s="1"/>
  <c r="G34" i="23" s="1"/>
  <c r="G35" i="23" s="1"/>
  <c r="G36" i="23" s="1"/>
  <c r="G37" i="23" s="1"/>
  <c r="G38" i="23" s="1"/>
  <c r="G39" i="23" s="1"/>
  <c r="G40" i="23" s="1"/>
  <c r="G41" i="23" s="1"/>
  <c r="G42" i="23" s="1"/>
  <c r="G43" i="23" s="1"/>
  <c r="G44" i="23" s="1"/>
  <c r="G45" i="23" s="1"/>
  <c r="G46" i="23" s="1"/>
  <c r="G47" i="23" s="1"/>
  <c r="G48" i="23" s="1"/>
  <c r="G49" i="23" s="1"/>
  <c r="G50" i="23" s="1"/>
  <c r="G51" i="23" s="1"/>
  <c r="G52" i="23" s="1"/>
  <c r="G53" i="23" s="1"/>
  <c r="F4" i="23"/>
  <c r="C3" i="23"/>
  <c r="B3" i="23"/>
  <c r="Q4" i="23" s="1"/>
  <c r="D13" i="22"/>
  <c r="D14" i="22"/>
  <c r="D15" i="22"/>
  <c r="D16" i="22"/>
  <c r="D17" i="22"/>
  <c r="D18" i="22"/>
  <c r="D19" i="22"/>
  <c r="I19" i="22" s="1"/>
  <c r="N19" i="22" s="1"/>
  <c r="S19" i="22" s="1"/>
  <c r="D20" i="22"/>
  <c r="I20" i="22" s="1"/>
  <c r="N20" i="22" s="1"/>
  <c r="S20" i="22" s="1"/>
  <c r="D21" i="22"/>
  <c r="D22" i="22"/>
  <c r="D23" i="22"/>
  <c r="D24" i="22"/>
  <c r="D25" i="22"/>
  <c r="D26" i="22"/>
  <c r="D27" i="22"/>
  <c r="D28" i="22"/>
  <c r="I28" i="22" s="1"/>
  <c r="N28" i="22" s="1"/>
  <c r="S28" i="22" s="1"/>
  <c r="D29" i="22"/>
  <c r="D30" i="22"/>
  <c r="D31" i="22"/>
  <c r="D32" i="22"/>
  <c r="D33" i="22"/>
  <c r="D34" i="22"/>
  <c r="D35" i="22"/>
  <c r="I35" i="22" s="1"/>
  <c r="N35" i="22" s="1"/>
  <c r="S35" i="22" s="1"/>
  <c r="D36" i="22"/>
  <c r="I36" i="22" s="1"/>
  <c r="N36" i="22" s="1"/>
  <c r="S36" i="22" s="1"/>
  <c r="D37" i="22"/>
  <c r="D38" i="22"/>
  <c r="D39" i="22"/>
  <c r="D40" i="22"/>
  <c r="D41" i="22"/>
  <c r="D42" i="22"/>
  <c r="D43" i="22"/>
  <c r="I43" i="22" s="1"/>
  <c r="N43" i="22" s="1"/>
  <c r="S43" i="22" s="1"/>
  <c r="D44" i="22"/>
  <c r="I44" i="22" s="1"/>
  <c r="N44" i="22" s="1"/>
  <c r="S44" i="22" s="1"/>
  <c r="D45" i="22"/>
  <c r="D46" i="22"/>
  <c r="D47" i="22"/>
  <c r="D48" i="22"/>
  <c r="D49" i="22"/>
  <c r="D50" i="22"/>
  <c r="D51" i="22"/>
  <c r="D52" i="22"/>
  <c r="I52" i="22" s="1"/>
  <c r="N52" i="22" s="1"/>
  <c r="S52" i="22" s="1"/>
  <c r="D53" i="22"/>
  <c r="D54" i="22"/>
  <c r="D55" i="22"/>
  <c r="D56" i="22"/>
  <c r="D57" i="22"/>
  <c r="D58" i="22"/>
  <c r="D59" i="22"/>
  <c r="I59" i="22" s="1"/>
  <c r="N59" i="22" s="1"/>
  <c r="S59" i="22" s="1"/>
  <c r="D60" i="22"/>
  <c r="I60" i="22" s="1"/>
  <c r="N60" i="22" s="1"/>
  <c r="S60" i="22" s="1"/>
  <c r="D61" i="22"/>
  <c r="D62" i="22"/>
  <c r="D63" i="22"/>
  <c r="D64" i="22"/>
  <c r="D65" i="22"/>
  <c r="D66" i="22"/>
  <c r="D67" i="22"/>
  <c r="I67" i="22" s="1"/>
  <c r="N67" i="22" s="1"/>
  <c r="S67" i="22" s="1"/>
  <c r="D68" i="22"/>
  <c r="I68" i="22" s="1"/>
  <c r="N68" i="22" s="1"/>
  <c r="S68" i="22" s="1"/>
  <c r="D69" i="22"/>
  <c r="D70" i="22"/>
  <c r="D71" i="22"/>
  <c r="D72" i="22"/>
  <c r="D73" i="22"/>
  <c r="D74" i="22"/>
  <c r="D75" i="22"/>
  <c r="I75" i="22" s="1"/>
  <c r="N75" i="22" s="1"/>
  <c r="S75" i="22" s="1"/>
  <c r="D76" i="22"/>
  <c r="I76" i="22" s="1"/>
  <c r="N76" i="22" s="1"/>
  <c r="S76" i="22" s="1"/>
  <c r="D77" i="22"/>
  <c r="D78" i="22"/>
  <c r="D79" i="22"/>
  <c r="D80" i="22"/>
  <c r="D81" i="22"/>
  <c r="D82" i="22"/>
  <c r="D83" i="22"/>
  <c r="I83" i="22" s="1"/>
  <c r="N83" i="22" s="1"/>
  <c r="S83" i="22" s="1"/>
  <c r="D84" i="22"/>
  <c r="I84" i="22" s="1"/>
  <c r="N84" i="22" s="1"/>
  <c r="S84" i="22" s="1"/>
  <c r="D85" i="22"/>
  <c r="D86" i="22"/>
  <c r="D87" i="22"/>
  <c r="D88" i="22"/>
  <c r="D89" i="22"/>
  <c r="D90" i="22"/>
  <c r="D91" i="22"/>
  <c r="I91" i="22" s="1"/>
  <c r="N91" i="22" s="1"/>
  <c r="S91" i="22" s="1"/>
  <c r="D92" i="22"/>
  <c r="D93" i="22"/>
  <c r="D94" i="22"/>
  <c r="D95" i="22"/>
  <c r="D96" i="22"/>
  <c r="D97" i="22"/>
  <c r="D98" i="22"/>
  <c r="D99" i="22"/>
  <c r="D100" i="22"/>
  <c r="I100" i="22" s="1"/>
  <c r="N100" i="22" s="1"/>
  <c r="S100" i="22" s="1"/>
  <c r="D101" i="22"/>
  <c r="D102" i="22"/>
  <c r="D103" i="22"/>
  <c r="D104" i="22"/>
  <c r="D105" i="22"/>
  <c r="D106" i="22"/>
  <c r="D107" i="22"/>
  <c r="I107" i="22" s="1"/>
  <c r="N107" i="22" s="1"/>
  <c r="S107" i="22" s="1"/>
  <c r="D108" i="22"/>
  <c r="D109" i="22"/>
  <c r="D110" i="22"/>
  <c r="D111" i="22"/>
  <c r="D112" i="22"/>
  <c r="D113" i="22"/>
  <c r="D114" i="22"/>
  <c r="D115" i="22"/>
  <c r="I115" i="22" s="1"/>
  <c r="N115" i="22" s="1"/>
  <c r="S115" i="22" s="1"/>
  <c r="D116" i="22"/>
  <c r="I116" i="22" s="1"/>
  <c r="N116" i="22" s="1"/>
  <c r="S116" i="22" s="1"/>
  <c r="D117" i="22"/>
  <c r="D118" i="22"/>
  <c r="D119" i="22"/>
  <c r="D120" i="22"/>
  <c r="D121" i="22"/>
  <c r="D122" i="22"/>
  <c r="D123" i="22"/>
  <c r="D124" i="22"/>
  <c r="I124" i="22" s="1"/>
  <c r="N124" i="22" s="1"/>
  <c r="S124" i="22" s="1"/>
  <c r="D125" i="22"/>
  <c r="D126" i="22"/>
  <c r="D127" i="22"/>
  <c r="D128" i="22"/>
  <c r="D129" i="22"/>
  <c r="D130" i="22"/>
  <c r="D131" i="22"/>
  <c r="D132" i="22"/>
  <c r="I132" i="22" s="1"/>
  <c r="N132" i="22" s="1"/>
  <c r="S132" i="22" s="1"/>
  <c r="D133" i="22"/>
  <c r="D134" i="22"/>
  <c r="D135" i="22"/>
  <c r="D136" i="22"/>
  <c r="D137" i="22"/>
  <c r="D138" i="22"/>
  <c r="D139" i="22"/>
  <c r="D140" i="22"/>
  <c r="I140" i="22" s="1"/>
  <c r="N140" i="22" s="1"/>
  <c r="S140" i="22" s="1"/>
  <c r="D141" i="22"/>
  <c r="D142" i="22"/>
  <c r="D143" i="22"/>
  <c r="D144" i="22"/>
  <c r="D145" i="22"/>
  <c r="D146" i="22"/>
  <c r="D147" i="22"/>
  <c r="D148" i="22"/>
  <c r="I148" i="22" s="1"/>
  <c r="D149" i="22"/>
  <c r="D150" i="22"/>
  <c r="D151" i="22"/>
  <c r="D152" i="22"/>
  <c r="D153" i="22"/>
  <c r="D154" i="22"/>
  <c r="D155" i="22"/>
  <c r="I155" i="22" s="1"/>
  <c r="N155" i="22" s="1"/>
  <c r="S155" i="22" s="1"/>
  <c r="D156" i="22"/>
  <c r="I156" i="22" s="1"/>
  <c r="N156" i="22" s="1"/>
  <c r="S156" i="22" s="1"/>
  <c r="D157" i="22"/>
  <c r="D158" i="22"/>
  <c r="D159" i="22"/>
  <c r="D160" i="22"/>
  <c r="D161" i="22"/>
  <c r="D12" i="22"/>
  <c r="C13" i="22"/>
  <c r="C14" i="22"/>
  <c r="C15" i="22"/>
  <c r="C16" i="22"/>
  <c r="C17" i="22"/>
  <c r="C18" i="22"/>
  <c r="C19" i="22"/>
  <c r="C20" i="22"/>
  <c r="H20" i="22" s="1"/>
  <c r="M20" i="22" s="1"/>
  <c r="R20" i="22" s="1"/>
  <c r="C21" i="22"/>
  <c r="C22" i="22"/>
  <c r="C23" i="22"/>
  <c r="C24" i="22"/>
  <c r="C25" i="22"/>
  <c r="C26" i="22"/>
  <c r="C27" i="22"/>
  <c r="C28" i="22"/>
  <c r="H28" i="22" s="1"/>
  <c r="M28" i="22" s="1"/>
  <c r="R28" i="22" s="1"/>
  <c r="C29" i="22"/>
  <c r="C30" i="22"/>
  <c r="C31" i="22"/>
  <c r="C32" i="22"/>
  <c r="C33" i="22"/>
  <c r="C34" i="22"/>
  <c r="C35" i="22"/>
  <c r="H35" i="22" s="1"/>
  <c r="M35" i="22" s="1"/>
  <c r="R35" i="22" s="1"/>
  <c r="C36" i="22"/>
  <c r="H36" i="22" s="1"/>
  <c r="M36" i="22" s="1"/>
  <c r="R36" i="22" s="1"/>
  <c r="C37" i="22"/>
  <c r="C38" i="22"/>
  <c r="C39" i="22"/>
  <c r="C40" i="22"/>
  <c r="C41" i="22"/>
  <c r="C42" i="22"/>
  <c r="C43" i="22"/>
  <c r="C44" i="22"/>
  <c r="H44" i="22" s="1"/>
  <c r="M44" i="22" s="1"/>
  <c r="R44" i="22" s="1"/>
  <c r="C45" i="22"/>
  <c r="C46" i="22"/>
  <c r="C47" i="22"/>
  <c r="C48" i="22"/>
  <c r="C49" i="22"/>
  <c r="C50" i="22"/>
  <c r="C51" i="22"/>
  <c r="C52" i="22"/>
  <c r="H52" i="22" s="1"/>
  <c r="M52" i="22" s="1"/>
  <c r="R52" i="22" s="1"/>
  <c r="C53" i="22"/>
  <c r="C54" i="22"/>
  <c r="C55" i="22"/>
  <c r="C56" i="22"/>
  <c r="C57" i="22"/>
  <c r="C58" i="22"/>
  <c r="C59" i="22"/>
  <c r="H59" i="22" s="1"/>
  <c r="M59" i="22" s="1"/>
  <c r="R59" i="22" s="1"/>
  <c r="C60" i="22"/>
  <c r="H60" i="22" s="1"/>
  <c r="M60" i="22" s="1"/>
  <c r="R60" i="22" s="1"/>
  <c r="C61" i="22"/>
  <c r="C62" i="22"/>
  <c r="C63" i="22"/>
  <c r="C64" i="22"/>
  <c r="C65" i="22"/>
  <c r="C66" i="22"/>
  <c r="C67" i="22"/>
  <c r="H67" i="22" s="1"/>
  <c r="M67" i="22" s="1"/>
  <c r="R67" i="22" s="1"/>
  <c r="C68" i="22"/>
  <c r="H68" i="22" s="1"/>
  <c r="M68" i="22" s="1"/>
  <c r="R68" i="22" s="1"/>
  <c r="C69" i="22"/>
  <c r="C70" i="22"/>
  <c r="C71" i="22"/>
  <c r="C72" i="22"/>
  <c r="C73" i="22"/>
  <c r="C74" i="22"/>
  <c r="C75" i="22"/>
  <c r="C76" i="22"/>
  <c r="H76" i="22" s="1"/>
  <c r="M76" i="22" s="1"/>
  <c r="R76" i="22" s="1"/>
  <c r="C77" i="22"/>
  <c r="C78" i="22"/>
  <c r="C79" i="22"/>
  <c r="C80" i="22"/>
  <c r="C81" i="22"/>
  <c r="C82" i="22"/>
  <c r="C83" i="22"/>
  <c r="H83" i="22" s="1"/>
  <c r="M83" i="22" s="1"/>
  <c r="R83" i="22" s="1"/>
  <c r="C84" i="22"/>
  <c r="H84" i="22" s="1"/>
  <c r="M84" i="22" s="1"/>
  <c r="R84" i="22" s="1"/>
  <c r="C85" i="22"/>
  <c r="C86" i="22"/>
  <c r="C87" i="22"/>
  <c r="C88" i="22"/>
  <c r="C89" i="22"/>
  <c r="C90" i="22"/>
  <c r="C91" i="22"/>
  <c r="H91" i="22" s="1"/>
  <c r="M91" i="22" s="1"/>
  <c r="R91" i="22" s="1"/>
  <c r="C92" i="22"/>
  <c r="H92" i="22" s="1"/>
  <c r="M92" i="22" s="1"/>
  <c r="R92" i="22" s="1"/>
  <c r="C93" i="22"/>
  <c r="C94" i="22"/>
  <c r="C95" i="22"/>
  <c r="C96" i="22"/>
  <c r="C97" i="22"/>
  <c r="C98" i="22"/>
  <c r="C99" i="22"/>
  <c r="H99" i="22" s="1"/>
  <c r="M99" i="22" s="1"/>
  <c r="R99" i="22" s="1"/>
  <c r="C100" i="22"/>
  <c r="H100" i="22" s="1"/>
  <c r="C101" i="22"/>
  <c r="C102" i="22"/>
  <c r="C103" i="22"/>
  <c r="C104" i="22"/>
  <c r="C105" i="22"/>
  <c r="C106" i="22"/>
  <c r="C107" i="22"/>
  <c r="H107" i="22" s="1"/>
  <c r="M107" i="22" s="1"/>
  <c r="R107" i="22" s="1"/>
  <c r="C108" i="22"/>
  <c r="H108" i="22" s="1"/>
  <c r="C109" i="22"/>
  <c r="C110" i="22"/>
  <c r="C111" i="22"/>
  <c r="C112" i="22"/>
  <c r="C113" i="22"/>
  <c r="C114" i="22"/>
  <c r="C115" i="22"/>
  <c r="C116" i="22"/>
  <c r="H116" i="22" s="1"/>
  <c r="C117" i="22"/>
  <c r="C118" i="22"/>
  <c r="C119" i="22"/>
  <c r="C120" i="22"/>
  <c r="C121" i="22"/>
  <c r="C122" i="22"/>
  <c r="C123" i="22"/>
  <c r="H123" i="22" s="1"/>
  <c r="M123" i="22" s="1"/>
  <c r="R123" i="22" s="1"/>
  <c r="C124" i="22"/>
  <c r="H124" i="22" s="1"/>
  <c r="C125" i="22"/>
  <c r="C126" i="22"/>
  <c r="C127" i="22"/>
  <c r="C128" i="22"/>
  <c r="C129" i="22"/>
  <c r="C130" i="22"/>
  <c r="C131" i="22"/>
  <c r="H131" i="22" s="1"/>
  <c r="M131" i="22" s="1"/>
  <c r="R131" i="22" s="1"/>
  <c r="C132" i="22"/>
  <c r="H132" i="22" s="1"/>
  <c r="M132" i="22" s="1"/>
  <c r="R132" i="22" s="1"/>
  <c r="C133" i="22"/>
  <c r="C134" i="22"/>
  <c r="C135" i="22"/>
  <c r="C136" i="22"/>
  <c r="C137" i="22"/>
  <c r="C138" i="22"/>
  <c r="C139" i="22"/>
  <c r="H139" i="22" s="1"/>
  <c r="M139" i="22" s="1"/>
  <c r="R139" i="22" s="1"/>
  <c r="C140" i="22"/>
  <c r="H140" i="22" s="1"/>
  <c r="M140" i="22" s="1"/>
  <c r="R140" i="22" s="1"/>
  <c r="C141" i="22"/>
  <c r="C142" i="22"/>
  <c r="C143" i="22"/>
  <c r="C144" i="22"/>
  <c r="C145" i="22"/>
  <c r="C146" i="22"/>
  <c r="C147" i="22"/>
  <c r="H147" i="22" s="1"/>
  <c r="M147" i="22" s="1"/>
  <c r="R147" i="22" s="1"/>
  <c r="C148" i="22"/>
  <c r="C149" i="22"/>
  <c r="C150" i="22"/>
  <c r="C151" i="22"/>
  <c r="H151" i="22" s="1"/>
  <c r="M151" i="22" s="1"/>
  <c r="R151" i="22" s="1"/>
  <c r="C152" i="22"/>
  <c r="C153" i="22"/>
  <c r="C154" i="22"/>
  <c r="C155" i="22"/>
  <c r="C156" i="22"/>
  <c r="H156" i="22" s="1"/>
  <c r="C157" i="22"/>
  <c r="C158" i="22"/>
  <c r="C159" i="22"/>
  <c r="C160" i="22"/>
  <c r="C161" i="22"/>
  <c r="C12" i="22"/>
  <c r="H12" i="22" s="1"/>
  <c r="M12" i="22" s="1"/>
  <c r="R12" i="22" s="1"/>
  <c r="I161" i="22"/>
  <c r="H161" i="22"/>
  <c r="G161" i="22"/>
  <c r="L161" i="22" s="1"/>
  <c r="Q161" i="22" s="1"/>
  <c r="I160" i="22"/>
  <c r="H160" i="22"/>
  <c r="G160" i="22"/>
  <c r="L160" i="22" s="1"/>
  <c r="Q160" i="22" s="1"/>
  <c r="L159" i="22"/>
  <c r="Q159" i="22" s="1"/>
  <c r="I159" i="22"/>
  <c r="H159" i="22"/>
  <c r="M159" i="22" s="1"/>
  <c r="R159" i="22" s="1"/>
  <c r="G159" i="22"/>
  <c r="L158" i="22"/>
  <c r="Q158" i="22" s="1"/>
  <c r="I158" i="22"/>
  <c r="N158" i="22" s="1"/>
  <c r="S158" i="22" s="1"/>
  <c r="H158" i="22"/>
  <c r="M158" i="22" s="1"/>
  <c r="R158" i="22" s="1"/>
  <c r="G158" i="22"/>
  <c r="L157" i="22"/>
  <c r="Q157" i="22" s="1"/>
  <c r="I157" i="22"/>
  <c r="H157" i="22"/>
  <c r="G157" i="22"/>
  <c r="Q156" i="22"/>
  <c r="L156" i="22"/>
  <c r="G156" i="22"/>
  <c r="H155" i="22"/>
  <c r="M155" i="22" s="1"/>
  <c r="R155" i="22" s="1"/>
  <c r="G155" i="22"/>
  <c r="I154" i="22"/>
  <c r="N154" i="22" s="1"/>
  <c r="S154" i="22" s="1"/>
  <c r="H154" i="22"/>
  <c r="G154" i="22"/>
  <c r="I153" i="22"/>
  <c r="H153" i="22"/>
  <c r="G153" i="22"/>
  <c r="L153" i="22" s="1"/>
  <c r="Q153" i="22" s="1"/>
  <c r="I152" i="22"/>
  <c r="H152" i="22"/>
  <c r="G152" i="22"/>
  <c r="L152" i="22" s="1"/>
  <c r="Q152" i="22" s="1"/>
  <c r="L151" i="22"/>
  <c r="Q151" i="22" s="1"/>
  <c r="I151" i="22"/>
  <c r="N151" i="22" s="1"/>
  <c r="S151" i="22" s="1"/>
  <c r="G151" i="22"/>
  <c r="M150" i="22"/>
  <c r="R150" i="22" s="1"/>
  <c r="L150" i="22"/>
  <c r="Q150" i="22" s="1"/>
  <c r="I150" i="22"/>
  <c r="H150" i="22"/>
  <c r="G150" i="22"/>
  <c r="L149" i="22"/>
  <c r="Q149" i="22" s="1"/>
  <c r="I149" i="22"/>
  <c r="H149" i="22"/>
  <c r="M149" i="22" s="1"/>
  <c r="R149" i="22" s="1"/>
  <c r="G149" i="22"/>
  <c r="Q148" i="22"/>
  <c r="L148" i="22"/>
  <c r="H148" i="22"/>
  <c r="M148" i="22" s="1"/>
  <c r="R148" i="22" s="1"/>
  <c r="G148" i="22"/>
  <c r="I147" i="22"/>
  <c r="N147" i="22" s="1"/>
  <c r="S147" i="22" s="1"/>
  <c r="G147" i="22"/>
  <c r="I146" i="22"/>
  <c r="N146" i="22" s="1"/>
  <c r="S146" i="22" s="1"/>
  <c r="H146" i="22"/>
  <c r="G146" i="22"/>
  <c r="I145" i="22"/>
  <c r="H145" i="22"/>
  <c r="G145" i="22"/>
  <c r="L145" i="22" s="1"/>
  <c r="Q145" i="22" s="1"/>
  <c r="I144" i="22"/>
  <c r="H144" i="22"/>
  <c r="G144" i="22"/>
  <c r="L144" i="22" s="1"/>
  <c r="Q144" i="22" s="1"/>
  <c r="L143" i="22"/>
  <c r="Q143" i="22" s="1"/>
  <c r="I143" i="22"/>
  <c r="H143" i="22"/>
  <c r="M143" i="22" s="1"/>
  <c r="R143" i="22" s="1"/>
  <c r="G143" i="22"/>
  <c r="L142" i="22"/>
  <c r="Q142" i="22" s="1"/>
  <c r="I142" i="22"/>
  <c r="H142" i="22"/>
  <c r="G142" i="22"/>
  <c r="L141" i="22"/>
  <c r="Q141" i="22" s="1"/>
  <c r="I141" i="22"/>
  <c r="N141" i="22" s="1"/>
  <c r="S141" i="22" s="1"/>
  <c r="H141" i="22"/>
  <c r="G141" i="22"/>
  <c r="Q140" i="22"/>
  <c r="L140" i="22"/>
  <c r="G140" i="22"/>
  <c r="I139" i="22"/>
  <c r="N139" i="22" s="1"/>
  <c r="S139" i="22" s="1"/>
  <c r="G139" i="22"/>
  <c r="I138" i="22"/>
  <c r="N138" i="22" s="1"/>
  <c r="S138" i="22" s="1"/>
  <c r="H138" i="22"/>
  <c r="G138" i="22"/>
  <c r="I137" i="22"/>
  <c r="H137" i="22"/>
  <c r="G137" i="22"/>
  <c r="I136" i="22"/>
  <c r="H136" i="22"/>
  <c r="M136" i="22" s="1"/>
  <c r="R136" i="22" s="1"/>
  <c r="G136" i="22"/>
  <c r="L136" i="22" s="1"/>
  <c r="Q136" i="22" s="1"/>
  <c r="L135" i="22"/>
  <c r="Q135" i="22" s="1"/>
  <c r="I135" i="22"/>
  <c r="N135" i="22" s="1"/>
  <c r="S135" i="22" s="1"/>
  <c r="H135" i="22"/>
  <c r="M135" i="22" s="1"/>
  <c r="R135" i="22" s="1"/>
  <c r="G135" i="22"/>
  <c r="L134" i="22"/>
  <c r="Q134" i="22" s="1"/>
  <c r="I134" i="22"/>
  <c r="H134" i="22"/>
  <c r="M134" i="22" s="1"/>
  <c r="R134" i="22" s="1"/>
  <c r="G134" i="22"/>
  <c r="L133" i="22"/>
  <c r="Q133" i="22" s="1"/>
  <c r="I133" i="22"/>
  <c r="H133" i="22"/>
  <c r="G133" i="22"/>
  <c r="Q132" i="22"/>
  <c r="L132" i="22"/>
  <c r="G132" i="22"/>
  <c r="I131" i="22"/>
  <c r="N131" i="22" s="1"/>
  <c r="S131" i="22" s="1"/>
  <c r="G131" i="22"/>
  <c r="I130" i="22"/>
  <c r="N130" i="22" s="1"/>
  <c r="S130" i="22" s="1"/>
  <c r="H130" i="22"/>
  <c r="G130" i="22"/>
  <c r="I129" i="22"/>
  <c r="H129" i="22"/>
  <c r="G129" i="22"/>
  <c r="L129" i="22" s="1"/>
  <c r="Q129" i="22" s="1"/>
  <c r="I128" i="22"/>
  <c r="H128" i="22"/>
  <c r="G128" i="22"/>
  <c r="L128" i="22" s="1"/>
  <c r="Q128" i="22" s="1"/>
  <c r="L127" i="22"/>
  <c r="Q127" i="22" s="1"/>
  <c r="I127" i="22"/>
  <c r="N127" i="22" s="1"/>
  <c r="S127" i="22" s="1"/>
  <c r="H127" i="22"/>
  <c r="G127" i="22"/>
  <c r="L126" i="22"/>
  <c r="Q126" i="22" s="1"/>
  <c r="I126" i="22"/>
  <c r="H126" i="22"/>
  <c r="M126" i="22" s="1"/>
  <c r="R126" i="22" s="1"/>
  <c r="G126" i="22"/>
  <c r="L125" i="22"/>
  <c r="Q125" i="22" s="1"/>
  <c r="I125" i="22"/>
  <c r="H125" i="22"/>
  <c r="G125" i="22"/>
  <c r="Q124" i="22"/>
  <c r="L124" i="22"/>
  <c r="G124" i="22"/>
  <c r="I123" i="22"/>
  <c r="N123" i="22" s="1"/>
  <c r="S123" i="22" s="1"/>
  <c r="G123" i="22"/>
  <c r="I122" i="22"/>
  <c r="N122" i="22" s="1"/>
  <c r="S122" i="22" s="1"/>
  <c r="H122" i="22"/>
  <c r="G122" i="22"/>
  <c r="I121" i="22"/>
  <c r="H121" i="22"/>
  <c r="G121" i="22"/>
  <c r="I120" i="22"/>
  <c r="H120" i="22"/>
  <c r="M120" i="22" s="1"/>
  <c r="R120" i="22" s="1"/>
  <c r="G120" i="22"/>
  <c r="L120" i="22" s="1"/>
  <c r="Q120" i="22" s="1"/>
  <c r="I119" i="22"/>
  <c r="H119" i="22"/>
  <c r="G119" i="22"/>
  <c r="L119" i="22" s="1"/>
  <c r="Q119" i="22" s="1"/>
  <c r="L118" i="22"/>
  <c r="Q118" i="22" s="1"/>
  <c r="I118" i="22"/>
  <c r="H118" i="22"/>
  <c r="G118" i="22"/>
  <c r="L117" i="22"/>
  <c r="Q117" i="22" s="1"/>
  <c r="I117" i="22"/>
  <c r="H117" i="22"/>
  <c r="M118" i="22" s="1"/>
  <c r="R118" i="22" s="1"/>
  <c r="G117" i="22"/>
  <c r="L116" i="22"/>
  <c r="Q116" i="22" s="1"/>
  <c r="G116" i="22"/>
  <c r="H115" i="22"/>
  <c r="M115" i="22" s="1"/>
  <c r="R115" i="22" s="1"/>
  <c r="G115" i="22"/>
  <c r="I114" i="22"/>
  <c r="N114" i="22" s="1"/>
  <c r="S114" i="22" s="1"/>
  <c r="H114" i="22"/>
  <c r="G114" i="22"/>
  <c r="I113" i="22"/>
  <c r="H113" i="22"/>
  <c r="G113" i="22"/>
  <c r="L113" i="22" s="1"/>
  <c r="Q113" i="22" s="1"/>
  <c r="I112" i="22"/>
  <c r="N113" i="22" s="1"/>
  <c r="S113" i="22" s="1"/>
  <c r="H112" i="22"/>
  <c r="G112" i="22"/>
  <c r="I111" i="22"/>
  <c r="H111" i="22"/>
  <c r="G111" i="22"/>
  <c r="L111" i="22" s="1"/>
  <c r="Q111" i="22" s="1"/>
  <c r="I110" i="22"/>
  <c r="N110" i="22" s="1"/>
  <c r="S110" i="22" s="1"/>
  <c r="H110" i="22"/>
  <c r="M110" i="22" s="1"/>
  <c r="R110" i="22" s="1"/>
  <c r="G110" i="22"/>
  <c r="L110" i="22" s="1"/>
  <c r="Q110" i="22" s="1"/>
  <c r="L109" i="22"/>
  <c r="Q109" i="22" s="1"/>
  <c r="I109" i="22"/>
  <c r="N109" i="22" s="1"/>
  <c r="S109" i="22" s="1"/>
  <c r="H109" i="22"/>
  <c r="G109" i="22"/>
  <c r="L108" i="22"/>
  <c r="Q108" i="22" s="1"/>
  <c r="I108" i="22"/>
  <c r="N108" i="22" s="1"/>
  <c r="S108" i="22" s="1"/>
  <c r="G108" i="22"/>
  <c r="L107" i="22"/>
  <c r="Q107" i="22" s="1"/>
  <c r="G107" i="22"/>
  <c r="I106" i="22"/>
  <c r="N106" i="22" s="1"/>
  <c r="S106" i="22" s="1"/>
  <c r="H106" i="22"/>
  <c r="M106" i="22" s="1"/>
  <c r="R106" i="22" s="1"/>
  <c r="G106" i="22"/>
  <c r="I105" i="22"/>
  <c r="H105" i="22"/>
  <c r="G105" i="22"/>
  <c r="I104" i="22"/>
  <c r="N104" i="22" s="1"/>
  <c r="S104" i="22" s="1"/>
  <c r="H104" i="22"/>
  <c r="M104" i="22" s="1"/>
  <c r="R104" i="22" s="1"/>
  <c r="G104" i="22"/>
  <c r="I103" i="22"/>
  <c r="H103" i="22"/>
  <c r="G103" i="22"/>
  <c r="L103" i="22" s="1"/>
  <c r="Q103" i="22" s="1"/>
  <c r="I102" i="22"/>
  <c r="H102" i="22"/>
  <c r="M102" i="22" s="1"/>
  <c r="R102" i="22" s="1"/>
  <c r="G102" i="22"/>
  <c r="L102" i="22" s="1"/>
  <c r="Q102" i="22" s="1"/>
  <c r="L101" i="22"/>
  <c r="Q101" i="22" s="1"/>
  <c r="I101" i="22"/>
  <c r="H101" i="22"/>
  <c r="G101" i="22"/>
  <c r="L100" i="22"/>
  <c r="Q100" i="22" s="1"/>
  <c r="G100" i="22"/>
  <c r="L99" i="22"/>
  <c r="Q99" i="22" s="1"/>
  <c r="I99" i="22"/>
  <c r="N99" i="22" s="1"/>
  <c r="S99" i="22" s="1"/>
  <c r="G99" i="22"/>
  <c r="I98" i="22"/>
  <c r="N98" i="22" s="1"/>
  <c r="S98" i="22" s="1"/>
  <c r="H98" i="22"/>
  <c r="G98" i="22"/>
  <c r="I97" i="22"/>
  <c r="H97" i="22"/>
  <c r="G97" i="22"/>
  <c r="I96" i="22"/>
  <c r="H96" i="22"/>
  <c r="M96" i="22" s="1"/>
  <c r="R96" i="22" s="1"/>
  <c r="G96" i="22"/>
  <c r="L96" i="22" s="1"/>
  <c r="Q96" i="22" s="1"/>
  <c r="I95" i="22"/>
  <c r="H95" i="22"/>
  <c r="G95" i="22"/>
  <c r="L95" i="22" s="1"/>
  <c r="Q95" i="22" s="1"/>
  <c r="L94" i="22"/>
  <c r="Q94" i="22" s="1"/>
  <c r="I94" i="22"/>
  <c r="H94" i="22"/>
  <c r="G94" i="22"/>
  <c r="L93" i="22"/>
  <c r="Q93" i="22" s="1"/>
  <c r="I93" i="22"/>
  <c r="H93" i="22"/>
  <c r="G93" i="22"/>
  <c r="L92" i="22"/>
  <c r="Q92" i="22" s="1"/>
  <c r="I92" i="22"/>
  <c r="G92" i="22"/>
  <c r="G91" i="22"/>
  <c r="I90" i="22"/>
  <c r="N90" i="22" s="1"/>
  <c r="S90" i="22" s="1"/>
  <c r="H90" i="22"/>
  <c r="M90" i="22" s="1"/>
  <c r="R90" i="22" s="1"/>
  <c r="G90" i="22"/>
  <c r="L90" i="22" s="1"/>
  <c r="Q90" i="22" s="1"/>
  <c r="I89" i="22"/>
  <c r="H89" i="22"/>
  <c r="M89" i="22" s="1"/>
  <c r="R89" i="22" s="1"/>
  <c r="G89" i="22"/>
  <c r="L89" i="22" s="1"/>
  <c r="Q89" i="22" s="1"/>
  <c r="I88" i="22"/>
  <c r="N89" i="22" s="1"/>
  <c r="S89" i="22" s="1"/>
  <c r="H88" i="22"/>
  <c r="G88" i="22"/>
  <c r="L88" i="22" s="1"/>
  <c r="Q88" i="22" s="1"/>
  <c r="L87" i="22"/>
  <c r="Q87" i="22" s="1"/>
  <c r="I87" i="22"/>
  <c r="H87" i="22"/>
  <c r="G87" i="22"/>
  <c r="I86" i="22"/>
  <c r="H86" i="22"/>
  <c r="G86" i="22"/>
  <c r="L86" i="22" s="1"/>
  <c r="Q86" i="22" s="1"/>
  <c r="L85" i="22"/>
  <c r="Q85" i="22" s="1"/>
  <c r="I85" i="22"/>
  <c r="H85" i="22"/>
  <c r="G85" i="22"/>
  <c r="Q84" i="22"/>
  <c r="L84" i="22"/>
  <c r="G84" i="22"/>
  <c r="G83" i="22"/>
  <c r="N82" i="22"/>
  <c r="S82" i="22" s="1"/>
  <c r="M82" i="22"/>
  <c r="R82" i="22" s="1"/>
  <c r="I82" i="22"/>
  <c r="H82" i="22"/>
  <c r="G82" i="22"/>
  <c r="Q81" i="22"/>
  <c r="I81" i="22"/>
  <c r="H81" i="22"/>
  <c r="G81" i="22"/>
  <c r="L81" i="22" s="1"/>
  <c r="I80" i="22"/>
  <c r="N81" i="22" s="1"/>
  <c r="S81" i="22" s="1"/>
  <c r="H80" i="22"/>
  <c r="G80" i="22"/>
  <c r="I79" i="22"/>
  <c r="N79" i="22" s="1"/>
  <c r="S79" i="22" s="1"/>
  <c r="H79" i="22"/>
  <c r="M79" i="22" s="1"/>
  <c r="R79" i="22" s="1"/>
  <c r="G79" i="22"/>
  <c r="L79" i="22" s="1"/>
  <c r="Q79" i="22" s="1"/>
  <c r="I78" i="22"/>
  <c r="H78" i="22"/>
  <c r="G78" i="22"/>
  <c r="L78" i="22" s="1"/>
  <c r="Q78" i="22" s="1"/>
  <c r="L77" i="22"/>
  <c r="Q77" i="22" s="1"/>
  <c r="I77" i="22"/>
  <c r="N77" i="22" s="1"/>
  <c r="S77" i="22" s="1"/>
  <c r="H77" i="22"/>
  <c r="G77" i="22"/>
  <c r="L76" i="22"/>
  <c r="Q76" i="22" s="1"/>
  <c r="G76" i="22"/>
  <c r="L75" i="22"/>
  <c r="Q75" i="22" s="1"/>
  <c r="H75" i="22"/>
  <c r="M75" i="22" s="1"/>
  <c r="R75" i="22" s="1"/>
  <c r="G75" i="22"/>
  <c r="I74" i="22"/>
  <c r="N74" i="22" s="1"/>
  <c r="S74" i="22" s="1"/>
  <c r="H74" i="22"/>
  <c r="M74" i="22" s="1"/>
  <c r="R74" i="22" s="1"/>
  <c r="G74" i="22"/>
  <c r="N73" i="22"/>
  <c r="S73" i="22" s="1"/>
  <c r="I73" i="22"/>
  <c r="H73" i="22"/>
  <c r="G73" i="22"/>
  <c r="I72" i="22"/>
  <c r="H72" i="22"/>
  <c r="G72" i="22"/>
  <c r="I71" i="22"/>
  <c r="N71" i="22" s="1"/>
  <c r="S71" i="22" s="1"/>
  <c r="H71" i="22"/>
  <c r="M71" i="22" s="1"/>
  <c r="R71" i="22" s="1"/>
  <c r="G71" i="22"/>
  <c r="L71" i="22" s="1"/>
  <c r="Q71" i="22" s="1"/>
  <c r="I70" i="22"/>
  <c r="H70" i="22"/>
  <c r="M70" i="22" s="1"/>
  <c r="R70" i="22" s="1"/>
  <c r="G70" i="22"/>
  <c r="L70" i="22" s="1"/>
  <c r="Q70" i="22" s="1"/>
  <c r="L69" i="22"/>
  <c r="Q69" i="22" s="1"/>
  <c r="I69" i="22"/>
  <c r="H69" i="22"/>
  <c r="G69" i="22"/>
  <c r="L68" i="22"/>
  <c r="Q68" i="22" s="1"/>
  <c r="G68" i="22"/>
  <c r="L67" i="22"/>
  <c r="Q67" i="22" s="1"/>
  <c r="G67" i="22"/>
  <c r="N66" i="22"/>
  <c r="S66" i="22" s="1"/>
  <c r="I66" i="22"/>
  <c r="H66" i="22"/>
  <c r="G66" i="22"/>
  <c r="I65" i="22"/>
  <c r="H65" i="22"/>
  <c r="G65" i="22"/>
  <c r="I64" i="22"/>
  <c r="N64" i="22" s="1"/>
  <c r="S64" i="22" s="1"/>
  <c r="H64" i="22"/>
  <c r="G64" i="22"/>
  <c r="L64" i="22" s="1"/>
  <c r="Q64" i="22" s="1"/>
  <c r="I63" i="22"/>
  <c r="H63" i="22"/>
  <c r="G63" i="22"/>
  <c r="L63" i="22" s="1"/>
  <c r="Q63" i="22" s="1"/>
  <c r="L62" i="22"/>
  <c r="Q62" i="22" s="1"/>
  <c r="I62" i="22"/>
  <c r="H62" i="22"/>
  <c r="G62" i="22"/>
  <c r="L61" i="22"/>
  <c r="Q61" i="22" s="1"/>
  <c r="I61" i="22"/>
  <c r="H61" i="22"/>
  <c r="G61" i="22"/>
  <c r="L60" i="22"/>
  <c r="Q60" i="22" s="1"/>
  <c r="G60" i="22"/>
  <c r="G59" i="22"/>
  <c r="I58" i="22"/>
  <c r="N58" i="22" s="1"/>
  <c r="S58" i="22" s="1"/>
  <c r="H58" i="22"/>
  <c r="G58" i="22"/>
  <c r="L58" i="22" s="1"/>
  <c r="Q58" i="22" s="1"/>
  <c r="I57" i="22"/>
  <c r="H57" i="22"/>
  <c r="G57" i="22"/>
  <c r="L57" i="22" s="1"/>
  <c r="Q57" i="22" s="1"/>
  <c r="I56" i="22"/>
  <c r="H56" i="22"/>
  <c r="M56" i="22" s="1"/>
  <c r="R56" i="22" s="1"/>
  <c r="G56" i="22"/>
  <c r="L56" i="22" s="1"/>
  <c r="Q56" i="22" s="1"/>
  <c r="L55" i="22"/>
  <c r="Q55" i="22" s="1"/>
  <c r="I55" i="22"/>
  <c r="H55" i="22"/>
  <c r="G55" i="22"/>
  <c r="I54" i="22"/>
  <c r="H54" i="22"/>
  <c r="M54" i="22" s="1"/>
  <c r="R54" i="22" s="1"/>
  <c r="G54" i="22"/>
  <c r="L54" i="22" s="1"/>
  <c r="Q54" i="22" s="1"/>
  <c r="L53" i="22"/>
  <c r="Q53" i="22" s="1"/>
  <c r="I53" i="22"/>
  <c r="H53" i="22"/>
  <c r="G53" i="22"/>
  <c r="Q52" i="22"/>
  <c r="L52" i="22"/>
  <c r="G52" i="22"/>
  <c r="I51" i="22"/>
  <c r="N51" i="22" s="1"/>
  <c r="S51" i="22" s="1"/>
  <c r="H51" i="22"/>
  <c r="M51" i="22" s="1"/>
  <c r="R51" i="22" s="1"/>
  <c r="G51" i="22"/>
  <c r="Q50" i="22"/>
  <c r="I50" i="22"/>
  <c r="N50" i="22" s="1"/>
  <c r="S50" i="22" s="1"/>
  <c r="H50" i="22"/>
  <c r="G50" i="22"/>
  <c r="L50" i="22" s="1"/>
  <c r="I49" i="22"/>
  <c r="H49" i="22"/>
  <c r="G49" i="22"/>
  <c r="I48" i="22"/>
  <c r="H48" i="22"/>
  <c r="G48" i="22"/>
  <c r="I47" i="22"/>
  <c r="N47" i="22" s="1"/>
  <c r="S47" i="22" s="1"/>
  <c r="H47" i="22"/>
  <c r="M47" i="22" s="1"/>
  <c r="R47" i="22" s="1"/>
  <c r="G47" i="22"/>
  <c r="L47" i="22" s="1"/>
  <c r="Q47" i="22" s="1"/>
  <c r="I46" i="22"/>
  <c r="H46" i="22"/>
  <c r="M46" i="22" s="1"/>
  <c r="R46" i="22" s="1"/>
  <c r="G46" i="22"/>
  <c r="L46" i="22" s="1"/>
  <c r="Q46" i="22" s="1"/>
  <c r="I45" i="22"/>
  <c r="H45" i="22"/>
  <c r="G45" i="22"/>
  <c r="L45" i="22" s="1"/>
  <c r="Q45" i="22" s="1"/>
  <c r="G44" i="22"/>
  <c r="L44" i="22" s="1"/>
  <c r="Q44" i="22" s="1"/>
  <c r="L43" i="22"/>
  <c r="Q43" i="22" s="1"/>
  <c r="H43" i="22"/>
  <c r="M43" i="22" s="1"/>
  <c r="R43" i="22" s="1"/>
  <c r="G43" i="22"/>
  <c r="L42" i="22"/>
  <c r="Q42" i="22" s="1"/>
  <c r="I42" i="22"/>
  <c r="N42" i="22" s="1"/>
  <c r="S42" i="22" s="1"/>
  <c r="H42" i="22"/>
  <c r="G42" i="22"/>
  <c r="L41" i="22"/>
  <c r="Q41" i="22" s="1"/>
  <c r="I41" i="22"/>
  <c r="N41" i="22" s="1"/>
  <c r="S41" i="22" s="1"/>
  <c r="H41" i="22"/>
  <c r="M41" i="22" s="1"/>
  <c r="R41" i="22" s="1"/>
  <c r="G41" i="22"/>
  <c r="N40" i="22"/>
  <c r="S40" i="22" s="1"/>
  <c r="I40" i="22"/>
  <c r="H40" i="22"/>
  <c r="M40" i="22" s="1"/>
  <c r="R40" i="22" s="1"/>
  <c r="G40" i="22"/>
  <c r="L40" i="22" s="1"/>
  <c r="Q40" i="22" s="1"/>
  <c r="I39" i="22"/>
  <c r="N39" i="22" s="1"/>
  <c r="S39" i="22" s="1"/>
  <c r="H39" i="22"/>
  <c r="M39" i="22" s="1"/>
  <c r="R39" i="22" s="1"/>
  <c r="G39" i="22"/>
  <c r="L39" i="22" s="1"/>
  <c r="Q39" i="22" s="1"/>
  <c r="I38" i="22"/>
  <c r="N38" i="22" s="1"/>
  <c r="S38" i="22" s="1"/>
  <c r="H38" i="22"/>
  <c r="G38" i="22"/>
  <c r="L38" i="22" s="1"/>
  <c r="Q38" i="22" s="1"/>
  <c r="I37" i="22"/>
  <c r="H37" i="22"/>
  <c r="G37" i="22"/>
  <c r="L37" i="22" s="1"/>
  <c r="Q37" i="22" s="1"/>
  <c r="G36" i="22"/>
  <c r="L36" i="22" s="1"/>
  <c r="Q36" i="22" s="1"/>
  <c r="L35" i="22"/>
  <c r="Q35" i="22" s="1"/>
  <c r="G35" i="22"/>
  <c r="M34" i="22"/>
  <c r="R34" i="22" s="1"/>
  <c r="L34" i="22"/>
  <c r="Q34" i="22" s="1"/>
  <c r="I34" i="22"/>
  <c r="N34" i="22" s="1"/>
  <c r="S34" i="22" s="1"/>
  <c r="H34" i="22"/>
  <c r="G34" i="22"/>
  <c r="N33" i="22"/>
  <c r="S33" i="22" s="1"/>
  <c r="L33" i="22"/>
  <c r="Q33" i="22" s="1"/>
  <c r="I33" i="22"/>
  <c r="H33" i="22"/>
  <c r="M33" i="22" s="1"/>
  <c r="R33" i="22" s="1"/>
  <c r="G33" i="22"/>
  <c r="M32" i="22"/>
  <c r="R32" i="22" s="1"/>
  <c r="I32" i="22"/>
  <c r="N32" i="22" s="1"/>
  <c r="S32" i="22" s="1"/>
  <c r="H32" i="22"/>
  <c r="G32" i="22"/>
  <c r="L32" i="22" s="1"/>
  <c r="Q32" i="22" s="1"/>
  <c r="N31" i="22"/>
  <c r="S31" i="22" s="1"/>
  <c r="I31" i="22"/>
  <c r="H31" i="22"/>
  <c r="G31" i="22"/>
  <c r="L31" i="22" s="1"/>
  <c r="Q31" i="22" s="1"/>
  <c r="I30" i="22"/>
  <c r="N30" i="22" s="1"/>
  <c r="S30" i="22" s="1"/>
  <c r="H30" i="22"/>
  <c r="G30" i="22"/>
  <c r="L30" i="22" s="1"/>
  <c r="Q30" i="22" s="1"/>
  <c r="I29" i="22"/>
  <c r="H29" i="22"/>
  <c r="G29" i="22"/>
  <c r="L29" i="22" s="1"/>
  <c r="Q29" i="22" s="1"/>
  <c r="G28" i="22"/>
  <c r="L28" i="22" s="1"/>
  <c r="Q28" i="22" s="1"/>
  <c r="L27" i="22"/>
  <c r="Q27" i="22" s="1"/>
  <c r="I27" i="22"/>
  <c r="N27" i="22" s="1"/>
  <c r="S27" i="22" s="1"/>
  <c r="H27" i="22"/>
  <c r="M27" i="22" s="1"/>
  <c r="R27" i="22" s="1"/>
  <c r="G27" i="22"/>
  <c r="M26" i="22"/>
  <c r="R26" i="22" s="1"/>
  <c r="L26" i="22"/>
  <c r="Q26" i="22" s="1"/>
  <c r="I26" i="22"/>
  <c r="N26" i="22" s="1"/>
  <c r="S26" i="22" s="1"/>
  <c r="H26" i="22"/>
  <c r="G26" i="22"/>
  <c r="N25" i="22"/>
  <c r="S25" i="22" s="1"/>
  <c r="L25" i="22"/>
  <c r="Q25" i="22" s="1"/>
  <c r="I25" i="22"/>
  <c r="H25" i="22"/>
  <c r="G25" i="22"/>
  <c r="I24" i="22"/>
  <c r="N24" i="22" s="1"/>
  <c r="S24" i="22" s="1"/>
  <c r="H24" i="22"/>
  <c r="M25" i="22" s="1"/>
  <c r="R25" i="22" s="1"/>
  <c r="G24" i="22"/>
  <c r="L24" i="22" s="1"/>
  <c r="Q24" i="22" s="1"/>
  <c r="N23" i="22"/>
  <c r="S23" i="22" s="1"/>
  <c r="I23" i="22"/>
  <c r="H23" i="22"/>
  <c r="M23" i="22" s="1"/>
  <c r="R23" i="22" s="1"/>
  <c r="G23" i="22"/>
  <c r="L23" i="22" s="1"/>
  <c r="Q23" i="22" s="1"/>
  <c r="I22" i="22"/>
  <c r="H22" i="22"/>
  <c r="G22" i="22"/>
  <c r="L22" i="22" s="1"/>
  <c r="Q22" i="22" s="1"/>
  <c r="I21" i="22"/>
  <c r="H21" i="22"/>
  <c r="G21" i="22"/>
  <c r="L21" i="22" s="1"/>
  <c r="Q21" i="22" s="1"/>
  <c r="G20" i="22"/>
  <c r="L20" i="22" s="1"/>
  <c r="Q20" i="22" s="1"/>
  <c r="L19" i="22"/>
  <c r="Q19" i="22" s="1"/>
  <c r="H19" i="22"/>
  <c r="M19" i="22" s="1"/>
  <c r="R19" i="22" s="1"/>
  <c r="G19" i="22"/>
  <c r="L18" i="22"/>
  <c r="Q18" i="22" s="1"/>
  <c r="I18" i="22"/>
  <c r="N18" i="22" s="1"/>
  <c r="S18" i="22" s="1"/>
  <c r="H18" i="22"/>
  <c r="M18" i="22" s="1"/>
  <c r="R18" i="22" s="1"/>
  <c r="G18" i="22"/>
  <c r="N17" i="22"/>
  <c r="S17" i="22" s="1"/>
  <c r="L17" i="22"/>
  <c r="Q17" i="22" s="1"/>
  <c r="I17" i="22"/>
  <c r="H17" i="22"/>
  <c r="G17" i="22"/>
  <c r="N16" i="22"/>
  <c r="S16" i="22" s="1"/>
  <c r="I16" i="22"/>
  <c r="H16" i="22"/>
  <c r="M17" i="22" s="1"/>
  <c r="R17" i="22" s="1"/>
  <c r="G16" i="22"/>
  <c r="L16" i="22" s="1"/>
  <c r="Q16" i="22" s="1"/>
  <c r="I15" i="22"/>
  <c r="H15" i="22"/>
  <c r="G15" i="22"/>
  <c r="L15" i="22" s="1"/>
  <c r="Q15" i="22" s="1"/>
  <c r="I14" i="22"/>
  <c r="N14" i="22" s="1"/>
  <c r="S14" i="22" s="1"/>
  <c r="H14" i="22"/>
  <c r="M14" i="22" s="1"/>
  <c r="R14" i="22" s="1"/>
  <c r="G14" i="22"/>
  <c r="L14" i="22" s="1"/>
  <c r="Q14" i="22" s="1"/>
  <c r="I13" i="22"/>
  <c r="H13" i="22"/>
  <c r="G13" i="22"/>
  <c r="L13" i="22" s="1"/>
  <c r="Q13" i="22" s="1"/>
  <c r="I12" i="22"/>
  <c r="N12" i="22" s="1"/>
  <c r="S12" i="22" s="1"/>
  <c r="G12" i="22"/>
  <c r="L12" i="22" s="1"/>
  <c r="Q12" i="22" s="1"/>
  <c r="F5" i="20"/>
  <c r="F6" i="20" s="1"/>
  <c r="F7" i="20" s="1"/>
  <c r="F8" i="20" s="1"/>
  <c r="F9" i="20" s="1"/>
  <c r="F10" i="20" s="1"/>
  <c r="F11" i="20" s="1"/>
  <c r="F12" i="20" s="1"/>
  <c r="F13" i="20" s="1"/>
  <c r="F14" i="20" s="1"/>
  <c r="F15" i="20" s="1"/>
  <c r="F16" i="20" s="1"/>
  <c r="F17" i="20" s="1"/>
  <c r="F18" i="20" s="1"/>
  <c r="F19" i="20" s="1"/>
  <c r="F20" i="20" s="1"/>
  <c r="F21" i="20" s="1"/>
  <c r="F22" i="20" s="1"/>
  <c r="F23" i="20" s="1"/>
  <c r="F24" i="20" s="1"/>
  <c r="F25" i="20" s="1"/>
  <c r="F26" i="20" s="1"/>
  <c r="F27" i="20" s="1"/>
  <c r="F28" i="20" s="1"/>
  <c r="F29" i="20" s="1"/>
  <c r="F30" i="20" s="1"/>
  <c r="F31" i="20" s="1"/>
  <c r="F32" i="20" s="1"/>
  <c r="F33" i="20" s="1"/>
  <c r="F34" i="20" s="1"/>
  <c r="F35" i="20" s="1"/>
  <c r="F36" i="20" s="1"/>
  <c r="F37" i="20" s="1"/>
  <c r="F38" i="20" s="1"/>
  <c r="F39" i="20" s="1"/>
  <c r="F40" i="20" s="1"/>
  <c r="F41" i="20" s="1"/>
  <c r="F42" i="20" s="1"/>
  <c r="F43" i="20" s="1"/>
  <c r="F44" i="20" s="1"/>
  <c r="F45" i="20" s="1"/>
  <c r="F46" i="20" s="1"/>
  <c r="F47" i="20" s="1"/>
  <c r="F48" i="20" s="1"/>
  <c r="F49" i="20" s="1"/>
  <c r="F50" i="20" s="1"/>
  <c r="F51" i="20" s="1"/>
  <c r="F52" i="20" s="1"/>
  <c r="F53" i="20" s="1"/>
  <c r="F4" i="20"/>
  <c r="G4" i="20"/>
  <c r="C3" i="20"/>
  <c r="C4" i="20" s="1"/>
  <c r="B3" i="20"/>
  <c r="Q4" i="20" s="1"/>
  <c r="F4" i="19"/>
  <c r="F5" i="19" s="1"/>
  <c r="G5" i="19"/>
  <c r="G6" i="19" s="1"/>
  <c r="G7" i="19" s="1"/>
  <c r="G8" i="19" s="1"/>
  <c r="G9" i="19" s="1"/>
  <c r="G10" i="19" s="1"/>
  <c r="G11" i="19" s="1"/>
  <c r="G12" i="19" s="1"/>
  <c r="G13" i="19" s="1"/>
  <c r="G14" i="19" s="1"/>
  <c r="G15" i="19" s="1"/>
  <c r="G16" i="19" s="1"/>
  <c r="G17" i="19" s="1"/>
  <c r="G18" i="19" s="1"/>
  <c r="G19" i="19" s="1"/>
  <c r="G20" i="19" s="1"/>
  <c r="G21" i="19" s="1"/>
  <c r="G22" i="19" s="1"/>
  <c r="G23" i="19" s="1"/>
  <c r="G24" i="19" s="1"/>
  <c r="G25" i="19" s="1"/>
  <c r="G26" i="19" s="1"/>
  <c r="G27" i="19" s="1"/>
  <c r="G28" i="19" s="1"/>
  <c r="G29" i="19" s="1"/>
  <c r="G30" i="19" s="1"/>
  <c r="G31" i="19" s="1"/>
  <c r="G32" i="19" s="1"/>
  <c r="G33" i="19" s="1"/>
  <c r="G34" i="19" s="1"/>
  <c r="G35" i="19" s="1"/>
  <c r="G36" i="19" s="1"/>
  <c r="G37" i="19" s="1"/>
  <c r="G38" i="19" s="1"/>
  <c r="G39" i="19" s="1"/>
  <c r="G40" i="19" s="1"/>
  <c r="G41" i="19" s="1"/>
  <c r="G42" i="19" s="1"/>
  <c r="G43" i="19" s="1"/>
  <c r="G44" i="19" s="1"/>
  <c r="G45" i="19" s="1"/>
  <c r="G46" i="19" s="1"/>
  <c r="G47" i="19" s="1"/>
  <c r="G48" i="19" s="1"/>
  <c r="G49" i="19" s="1"/>
  <c r="G50" i="19" s="1"/>
  <c r="G51" i="19" s="1"/>
  <c r="G52" i="19" s="1"/>
  <c r="G4" i="19"/>
  <c r="C3" i="19"/>
  <c r="R4" i="19" s="1"/>
  <c r="B3" i="19"/>
  <c r="B4" i="19" s="1"/>
  <c r="H19" i="18"/>
  <c r="X9" i="23" l="1"/>
  <c r="B6" i="7"/>
  <c r="Q6" i="7"/>
  <c r="C6" i="7"/>
  <c r="R6" i="7"/>
  <c r="Q5" i="7"/>
  <c r="R5" i="7"/>
  <c r="B6" i="8"/>
  <c r="Q6" i="8"/>
  <c r="C6" i="8"/>
  <c r="R6" i="8"/>
  <c r="R5" i="8"/>
  <c r="B4" i="20"/>
  <c r="B5" i="20" s="1"/>
  <c r="R4" i="23"/>
  <c r="C4" i="23"/>
  <c r="C4" i="19"/>
  <c r="C5" i="19" s="1"/>
  <c r="B4" i="23"/>
  <c r="B4" i="24"/>
  <c r="D3" i="24"/>
  <c r="C6" i="24"/>
  <c r="R6" i="24"/>
  <c r="R5" i="24"/>
  <c r="F7" i="24"/>
  <c r="D4" i="24"/>
  <c r="S4" i="23"/>
  <c r="T4" i="23" s="1"/>
  <c r="F6" i="23"/>
  <c r="D3" i="23"/>
  <c r="N148" i="22"/>
  <c r="S148" i="22" s="1"/>
  <c r="N149" i="22"/>
  <c r="S149" i="22" s="1"/>
  <c r="N125" i="22"/>
  <c r="S125" i="22" s="1"/>
  <c r="N157" i="22"/>
  <c r="S157" i="22" s="1"/>
  <c r="N133" i="22"/>
  <c r="S133" i="22" s="1"/>
  <c r="N85" i="22"/>
  <c r="S85" i="22" s="1"/>
  <c r="N92" i="22"/>
  <c r="S92" i="22" s="1"/>
  <c r="N45" i="22"/>
  <c r="S45" i="22" s="1"/>
  <c r="N53" i="22"/>
  <c r="S53" i="22" s="1"/>
  <c r="N69" i="22"/>
  <c r="S69" i="22" s="1"/>
  <c r="N15" i="22"/>
  <c r="S15" i="22" s="1"/>
  <c r="N117" i="22"/>
  <c r="S117" i="22" s="1"/>
  <c r="N22" i="22"/>
  <c r="S22" i="22" s="1"/>
  <c r="N49" i="22"/>
  <c r="S49" i="22" s="1"/>
  <c r="N72" i="22"/>
  <c r="S72" i="22" s="1"/>
  <c r="N86" i="22"/>
  <c r="S86" i="22" s="1"/>
  <c r="N93" i="22"/>
  <c r="S93" i="22" s="1"/>
  <c r="N159" i="22"/>
  <c r="S159" i="22" s="1"/>
  <c r="N101" i="22"/>
  <c r="S101" i="22" s="1"/>
  <c r="N37" i="22"/>
  <c r="S37" i="22" s="1"/>
  <c r="N46" i="22"/>
  <c r="S46" i="22" s="1"/>
  <c r="N48" i="22"/>
  <c r="S48" i="22" s="1"/>
  <c r="N57" i="22"/>
  <c r="S57" i="22" s="1"/>
  <c r="N78" i="22"/>
  <c r="S78" i="22" s="1"/>
  <c r="N111" i="22"/>
  <c r="S111" i="22" s="1"/>
  <c r="N54" i="22"/>
  <c r="S54" i="22" s="1"/>
  <c r="N61" i="22"/>
  <c r="S61" i="22" s="1"/>
  <c r="N105" i="22"/>
  <c r="S105" i="22" s="1"/>
  <c r="N126" i="22"/>
  <c r="S126" i="22" s="1"/>
  <c r="N134" i="22"/>
  <c r="S134" i="22" s="1"/>
  <c r="N142" i="22"/>
  <c r="S142" i="22" s="1"/>
  <c r="N21" i="22"/>
  <c r="S21" i="22" s="1"/>
  <c r="N29" i="22"/>
  <c r="S29" i="22" s="1"/>
  <c r="N96" i="22"/>
  <c r="S96" i="22" s="1"/>
  <c r="N103" i="22"/>
  <c r="S103" i="22" s="1"/>
  <c r="N150" i="22"/>
  <c r="S150" i="22" s="1"/>
  <c r="N13" i="22"/>
  <c r="S13" i="22" s="1"/>
  <c r="M157" i="22"/>
  <c r="R157" i="22" s="1"/>
  <c r="M156" i="22"/>
  <c r="R156" i="22" s="1"/>
  <c r="M117" i="22"/>
  <c r="R117" i="22" s="1"/>
  <c r="M116" i="22"/>
  <c r="R116" i="22" s="1"/>
  <c r="M77" i="22"/>
  <c r="R77" i="22" s="1"/>
  <c r="M124" i="22"/>
  <c r="R124" i="22" s="1"/>
  <c r="M125" i="22"/>
  <c r="R125" i="22" s="1"/>
  <c r="M101" i="22"/>
  <c r="R101" i="22" s="1"/>
  <c r="M100" i="22"/>
  <c r="R100" i="22" s="1"/>
  <c r="M133" i="22"/>
  <c r="R133" i="22" s="1"/>
  <c r="M141" i="22"/>
  <c r="R141" i="22" s="1"/>
  <c r="M108" i="22"/>
  <c r="R108" i="22" s="1"/>
  <c r="M109" i="22"/>
  <c r="R109" i="22" s="1"/>
  <c r="M69" i="22"/>
  <c r="R69" i="22" s="1"/>
  <c r="M37" i="22"/>
  <c r="R37" i="22" s="1"/>
  <c r="M142" i="22"/>
  <c r="R142" i="22" s="1"/>
  <c r="M16" i="22"/>
  <c r="R16" i="22" s="1"/>
  <c r="M22" i="22"/>
  <c r="R22" i="22" s="1"/>
  <c r="M45" i="22"/>
  <c r="R45" i="22" s="1"/>
  <c r="M78" i="22"/>
  <c r="R78" i="22" s="1"/>
  <c r="M61" i="22"/>
  <c r="R61" i="22" s="1"/>
  <c r="M64" i="22"/>
  <c r="R64" i="22" s="1"/>
  <c r="M85" i="22"/>
  <c r="R85" i="22" s="1"/>
  <c r="M111" i="22"/>
  <c r="R111" i="22" s="1"/>
  <c r="M15" i="22"/>
  <c r="R15" i="22" s="1"/>
  <c r="M38" i="22"/>
  <c r="R38" i="22" s="1"/>
  <c r="M48" i="22"/>
  <c r="R48" i="22" s="1"/>
  <c r="M72" i="22"/>
  <c r="R72" i="22" s="1"/>
  <c r="M97" i="22"/>
  <c r="R97" i="22" s="1"/>
  <c r="M57" i="22"/>
  <c r="R57" i="22" s="1"/>
  <c r="M127" i="22"/>
  <c r="R127" i="22" s="1"/>
  <c r="M160" i="22"/>
  <c r="R160" i="22" s="1"/>
  <c r="M29" i="22"/>
  <c r="R29" i="22" s="1"/>
  <c r="M24" i="22"/>
  <c r="R24" i="22" s="1"/>
  <c r="M31" i="22"/>
  <c r="R31" i="22" s="1"/>
  <c r="M53" i="22"/>
  <c r="R53" i="22" s="1"/>
  <c r="M65" i="22"/>
  <c r="R65" i="22" s="1"/>
  <c r="M88" i="22"/>
  <c r="R88" i="22" s="1"/>
  <c r="M93" i="22"/>
  <c r="R93" i="22" s="1"/>
  <c r="M42" i="22"/>
  <c r="R42" i="22" s="1"/>
  <c r="M30" i="22"/>
  <c r="R30" i="22" s="1"/>
  <c r="M21" i="22"/>
  <c r="R21" i="22" s="1"/>
  <c r="M86" i="22"/>
  <c r="R86" i="22" s="1"/>
  <c r="M103" i="22"/>
  <c r="R103" i="22" s="1"/>
  <c r="M119" i="22"/>
  <c r="R119" i="22" s="1"/>
  <c r="M144" i="22"/>
  <c r="R144" i="22" s="1"/>
  <c r="M13" i="22"/>
  <c r="R13" i="22" s="1"/>
  <c r="L147" i="22"/>
  <c r="Q147" i="22" s="1"/>
  <c r="L146" i="22"/>
  <c r="Q146" i="22" s="1"/>
  <c r="M62" i="22"/>
  <c r="R62" i="22" s="1"/>
  <c r="M66" i="22"/>
  <c r="R66" i="22" s="1"/>
  <c r="M94" i="22"/>
  <c r="R94" i="22" s="1"/>
  <c r="M98" i="22"/>
  <c r="R98" i="22" s="1"/>
  <c r="N121" i="22"/>
  <c r="S121" i="22" s="1"/>
  <c r="N120" i="22"/>
  <c r="S120" i="22" s="1"/>
  <c r="L123" i="22"/>
  <c r="Q123" i="22" s="1"/>
  <c r="L122" i="22"/>
  <c r="Q122" i="22" s="1"/>
  <c r="N145" i="22"/>
  <c r="S145" i="22" s="1"/>
  <c r="N144" i="22"/>
  <c r="S144" i="22" s="1"/>
  <c r="M154" i="22"/>
  <c r="R154" i="22" s="1"/>
  <c r="M153" i="22"/>
  <c r="R153" i="22" s="1"/>
  <c r="N65" i="22"/>
  <c r="S65" i="22" s="1"/>
  <c r="L82" i="22"/>
  <c r="Q82" i="22" s="1"/>
  <c r="N97" i="22"/>
  <c r="S97" i="22" s="1"/>
  <c r="L115" i="22"/>
  <c r="Q115" i="22" s="1"/>
  <c r="L114" i="22"/>
  <c r="Q114" i="22" s="1"/>
  <c r="M130" i="22"/>
  <c r="R130" i="22" s="1"/>
  <c r="M129" i="22"/>
  <c r="R129" i="22" s="1"/>
  <c r="L48" i="22"/>
  <c r="Q48" i="22" s="1"/>
  <c r="L49" i="22"/>
  <c r="Q49" i="22" s="1"/>
  <c r="M58" i="22"/>
  <c r="R58" i="22" s="1"/>
  <c r="L59" i="22"/>
  <c r="Q59" i="22" s="1"/>
  <c r="L91" i="22"/>
  <c r="Q91" i="22" s="1"/>
  <c r="L139" i="22"/>
  <c r="Q139" i="22" s="1"/>
  <c r="L138" i="22"/>
  <c r="Q138" i="22" s="1"/>
  <c r="N161" i="22"/>
  <c r="S161" i="22" s="1"/>
  <c r="N160" i="22"/>
  <c r="S160" i="22" s="1"/>
  <c r="M49" i="22"/>
  <c r="R49" i="22" s="1"/>
  <c r="M63" i="22"/>
  <c r="R63" i="22" s="1"/>
  <c r="L74" i="22"/>
  <c r="Q74" i="22" s="1"/>
  <c r="M81" i="22"/>
  <c r="R81" i="22" s="1"/>
  <c r="M95" i="22"/>
  <c r="R95" i="22" s="1"/>
  <c r="L106" i="22"/>
  <c r="Q106" i="22" s="1"/>
  <c r="M114" i="22"/>
  <c r="R114" i="22" s="1"/>
  <c r="M113" i="22"/>
  <c r="R113" i="22" s="1"/>
  <c r="N119" i="22"/>
  <c r="S119" i="22" s="1"/>
  <c r="L121" i="22"/>
  <c r="Q121" i="22" s="1"/>
  <c r="N137" i="22"/>
  <c r="S137" i="22" s="1"/>
  <c r="N136" i="22"/>
  <c r="S136" i="22" s="1"/>
  <c r="M146" i="22"/>
  <c r="R146" i="22" s="1"/>
  <c r="M145" i="22"/>
  <c r="R145" i="22" s="1"/>
  <c r="M50" i="22"/>
  <c r="R50" i="22" s="1"/>
  <c r="L51" i="22"/>
  <c r="Q51" i="22" s="1"/>
  <c r="N56" i="22"/>
  <c r="S56" i="22" s="1"/>
  <c r="N63" i="22"/>
  <c r="S63" i="22" s="1"/>
  <c r="N70" i="22"/>
  <c r="S70" i="22" s="1"/>
  <c r="L73" i="22"/>
  <c r="Q73" i="22" s="1"/>
  <c r="L80" i="22"/>
  <c r="Q80" i="22" s="1"/>
  <c r="L83" i="22"/>
  <c r="Q83" i="22" s="1"/>
  <c r="N88" i="22"/>
  <c r="S88" i="22" s="1"/>
  <c r="N95" i="22"/>
  <c r="S95" i="22" s="1"/>
  <c r="N102" i="22"/>
  <c r="S102" i="22" s="1"/>
  <c r="L105" i="22"/>
  <c r="Q105" i="22" s="1"/>
  <c r="L112" i="22"/>
  <c r="Q112" i="22" s="1"/>
  <c r="M122" i="22"/>
  <c r="R122" i="22" s="1"/>
  <c r="M121" i="22"/>
  <c r="R121" i="22" s="1"/>
  <c r="N143" i="22"/>
  <c r="S143" i="22" s="1"/>
  <c r="M152" i="22"/>
  <c r="R152" i="22" s="1"/>
  <c r="L155" i="22"/>
  <c r="Q155" i="22" s="1"/>
  <c r="L154" i="22"/>
  <c r="Q154" i="22" s="1"/>
  <c r="M161" i="22"/>
  <c r="R161" i="22" s="1"/>
  <c r="M55" i="22"/>
  <c r="R55" i="22" s="1"/>
  <c r="L66" i="22"/>
  <c r="Q66" i="22" s="1"/>
  <c r="M73" i="22"/>
  <c r="R73" i="22" s="1"/>
  <c r="M80" i="22"/>
  <c r="R80" i="22" s="1"/>
  <c r="M87" i="22"/>
  <c r="R87" i="22" s="1"/>
  <c r="L98" i="22"/>
  <c r="Q98" i="22" s="1"/>
  <c r="M105" i="22"/>
  <c r="R105" i="22" s="1"/>
  <c r="M112" i="22"/>
  <c r="R112" i="22" s="1"/>
  <c r="M128" i="22"/>
  <c r="R128" i="22" s="1"/>
  <c r="L131" i="22"/>
  <c r="Q131" i="22" s="1"/>
  <c r="L130" i="22"/>
  <c r="Q130" i="22" s="1"/>
  <c r="L137" i="22"/>
  <c r="Q137" i="22" s="1"/>
  <c r="N153" i="22"/>
  <c r="S153" i="22" s="1"/>
  <c r="N152" i="22"/>
  <c r="S152" i="22" s="1"/>
  <c r="N55" i="22"/>
  <c r="S55" i="22" s="1"/>
  <c r="N62" i="22"/>
  <c r="S62" i="22" s="1"/>
  <c r="L65" i="22"/>
  <c r="Q65" i="22" s="1"/>
  <c r="L72" i="22"/>
  <c r="Q72" i="22" s="1"/>
  <c r="N80" i="22"/>
  <c r="S80" i="22" s="1"/>
  <c r="N87" i="22"/>
  <c r="S87" i="22" s="1"/>
  <c r="N94" i="22"/>
  <c r="S94" i="22" s="1"/>
  <c r="L97" i="22"/>
  <c r="Q97" i="22" s="1"/>
  <c r="L104" i="22"/>
  <c r="Q104" i="22" s="1"/>
  <c r="N112" i="22"/>
  <c r="S112" i="22" s="1"/>
  <c r="N118" i="22"/>
  <c r="S118" i="22" s="1"/>
  <c r="N129" i="22"/>
  <c r="S129" i="22" s="1"/>
  <c r="N128" i="22"/>
  <c r="S128" i="22" s="1"/>
  <c r="M138" i="22"/>
  <c r="R138" i="22" s="1"/>
  <c r="M137" i="22"/>
  <c r="R137" i="22" s="1"/>
  <c r="C5" i="20"/>
  <c r="R5" i="20"/>
  <c r="D5" i="20"/>
  <c r="B6" i="20"/>
  <c r="Q6" i="20"/>
  <c r="Q5" i="20"/>
  <c r="D3" i="20"/>
  <c r="L4" i="20" s="1"/>
  <c r="G5" i="20"/>
  <c r="G6" i="20" s="1"/>
  <c r="G7" i="20" s="1"/>
  <c r="G8" i="20" s="1"/>
  <c r="G9" i="20" s="1"/>
  <c r="G10" i="20" s="1"/>
  <c r="G11" i="20" s="1"/>
  <c r="G12" i="20" s="1"/>
  <c r="G13" i="20" s="1"/>
  <c r="G14" i="20" s="1"/>
  <c r="G15" i="20" s="1"/>
  <c r="G16" i="20" s="1"/>
  <c r="G17" i="20" s="1"/>
  <c r="G18" i="20" s="1"/>
  <c r="G19" i="20" s="1"/>
  <c r="G20" i="20" s="1"/>
  <c r="G21" i="20" s="1"/>
  <c r="G22" i="20" s="1"/>
  <c r="G23" i="20" s="1"/>
  <c r="G24" i="20" s="1"/>
  <c r="G25" i="20" s="1"/>
  <c r="G26" i="20" s="1"/>
  <c r="G27" i="20" s="1"/>
  <c r="G28" i="20" s="1"/>
  <c r="G29" i="20" s="1"/>
  <c r="G30" i="20" s="1"/>
  <c r="G31" i="20" s="1"/>
  <c r="G32" i="20" s="1"/>
  <c r="G33" i="20" s="1"/>
  <c r="G34" i="20" s="1"/>
  <c r="G35" i="20" s="1"/>
  <c r="G36" i="20" s="1"/>
  <c r="G37" i="20" s="1"/>
  <c r="G38" i="20" s="1"/>
  <c r="G39" i="20" s="1"/>
  <c r="G40" i="20" s="1"/>
  <c r="G41" i="20" s="1"/>
  <c r="G42" i="20" s="1"/>
  <c r="G43" i="20" s="1"/>
  <c r="G44" i="20" s="1"/>
  <c r="G45" i="20" s="1"/>
  <c r="G46" i="20" s="1"/>
  <c r="G47" i="20" s="1"/>
  <c r="G48" i="20" s="1"/>
  <c r="G49" i="20" s="1"/>
  <c r="G50" i="20" s="1"/>
  <c r="G51" i="20" s="1"/>
  <c r="G52" i="20" s="1"/>
  <c r="G53" i="20" s="1"/>
  <c r="D4" i="20"/>
  <c r="R4" i="20"/>
  <c r="S4" i="20" s="1"/>
  <c r="T4" i="20" s="1"/>
  <c r="F6" i="19"/>
  <c r="B5" i="19"/>
  <c r="Q5" i="19"/>
  <c r="D4" i="19"/>
  <c r="C6" i="19"/>
  <c r="R6" i="19"/>
  <c r="D3" i="19"/>
  <c r="L4" i="19" s="1"/>
  <c r="Q4" i="19"/>
  <c r="F4" i="15"/>
  <c r="G5" i="13"/>
  <c r="G6" i="13"/>
  <c r="G7" i="13"/>
  <c r="G8" i="13"/>
  <c r="G9" i="13"/>
  <c r="G10" i="13"/>
  <c r="G11" i="13"/>
  <c r="G12" i="13"/>
  <c r="G13" i="13" s="1"/>
  <c r="G14" i="13" s="1"/>
  <c r="G15" i="13" s="1"/>
  <c r="G16" i="13" s="1"/>
  <c r="G17" i="13" s="1"/>
  <c r="G18" i="13" s="1"/>
  <c r="G19" i="13" s="1"/>
  <c r="G20" i="13" s="1"/>
  <c r="G21" i="13" s="1"/>
  <c r="G22" i="13" s="1"/>
  <c r="G23" i="13" s="1"/>
  <c r="G24" i="13" s="1"/>
  <c r="G25" i="13" s="1"/>
  <c r="G26" i="13" s="1"/>
  <c r="G27" i="13" s="1"/>
  <c r="G28" i="13" s="1"/>
  <c r="G29" i="13" s="1"/>
  <c r="G30" i="13" s="1"/>
  <c r="G31" i="13" s="1"/>
  <c r="G32" i="13" s="1"/>
  <c r="G33" i="13" s="1"/>
  <c r="G34" i="13" s="1"/>
  <c r="G35" i="13" s="1"/>
  <c r="G36" i="13" s="1"/>
  <c r="G37" i="13" s="1"/>
  <c r="G38" i="13" s="1"/>
  <c r="G39" i="13" s="1"/>
  <c r="G40" i="13" s="1"/>
  <c r="G41" i="13" s="1"/>
  <c r="G42" i="13" s="1"/>
  <c r="G43" i="13" s="1"/>
  <c r="G44" i="13" s="1"/>
  <c r="G45" i="13" s="1"/>
  <c r="G46" i="13" s="1"/>
  <c r="G47" i="13" s="1"/>
  <c r="G48" i="13" s="1"/>
  <c r="G49" i="13" s="1"/>
  <c r="G50" i="13" s="1"/>
  <c r="G51" i="13" s="1"/>
  <c r="G52" i="13" s="1"/>
  <c r="G53" i="13" s="1"/>
  <c r="G4" i="13"/>
  <c r="G5" i="12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4" i="12"/>
  <c r="G4" i="14"/>
  <c r="Q7" i="7" l="1"/>
  <c r="B7" i="7"/>
  <c r="R7" i="7"/>
  <c r="C7" i="7"/>
  <c r="C7" i="8"/>
  <c r="R7" i="8"/>
  <c r="Q7" i="8"/>
  <c r="B7" i="8"/>
  <c r="J5" i="20"/>
  <c r="L6" i="20"/>
  <c r="L5" i="20"/>
  <c r="J4" i="20"/>
  <c r="B5" i="24"/>
  <c r="Q5" i="24"/>
  <c r="L5" i="19"/>
  <c r="J4" i="19"/>
  <c r="B5" i="23"/>
  <c r="Q5" i="23"/>
  <c r="I3" i="24"/>
  <c r="N3" i="24" s="1"/>
  <c r="O3" i="24" s="1"/>
  <c r="C5" i="23"/>
  <c r="R5" i="23"/>
  <c r="R5" i="19"/>
  <c r="D4" i="23"/>
  <c r="C7" i="24"/>
  <c r="R7" i="24"/>
  <c r="S4" i="24"/>
  <c r="T4" i="24" s="1"/>
  <c r="I4" i="24"/>
  <c r="J4" i="24"/>
  <c r="S5" i="24"/>
  <c r="T5" i="24" s="1"/>
  <c r="F8" i="24"/>
  <c r="I4" i="23"/>
  <c r="I3" i="23"/>
  <c r="N3" i="23" s="1"/>
  <c r="O3" i="23" s="1"/>
  <c r="F7" i="23"/>
  <c r="I4" i="20"/>
  <c r="I3" i="20"/>
  <c r="N3" i="20" s="1"/>
  <c r="O3" i="20" s="1"/>
  <c r="B7" i="20"/>
  <c r="Q7" i="20"/>
  <c r="I5" i="20"/>
  <c r="C6" i="20"/>
  <c r="R6" i="20"/>
  <c r="S4" i="19"/>
  <c r="T4" i="19" s="1"/>
  <c r="F7" i="19"/>
  <c r="B6" i="19"/>
  <c r="D5" i="19"/>
  <c r="Q6" i="19"/>
  <c r="I3" i="19"/>
  <c r="N3" i="19" s="1"/>
  <c r="O3" i="19" s="1"/>
  <c r="C7" i="19"/>
  <c r="R7" i="19"/>
  <c r="I4" i="19"/>
  <c r="F5" i="11"/>
  <c r="F6" i="11" s="1"/>
  <c r="F7" i="11" s="1"/>
  <c r="F8" i="11" s="1"/>
  <c r="F9" i="11" s="1"/>
  <c r="F10" i="11" s="1"/>
  <c r="F11" i="11" s="1"/>
  <c r="F12" i="11" s="1"/>
  <c r="F13" i="11" s="1"/>
  <c r="F14" i="11" s="1"/>
  <c r="F15" i="11" s="1"/>
  <c r="F16" i="11" s="1"/>
  <c r="F17" i="11" s="1"/>
  <c r="F18" i="11" s="1"/>
  <c r="F19" i="11" s="1"/>
  <c r="F20" i="11" s="1"/>
  <c r="F21" i="11" s="1"/>
  <c r="F22" i="11" s="1"/>
  <c r="F23" i="11" s="1"/>
  <c r="F24" i="11" s="1"/>
  <c r="F25" i="11" s="1"/>
  <c r="F26" i="11" s="1"/>
  <c r="F27" i="11" s="1"/>
  <c r="F28" i="11" s="1"/>
  <c r="F29" i="11" s="1"/>
  <c r="F30" i="11" s="1"/>
  <c r="F31" i="11" s="1"/>
  <c r="F32" i="11" s="1"/>
  <c r="F33" i="11" s="1"/>
  <c r="F34" i="11" s="1"/>
  <c r="F35" i="11" s="1"/>
  <c r="F36" i="11" s="1"/>
  <c r="F37" i="11" s="1"/>
  <c r="F38" i="11" s="1"/>
  <c r="F39" i="11" s="1"/>
  <c r="F40" i="11" s="1"/>
  <c r="F41" i="11" s="1"/>
  <c r="F42" i="11" s="1"/>
  <c r="F43" i="11" s="1"/>
  <c r="F44" i="11" s="1"/>
  <c r="F45" i="11" s="1"/>
  <c r="F46" i="11" s="1"/>
  <c r="F47" i="11" s="1"/>
  <c r="F48" i="11" s="1"/>
  <c r="F49" i="11" s="1"/>
  <c r="F50" i="11" s="1"/>
  <c r="F51" i="11" s="1"/>
  <c r="F52" i="11" s="1"/>
  <c r="F53" i="11" s="1"/>
  <c r="F4" i="11"/>
  <c r="G4" i="16"/>
  <c r="G5" i="16" s="1"/>
  <c r="G6" i="16" s="1"/>
  <c r="G7" i="16" s="1"/>
  <c r="G8" i="16" s="1"/>
  <c r="G9" i="16" s="1"/>
  <c r="G10" i="16" s="1"/>
  <c r="G11" i="16" s="1"/>
  <c r="G12" i="16" s="1"/>
  <c r="G13" i="16" s="1"/>
  <c r="G14" i="16" s="1"/>
  <c r="G15" i="16" s="1"/>
  <c r="G16" i="16" s="1"/>
  <c r="G17" i="16" s="1"/>
  <c r="G18" i="16" s="1"/>
  <c r="G19" i="16" s="1"/>
  <c r="G20" i="16" s="1"/>
  <c r="G21" i="16" s="1"/>
  <c r="G22" i="16" s="1"/>
  <c r="G23" i="16" s="1"/>
  <c r="G24" i="16" s="1"/>
  <c r="G25" i="16" s="1"/>
  <c r="G26" i="16" s="1"/>
  <c r="G27" i="16" s="1"/>
  <c r="G28" i="16" s="1"/>
  <c r="G29" i="16" s="1"/>
  <c r="G30" i="16" s="1"/>
  <c r="G31" i="16" s="1"/>
  <c r="G32" i="16" s="1"/>
  <c r="G33" i="16" s="1"/>
  <c r="G34" i="16" s="1"/>
  <c r="G35" i="16" s="1"/>
  <c r="G36" i="16" s="1"/>
  <c r="G37" i="16" s="1"/>
  <c r="G38" i="16" s="1"/>
  <c r="G39" i="16" s="1"/>
  <c r="G40" i="16" s="1"/>
  <c r="G41" i="16" s="1"/>
  <c r="G42" i="16" s="1"/>
  <c r="G43" i="16" s="1"/>
  <c r="G44" i="16" s="1"/>
  <c r="G45" i="16" s="1"/>
  <c r="G46" i="16" s="1"/>
  <c r="G47" i="16" s="1"/>
  <c r="G48" i="16" s="1"/>
  <c r="G49" i="16" s="1"/>
  <c r="G50" i="16" s="1"/>
  <c r="G51" i="16" s="1"/>
  <c r="G52" i="16" s="1"/>
  <c r="G53" i="16" s="1"/>
  <c r="F4" i="16"/>
  <c r="F5" i="16" s="1"/>
  <c r="F6" i="16" s="1"/>
  <c r="F7" i="16" s="1"/>
  <c r="F8" i="16" s="1"/>
  <c r="F9" i="16" s="1"/>
  <c r="F10" i="16" s="1"/>
  <c r="F11" i="16" s="1"/>
  <c r="F12" i="16" s="1"/>
  <c r="F13" i="16" s="1"/>
  <c r="F14" i="16" s="1"/>
  <c r="F15" i="16" s="1"/>
  <c r="F16" i="16" s="1"/>
  <c r="F17" i="16" s="1"/>
  <c r="F18" i="16" s="1"/>
  <c r="F19" i="16" s="1"/>
  <c r="F20" i="16" s="1"/>
  <c r="F21" i="16" s="1"/>
  <c r="F22" i="16" s="1"/>
  <c r="F23" i="16" s="1"/>
  <c r="F24" i="16" s="1"/>
  <c r="F25" i="16" s="1"/>
  <c r="F26" i="16" s="1"/>
  <c r="F27" i="16" s="1"/>
  <c r="F28" i="16" s="1"/>
  <c r="F29" i="16" s="1"/>
  <c r="F30" i="16" s="1"/>
  <c r="F31" i="16" s="1"/>
  <c r="F32" i="16" s="1"/>
  <c r="F33" i="16" s="1"/>
  <c r="F34" i="16" s="1"/>
  <c r="F35" i="16" s="1"/>
  <c r="F36" i="16" s="1"/>
  <c r="F37" i="16" s="1"/>
  <c r="F38" i="16" s="1"/>
  <c r="F39" i="16" s="1"/>
  <c r="F40" i="16" s="1"/>
  <c r="F41" i="16" s="1"/>
  <c r="F42" i="16" s="1"/>
  <c r="F43" i="16" s="1"/>
  <c r="F44" i="16" s="1"/>
  <c r="F45" i="16" s="1"/>
  <c r="F46" i="16" s="1"/>
  <c r="F47" i="16" s="1"/>
  <c r="F48" i="16" s="1"/>
  <c r="F49" i="16" s="1"/>
  <c r="F50" i="16" s="1"/>
  <c r="F51" i="16" s="1"/>
  <c r="F52" i="16" s="1"/>
  <c r="F53" i="16" s="1"/>
  <c r="G4" i="15"/>
  <c r="G5" i="15" s="1"/>
  <c r="G6" i="15" s="1"/>
  <c r="G7" i="15" s="1"/>
  <c r="G8" i="15" s="1"/>
  <c r="G9" i="15" s="1"/>
  <c r="G10" i="15" s="1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G22" i="15" s="1"/>
  <c r="G23" i="15" s="1"/>
  <c r="G24" i="15" s="1"/>
  <c r="G25" i="15" s="1"/>
  <c r="G26" i="15" s="1"/>
  <c r="G27" i="15" s="1"/>
  <c r="G28" i="15" s="1"/>
  <c r="G29" i="15" s="1"/>
  <c r="G30" i="15" s="1"/>
  <c r="G31" i="15" s="1"/>
  <c r="G32" i="15" s="1"/>
  <c r="G33" i="15" s="1"/>
  <c r="G34" i="15" s="1"/>
  <c r="G35" i="15" s="1"/>
  <c r="G36" i="15" s="1"/>
  <c r="G37" i="15" s="1"/>
  <c r="G38" i="15" s="1"/>
  <c r="G39" i="15" s="1"/>
  <c r="G40" i="15" s="1"/>
  <c r="G41" i="15" s="1"/>
  <c r="G42" i="15" s="1"/>
  <c r="G43" i="15" s="1"/>
  <c r="G44" i="15" s="1"/>
  <c r="G45" i="15" s="1"/>
  <c r="G46" i="15" s="1"/>
  <c r="G47" i="15" s="1"/>
  <c r="G48" i="15" s="1"/>
  <c r="G49" i="15" s="1"/>
  <c r="G50" i="15" s="1"/>
  <c r="G51" i="15" s="1"/>
  <c r="G52" i="15" s="1"/>
  <c r="G53" i="15" s="1"/>
  <c r="F5" i="15"/>
  <c r="F6" i="15" s="1"/>
  <c r="F7" i="15" s="1"/>
  <c r="F8" i="15" s="1"/>
  <c r="F9" i="15" s="1"/>
  <c r="F10" i="15" s="1"/>
  <c r="F11" i="15" s="1"/>
  <c r="F12" i="15" s="1"/>
  <c r="F13" i="15" s="1"/>
  <c r="F14" i="15" s="1"/>
  <c r="F15" i="15" s="1"/>
  <c r="F16" i="15" s="1"/>
  <c r="F17" i="15" s="1"/>
  <c r="F18" i="15" s="1"/>
  <c r="F19" i="15" s="1"/>
  <c r="F20" i="15" s="1"/>
  <c r="F21" i="15" s="1"/>
  <c r="F22" i="15" s="1"/>
  <c r="F23" i="15" s="1"/>
  <c r="F24" i="15" s="1"/>
  <c r="F25" i="15" s="1"/>
  <c r="F26" i="15" s="1"/>
  <c r="F27" i="15" s="1"/>
  <c r="F28" i="15" s="1"/>
  <c r="F29" i="15" s="1"/>
  <c r="F30" i="15" s="1"/>
  <c r="F31" i="15" s="1"/>
  <c r="F32" i="15" s="1"/>
  <c r="F33" i="15" s="1"/>
  <c r="F34" i="15" s="1"/>
  <c r="F35" i="15" s="1"/>
  <c r="F36" i="15" s="1"/>
  <c r="F37" i="15" s="1"/>
  <c r="F38" i="15" s="1"/>
  <c r="F39" i="15" s="1"/>
  <c r="F40" i="15" s="1"/>
  <c r="F41" i="15" s="1"/>
  <c r="F42" i="15" s="1"/>
  <c r="F43" i="15" s="1"/>
  <c r="F44" i="15" s="1"/>
  <c r="F45" i="15" s="1"/>
  <c r="F46" i="15" s="1"/>
  <c r="F47" i="15" s="1"/>
  <c r="F48" i="15" s="1"/>
  <c r="F49" i="15" s="1"/>
  <c r="F50" i="15" s="1"/>
  <c r="F51" i="15" s="1"/>
  <c r="F52" i="15" s="1"/>
  <c r="F53" i="15" s="1"/>
  <c r="G5" i="14"/>
  <c r="G6" i="14" s="1"/>
  <c r="G7" i="14" s="1"/>
  <c r="G8" i="14" s="1"/>
  <c r="G9" i="14" s="1"/>
  <c r="G10" i="14" s="1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F4" i="14"/>
  <c r="F5" i="14" s="1"/>
  <c r="F6" i="14" s="1"/>
  <c r="F7" i="14" s="1"/>
  <c r="F8" i="14" s="1"/>
  <c r="F9" i="14" s="1"/>
  <c r="F10" i="14" s="1"/>
  <c r="F11" i="14" s="1"/>
  <c r="F12" i="14" s="1"/>
  <c r="F13" i="14" s="1"/>
  <c r="F14" i="14" s="1"/>
  <c r="F15" i="14" s="1"/>
  <c r="F16" i="14" s="1"/>
  <c r="F17" i="14" s="1"/>
  <c r="F18" i="14" s="1"/>
  <c r="F19" i="14" s="1"/>
  <c r="F20" i="14" s="1"/>
  <c r="F21" i="14" s="1"/>
  <c r="F22" i="14" s="1"/>
  <c r="F23" i="14" s="1"/>
  <c r="F24" i="14" s="1"/>
  <c r="F25" i="14" s="1"/>
  <c r="F26" i="14" s="1"/>
  <c r="F27" i="14" s="1"/>
  <c r="F28" i="14" s="1"/>
  <c r="F29" i="14" s="1"/>
  <c r="F30" i="14" s="1"/>
  <c r="F31" i="14" s="1"/>
  <c r="F32" i="14" s="1"/>
  <c r="F33" i="14" s="1"/>
  <c r="F34" i="14" s="1"/>
  <c r="F35" i="14" s="1"/>
  <c r="F36" i="14" s="1"/>
  <c r="F37" i="14" s="1"/>
  <c r="F38" i="14" s="1"/>
  <c r="F39" i="14" s="1"/>
  <c r="F40" i="14" s="1"/>
  <c r="F41" i="14" s="1"/>
  <c r="F42" i="14" s="1"/>
  <c r="F43" i="14" s="1"/>
  <c r="F44" i="14" s="1"/>
  <c r="F45" i="14" s="1"/>
  <c r="F46" i="14" s="1"/>
  <c r="F47" i="14" s="1"/>
  <c r="F48" i="14" s="1"/>
  <c r="F49" i="14" s="1"/>
  <c r="F50" i="14" s="1"/>
  <c r="F51" i="14" s="1"/>
  <c r="F52" i="14" s="1"/>
  <c r="F53" i="14" s="1"/>
  <c r="F4" i="13"/>
  <c r="F5" i="13" s="1"/>
  <c r="F4" i="12"/>
  <c r="F5" i="12" s="1"/>
  <c r="G6" i="11"/>
  <c r="G7" i="11" s="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G50" i="11" s="1"/>
  <c r="G51" i="11" s="1"/>
  <c r="G52" i="11" s="1"/>
  <c r="G53" i="11" s="1"/>
  <c r="G5" i="11"/>
  <c r="G4" i="11"/>
  <c r="G4" i="10"/>
  <c r="G5" i="10" s="1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F4" i="10"/>
  <c r="F5" i="10" s="1"/>
  <c r="G6" i="9"/>
  <c r="G7" i="9" s="1"/>
  <c r="G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G44" i="9" s="1"/>
  <c r="G45" i="9" s="1"/>
  <c r="G46" i="9" s="1"/>
  <c r="G47" i="9" s="1"/>
  <c r="G48" i="9" s="1"/>
  <c r="G49" i="9" s="1"/>
  <c r="G50" i="9" s="1"/>
  <c r="G51" i="9" s="1"/>
  <c r="G52" i="9" s="1"/>
  <c r="G53" i="9" s="1"/>
  <c r="G5" i="9"/>
  <c r="G4" i="9"/>
  <c r="F4" i="9"/>
  <c r="F5" i="9" s="1"/>
  <c r="G4" i="8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F5" i="8"/>
  <c r="G4" i="7"/>
  <c r="G5" i="7" s="1"/>
  <c r="F4" i="7"/>
  <c r="F5" i="6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F53" i="6" s="1"/>
  <c r="F4" i="6"/>
  <c r="C3" i="16"/>
  <c r="C4" i="16" s="1"/>
  <c r="R5" i="16" s="1"/>
  <c r="B3" i="16"/>
  <c r="Q4" i="16" s="1"/>
  <c r="C3" i="15"/>
  <c r="R4" i="15" s="1"/>
  <c r="B3" i="15"/>
  <c r="B4" i="15" s="1"/>
  <c r="C3" i="14"/>
  <c r="R4" i="14" s="1"/>
  <c r="B3" i="14"/>
  <c r="Q4" i="14" s="1"/>
  <c r="C3" i="13"/>
  <c r="R4" i="13" s="1"/>
  <c r="B3" i="13"/>
  <c r="Q4" i="13" s="1"/>
  <c r="F8" i="5"/>
  <c r="F9" i="5"/>
  <c r="C3" i="12"/>
  <c r="R4" i="12" s="1"/>
  <c r="B3" i="12"/>
  <c r="Q4" i="12" s="1"/>
  <c r="C3" i="11"/>
  <c r="R4" i="11" s="1"/>
  <c r="B3" i="11"/>
  <c r="Q4" i="11" s="1"/>
  <c r="C3" i="10"/>
  <c r="R4" i="10" s="1"/>
  <c r="B3" i="10"/>
  <c r="B4" i="9"/>
  <c r="C3" i="9"/>
  <c r="R4" i="9" s="1"/>
  <c r="C3" i="8"/>
  <c r="B3" i="8"/>
  <c r="C3" i="7"/>
  <c r="B3" i="7"/>
  <c r="G5" i="6"/>
  <c r="G6" i="6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4" i="6"/>
  <c r="R8" i="7" l="1"/>
  <c r="C8" i="7"/>
  <c r="Q8" i="7"/>
  <c r="B8" i="7"/>
  <c r="Q8" i="8"/>
  <c r="B8" i="8"/>
  <c r="R8" i="8"/>
  <c r="C8" i="8"/>
  <c r="D3" i="7"/>
  <c r="B6" i="24"/>
  <c r="Q6" i="24"/>
  <c r="R6" i="23"/>
  <c r="C6" i="23"/>
  <c r="S5" i="23"/>
  <c r="T5" i="23" s="1"/>
  <c r="J4" i="23"/>
  <c r="H5" i="18"/>
  <c r="L6" i="19"/>
  <c r="J5" i="19"/>
  <c r="Q6" i="23"/>
  <c r="S6" i="23" s="1"/>
  <c r="T6" i="23" s="1"/>
  <c r="B6" i="23"/>
  <c r="D5" i="23"/>
  <c r="R8" i="24"/>
  <c r="C8" i="24"/>
  <c r="N4" i="24"/>
  <c r="O4" i="24" s="1"/>
  <c r="F9" i="24"/>
  <c r="D5" i="24"/>
  <c r="S6" i="24"/>
  <c r="T6" i="24" s="1"/>
  <c r="F8" i="23"/>
  <c r="N4" i="23"/>
  <c r="O4" i="23" s="1"/>
  <c r="S6" i="20"/>
  <c r="T6" i="20" s="1"/>
  <c r="N5" i="20"/>
  <c r="O5" i="20" s="1"/>
  <c r="N4" i="20"/>
  <c r="O4" i="20" s="1"/>
  <c r="C7" i="20"/>
  <c r="R7" i="20"/>
  <c r="S7" i="20" s="1"/>
  <c r="T7" i="20" s="1"/>
  <c r="B8" i="20"/>
  <c r="Q8" i="20"/>
  <c r="S5" i="20"/>
  <c r="T5" i="20" s="1"/>
  <c r="D6" i="20"/>
  <c r="F8" i="19"/>
  <c r="O4" i="19"/>
  <c r="I5" i="19"/>
  <c r="C8" i="19"/>
  <c r="R8" i="19"/>
  <c r="B7" i="19"/>
  <c r="D6" i="19"/>
  <c r="Q7" i="19"/>
  <c r="S5" i="19"/>
  <c r="T5" i="19" s="1"/>
  <c r="B4" i="14"/>
  <c r="Q5" i="14" s="1"/>
  <c r="C4" i="13"/>
  <c r="R5" i="13" s="1"/>
  <c r="C4" i="9"/>
  <c r="C5" i="9" s="1"/>
  <c r="R6" i="9" s="1"/>
  <c r="Q4" i="15"/>
  <c r="S4" i="15" s="1"/>
  <c r="T4" i="15" s="1"/>
  <c r="C4" i="14"/>
  <c r="R5" i="14" s="1"/>
  <c r="B4" i="11"/>
  <c r="Q5" i="11" s="1"/>
  <c r="B4" i="16"/>
  <c r="Q5" i="16" s="1"/>
  <c r="S4" i="7"/>
  <c r="T4" i="7" s="1"/>
  <c r="R4" i="16"/>
  <c r="S4" i="16" s="1"/>
  <c r="T4" i="16" s="1"/>
  <c r="C4" i="12"/>
  <c r="R5" i="12" s="1"/>
  <c r="C4" i="10"/>
  <c r="R5" i="10" s="1"/>
  <c r="F6" i="13"/>
  <c r="F7" i="13" s="1"/>
  <c r="F8" i="13" s="1"/>
  <c r="F9" i="13" s="1"/>
  <c r="F10" i="13" s="1"/>
  <c r="F11" i="13" s="1"/>
  <c r="F12" i="13" s="1"/>
  <c r="F13" i="13" s="1"/>
  <c r="F14" i="13" s="1"/>
  <c r="F15" i="13" s="1"/>
  <c r="F16" i="13" s="1"/>
  <c r="F17" i="13" s="1"/>
  <c r="F18" i="13" s="1"/>
  <c r="F19" i="13" s="1"/>
  <c r="F20" i="13" s="1"/>
  <c r="F21" i="13" s="1"/>
  <c r="F22" i="13" s="1"/>
  <c r="F23" i="13" s="1"/>
  <c r="F24" i="13" s="1"/>
  <c r="F25" i="13" s="1"/>
  <c r="F26" i="13" s="1"/>
  <c r="F27" i="13" s="1"/>
  <c r="F28" i="13" s="1"/>
  <c r="F29" i="13" s="1"/>
  <c r="F30" i="13" s="1"/>
  <c r="F31" i="13" s="1"/>
  <c r="F32" i="13" s="1"/>
  <c r="F33" i="13" s="1"/>
  <c r="F34" i="13" s="1"/>
  <c r="F35" i="13" s="1"/>
  <c r="F36" i="13" s="1"/>
  <c r="F37" i="13" s="1"/>
  <c r="F38" i="13" s="1"/>
  <c r="F39" i="13" s="1"/>
  <c r="F40" i="13" s="1"/>
  <c r="F41" i="13" s="1"/>
  <c r="F42" i="13" s="1"/>
  <c r="F43" i="13" s="1"/>
  <c r="F44" i="13" s="1"/>
  <c r="F45" i="13" s="1"/>
  <c r="F46" i="13" s="1"/>
  <c r="F47" i="13" s="1"/>
  <c r="F48" i="13" s="1"/>
  <c r="F49" i="13" s="1"/>
  <c r="F50" i="13" s="1"/>
  <c r="F51" i="13" s="1"/>
  <c r="F52" i="13" s="1"/>
  <c r="F53" i="13" s="1"/>
  <c r="F6" i="12"/>
  <c r="F6" i="10"/>
  <c r="F6" i="9"/>
  <c r="F6" i="8"/>
  <c r="G6" i="7"/>
  <c r="F5" i="7"/>
  <c r="F6" i="7" s="1"/>
  <c r="F7" i="7" s="1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F35" i="7" s="1"/>
  <c r="F36" i="7" s="1"/>
  <c r="F37" i="7" s="1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C5" i="16"/>
  <c r="D3" i="16"/>
  <c r="Q5" i="15"/>
  <c r="B5" i="15"/>
  <c r="C4" i="15"/>
  <c r="D4" i="15" s="1"/>
  <c r="D3" i="15"/>
  <c r="S4" i="14"/>
  <c r="T4" i="14" s="1"/>
  <c r="D3" i="14"/>
  <c r="S4" i="13"/>
  <c r="T4" i="13" s="1"/>
  <c r="B4" i="13"/>
  <c r="D3" i="13"/>
  <c r="S4" i="12"/>
  <c r="T4" i="12" s="1"/>
  <c r="B4" i="12"/>
  <c r="D3" i="12"/>
  <c r="S4" i="11"/>
  <c r="T4" i="11" s="1"/>
  <c r="B5" i="11"/>
  <c r="C4" i="11"/>
  <c r="D3" i="11"/>
  <c r="B4" i="10"/>
  <c r="Q4" i="10"/>
  <c r="S4" i="10" s="1"/>
  <c r="T4" i="10" s="1"/>
  <c r="D3" i="10"/>
  <c r="B5" i="9"/>
  <c r="Q5" i="9"/>
  <c r="C6" i="9"/>
  <c r="D3" i="9"/>
  <c r="Q4" i="9"/>
  <c r="S4" i="9" s="1"/>
  <c r="T4" i="9" s="1"/>
  <c r="S4" i="8"/>
  <c r="T4" i="8" s="1"/>
  <c r="D3" i="8"/>
  <c r="I3" i="7"/>
  <c r="N3" i="7" s="1"/>
  <c r="R9" i="7" l="1"/>
  <c r="C9" i="7"/>
  <c r="Q9" i="7"/>
  <c r="B9" i="7"/>
  <c r="R9" i="8"/>
  <c r="C9" i="8"/>
  <c r="B9" i="8"/>
  <c r="Q9" i="8"/>
  <c r="R5" i="9"/>
  <c r="L5" i="15"/>
  <c r="J4" i="15"/>
  <c r="L4" i="13"/>
  <c r="H11" i="18"/>
  <c r="L4" i="9"/>
  <c r="H7" i="18"/>
  <c r="Q7" i="18" s="1"/>
  <c r="L4" i="11"/>
  <c r="H9" i="18"/>
  <c r="L4" i="16"/>
  <c r="H14" i="18"/>
  <c r="J5" i="23"/>
  <c r="I5" i="23"/>
  <c r="N5" i="23" s="1"/>
  <c r="O5" i="23" s="1"/>
  <c r="H6" i="18"/>
  <c r="L4" i="10"/>
  <c r="H8" i="18"/>
  <c r="Q7" i="23"/>
  <c r="B7" i="23"/>
  <c r="D6" i="23"/>
  <c r="C7" i="23"/>
  <c r="R7" i="23"/>
  <c r="L7" i="19"/>
  <c r="J6" i="19"/>
  <c r="L7" i="20"/>
  <c r="J6" i="20"/>
  <c r="L4" i="14"/>
  <c r="H12" i="18"/>
  <c r="L4" i="12"/>
  <c r="H10" i="18"/>
  <c r="L4" i="15"/>
  <c r="H13" i="18"/>
  <c r="Q7" i="24"/>
  <c r="B7" i="24"/>
  <c r="R9" i="24"/>
  <c r="C9" i="24"/>
  <c r="F10" i="24"/>
  <c r="I5" i="24"/>
  <c r="J5" i="24"/>
  <c r="S7" i="24"/>
  <c r="T7" i="24" s="1"/>
  <c r="D6" i="24"/>
  <c r="F9" i="23"/>
  <c r="C8" i="20"/>
  <c r="D8" i="20" s="1"/>
  <c r="R8" i="20"/>
  <c r="S8" i="20" s="1"/>
  <c r="T8" i="20" s="1"/>
  <c r="Q9" i="20"/>
  <c r="B9" i="20"/>
  <c r="I6" i="20"/>
  <c r="D7" i="20"/>
  <c r="F9" i="19"/>
  <c r="O5" i="19"/>
  <c r="S7" i="19"/>
  <c r="T7" i="19" s="1"/>
  <c r="R9" i="19"/>
  <c r="C9" i="19"/>
  <c r="I6" i="19"/>
  <c r="S6" i="19"/>
  <c r="T6" i="19" s="1"/>
  <c r="B8" i="19"/>
  <c r="D7" i="19"/>
  <c r="Q8" i="19"/>
  <c r="C5" i="10"/>
  <c r="D4" i="16"/>
  <c r="B5" i="14"/>
  <c r="Q6" i="14" s="1"/>
  <c r="D4" i="7"/>
  <c r="L5" i="7" s="1"/>
  <c r="C5" i="12"/>
  <c r="C6" i="12" s="1"/>
  <c r="D4" i="14"/>
  <c r="B5" i="16"/>
  <c r="D5" i="16" s="1"/>
  <c r="D4" i="9"/>
  <c r="C5" i="13"/>
  <c r="C6" i="13" s="1"/>
  <c r="S5" i="14"/>
  <c r="T5" i="14" s="1"/>
  <c r="B6" i="14"/>
  <c r="Q7" i="14" s="1"/>
  <c r="C5" i="14"/>
  <c r="F7" i="12"/>
  <c r="F7" i="10"/>
  <c r="F7" i="9"/>
  <c r="F7" i="8"/>
  <c r="G7" i="7"/>
  <c r="R6" i="16"/>
  <c r="C6" i="16"/>
  <c r="S5" i="16"/>
  <c r="T5" i="16" s="1"/>
  <c r="I3" i="16"/>
  <c r="N3" i="16" s="1"/>
  <c r="O3" i="16" s="1"/>
  <c r="I4" i="15"/>
  <c r="Q6" i="15"/>
  <c r="B6" i="15"/>
  <c r="I3" i="15"/>
  <c r="N3" i="15" s="1"/>
  <c r="O3" i="15" s="1"/>
  <c r="R5" i="15"/>
  <c r="S5" i="15" s="1"/>
  <c r="T5" i="15" s="1"/>
  <c r="C5" i="15"/>
  <c r="D5" i="15" s="1"/>
  <c r="I3" i="14"/>
  <c r="N3" i="14" s="1"/>
  <c r="O3" i="14" s="1"/>
  <c r="I3" i="13"/>
  <c r="N3" i="13" s="1"/>
  <c r="O3" i="13" s="1"/>
  <c r="Q5" i="13"/>
  <c r="S5" i="13" s="1"/>
  <c r="T5" i="13" s="1"/>
  <c r="D4" i="13"/>
  <c r="L5" i="13" s="1"/>
  <c r="B5" i="13"/>
  <c r="R6" i="12"/>
  <c r="Q5" i="12"/>
  <c r="S5" i="12" s="1"/>
  <c r="T5" i="12" s="1"/>
  <c r="D4" i="12"/>
  <c r="L5" i="12" s="1"/>
  <c r="B5" i="12"/>
  <c r="I3" i="12"/>
  <c r="N3" i="12" s="1"/>
  <c r="O3" i="12" s="1"/>
  <c r="Q6" i="11"/>
  <c r="B6" i="11"/>
  <c r="R5" i="11"/>
  <c r="S5" i="11" s="1"/>
  <c r="T5" i="11" s="1"/>
  <c r="C5" i="11"/>
  <c r="D5" i="11" s="1"/>
  <c r="I3" i="11"/>
  <c r="N3" i="11" s="1"/>
  <c r="O3" i="11" s="1"/>
  <c r="D4" i="11"/>
  <c r="B5" i="10"/>
  <c r="Q5" i="10"/>
  <c r="S5" i="10" s="1"/>
  <c r="T5" i="10" s="1"/>
  <c r="D4" i="10"/>
  <c r="I3" i="10"/>
  <c r="N3" i="10" s="1"/>
  <c r="O3" i="10" s="1"/>
  <c r="C6" i="10"/>
  <c r="R6" i="10"/>
  <c r="R7" i="9"/>
  <c r="C7" i="9"/>
  <c r="S5" i="9"/>
  <c r="T5" i="9" s="1"/>
  <c r="I3" i="9"/>
  <c r="N3" i="9" s="1"/>
  <c r="O3" i="9" s="1"/>
  <c r="B6" i="9"/>
  <c r="Q6" i="9"/>
  <c r="S6" i="9" s="1"/>
  <c r="T6" i="9" s="1"/>
  <c r="D5" i="9"/>
  <c r="I3" i="8"/>
  <c r="N3" i="8" s="1"/>
  <c r="D4" i="8"/>
  <c r="L5" i="8" s="1"/>
  <c r="S5" i="7"/>
  <c r="T5" i="7" s="1"/>
  <c r="R10" i="7" l="1"/>
  <c r="C10" i="7"/>
  <c r="Q10" i="7"/>
  <c r="B10" i="7"/>
  <c r="Q10" i="8"/>
  <c r="B10" i="8"/>
  <c r="C10" i="8"/>
  <c r="R10" i="8"/>
  <c r="I4" i="7"/>
  <c r="S7" i="23"/>
  <c r="T7" i="23" s="1"/>
  <c r="J8" i="20"/>
  <c r="L9" i="20"/>
  <c r="J4" i="16"/>
  <c r="L5" i="16"/>
  <c r="I4" i="16"/>
  <c r="N4" i="16" s="1"/>
  <c r="O4" i="16" s="1"/>
  <c r="R8" i="23"/>
  <c r="C8" i="23"/>
  <c r="L6" i="9"/>
  <c r="N4" i="9"/>
  <c r="O4" i="9" s="1"/>
  <c r="L5" i="9"/>
  <c r="I6" i="23"/>
  <c r="J6" i="23"/>
  <c r="L5" i="10"/>
  <c r="J5" i="16"/>
  <c r="L6" i="16"/>
  <c r="I5" i="16"/>
  <c r="B8" i="23"/>
  <c r="Q8" i="23"/>
  <c r="D7" i="23"/>
  <c r="L6" i="15"/>
  <c r="J5" i="15"/>
  <c r="J7" i="20"/>
  <c r="L8" i="20"/>
  <c r="J5" i="11"/>
  <c r="L6" i="11"/>
  <c r="I4" i="14"/>
  <c r="N4" i="14" s="1"/>
  <c r="O4" i="14" s="1"/>
  <c r="L5" i="14"/>
  <c r="L8" i="19"/>
  <c r="J7" i="19"/>
  <c r="B8" i="24"/>
  <c r="Q8" i="24"/>
  <c r="D5" i="7"/>
  <c r="L6" i="7" s="1"/>
  <c r="J4" i="11"/>
  <c r="L5" i="11"/>
  <c r="B7" i="14"/>
  <c r="Q8" i="14" s="1"/>
  <c r="D5" i="14"/>
  <c r="L6" i="14" s="1"/>
  <c r="J4" i="7"/>
  <c r="D7" i="24"/>
  <c r="R10" i="24"/>
  <c r="C10" i="24"/>
  <c r="I6" i="24"/>
  <c r="J6" i="24"/>
  <c r="N5" i="24"/>
  <c r="O5" i="24" s="1"/>
  <c r="F11" i="24"/>
  <c r="S8" i="24"/>
  <c r="T8" i="24" s="1"/>
  <c r="F10" i="23"/>
  <c r="B10" i="20"/>
  <c r="Q10" i="20"/>
  <c r="I7" i="20"/>
  <c r="I8" i="20"/>
  <c r="N6" i="20"/>
  <c r="O6" i="20" s="1"/>
  <c r="R9" i="20"/>
  <c r="C9" i="20"/>
  <c r="D9" i="20" s="1"/>
  <c r="F10" i="19"/>
  <c r="I7" i="19"/>
  <c r="Q9" i="19"/>
  <c r="B9" i="19"/>
  <c r="D8" i="19"/>
  <c r="S8" i="19"/>
  <c r="T8" i="19" s="1"/>
  <c r="R10" i="19"/>
  <c r="C10" i="19"/>
  <c r="O6" i="19"/>
  <c r="Q6" i="16"/>
  <c r="J4" i="14"/>
  <c r="B6" i="16"/>
  <c r="D6" i="16" s="1"/>
  <c r="S6" i="7"/>
  <c r="T6" i="7" s="1"/>
  <c r="I4" i="9"/>
  <c r="R6" i="13"/>
  <c r="S5" i="8"/>
  <c r="T5" i="8" s="1"/>
  <c r="R6" i="14"/>
  <c r="S6" i="14" s="1"/>
  <c r="T6" i="14" s="1"/>
  <c r="C6" i="14"/>
  <c r="I4" i="12"/>
  <c r="J4" i="12"/>
  <c r="I4" i="13"/>
  <c r="J4" i="13"/>
  <c r="J4" i="8"/>
  <c r="F8" i="12"/>
  <c r="F8" i="10"/>
  <c r="F8" i="9"/>
  <c r="F8" i="8"/>
  <c r="G8" i="7"/>
  <c r="R7" i="16"/>
  <c r="C7" i="16"/>
  <c r="I5" i="15"/>
  <c r="N4" i="15"/>
  <c r="O4" i="15" s="1"/>
  <c r="Q7" i="15"/>
  <c r="B7" i="15"/>
  <c r="R6" i="15"/>
  <c r="S6" i="15" s="1"/>
  <c r="T6" i="15" s="1"/>
  <c r="C6" i="15"/>
  <c r="C7" i="13"/>
  <c r="R7" i="13"/>
  <c r="D5" i="13"/>
  <c r="L6" i="13" s="1"/>
  <c r="Q6" i="13"/>
  <c r="B6" i="13"/>
  <c r="B6" i="12"/>
  <c r="Q6" i="12"/>
  <c r="S6" i="12" s="1"/>
  <c r="T6" i="12" s="1"/>
  <c r="D5" i="12"/>
  <c r="L6" i="12" s="1"/>
  <c r="C7" i="12"/>
  <c r="R7" i="12"/>
  <c r="R6" i="11"/>
  <c r="S6" i="11" s="1"/>
  <c r="T6" i="11" s="1"/>
  <c r="C6" i="11"/>
  <c r="D6" i="11" s="1"/>
  <c r="Q7" i="11"/>
  <c r="B7" i="11"/>
  <c r="I5" i="11"/>
  <c r="I4" i="11"/>
  <c r="I4" i="10"/>
  <c r="Q6" i="10"/>
  <c r="S6" i="10" s="1"/>
  <c r="T6" i="10" s="1"/>
  <c r="B6" i="10"/>
  <c r="D5" i="10"/>
  <c r="R7" i="10"/>
  <c r="C7" i="10"/>
  <c r="I5" i="9"/>
  <c r="B7" i="9"/>
  <c r="Q7" i="9"/>
  <c r="S7" i="9" s="1"/>
  <c r="T7" i="9" s="1"/>
  <c r="D6" i="9"/>
  <c r="R8" i="9"/>
  <c r="C8" i="9"/>
  <c r="D5" i="8"/>
  <c r="L6" i="8" s="1"/>
  <c r="I4" i="8"/>
  <c r="C11" i="7" l="1"/>
  <c r="R11" i="7"/>
  <c r="B11" i="7"/>
  <c r="Q11" i="7"/>
  <c r="C11" i="8"/>
  <c r="R11" i="8"/>
  <c r="B11" i="8"/>
  <c r="Q11" i="8"/>
  <c r="N4" i="7"/>
  <c r="O4" i="7" s="1"/>
  <c r="I5" i="7"/>
  <c r="J7" i="24"/>
  <c r="N5" i="9"/>
  <c r="O5" i="9" s="1"/>
  <c r="I7" i="24"/>
  <c r="N7" i="24" s="1"/>
  <c r="O7" i="24" s="1"/>
  <c r="D6" i="7"/>
  <c r="L7" i="7" s="1"/>
  <c r="C9" i="23"/>
  <c r="R9" i="23"/>
  <c r="L9" i="19"/>
  <c r="J8" i="19"/>
  <c r="I5" i="14"/>
  <c r="J5" i="14"/>
  <c r="N5" i="14" s="1"/>
  <c r="O5" i="14" s="1"/>
  <c r="J5" i="7"/>
  <c r="B8" i="14"/>
  <c r="D8" i="23"/>
  <c r="Q9" i="23"/>
  <c r="S9" i="23" s="1"/>
  <c r="T9" i="23" s="1"/>
  <c r="B9" i="23"/>
  <c r="Q7" i="16"/>
  <c r="L7" i="9"/>
  <c r="J6" i="7"/>
  <c r="J6" i="16"/>
  <c r="L7" i="16"/>
  <c r="I6" i="16"/>
  <c r="N6" i="23"/>
  <c r="O6" i="23" s="1"/>
  <c r="L6" i="10"/>
  <c r="J6" i="11"/>
  <c r="L7" i="11"/>
  <c r="Q9" i="24"/>
  <c r="S9" i="24" s="1"/>
  <c r="T9" i="24" s="1"/>
  <c r="B9" i="24"/>
  <c r="D9" i="24" s="1"/>
  <c r="J7" i="23"/>
  <c r="I7" i="23"/>
  <c r="N7" i="23" s="1"/>
  <c r="O7" i="23" s="1"/>
  <c r="S8" i="23"/>
  <c r="T8" i="23" s="1"/>
  <c r="J9" i="20"/>
  <c r="L10" i="20"/>
  <c r="C11" i="24"/>
  <c r="R11" i="24"/>
  <c r="D8" i="24"/>
  <c r="N6" i="24"/>
  <c r="O6" i="24" s="1"/>
  <c r="F12" i="24"/>
  <c r="F11" i="23"/>
  <c r="S9" i="20"/>
  <c r="T9" i="20" s="1"/>
  <c r="I9" i="20"/>
  <c r="B11" i="20"/>
  <c r="Q11" i="20"/>
  <c r="N8" i="20"/>
  <c r="O8" i="20" s="1"/>
  <c r="C10" i="20"/>
  <c r="D10" i="20" s="1"/>
  <c r="R10" i="20"/>
  <c r="S10" i="20" s="1"/>
  <c r="T10" i="20" s="1"/>
  <c r="N7" i="20"/>
  <c r="O7" i="20" s="1"/>
  <c r="F11" i="19"/>
  <c r="C11" i="19"/>
  <c r="R11" i="19"/>
  <c r="O7" i="19"/>
  <c r="I8" i="19"/>
  <c r="S9" i="19"/>
  <c r="T9" i="19" s="1"/>
  <c r="D9" i="19"/>
  <c r="B10" i="19"/>
  <c r="Q10" i="19"/>
  <c r="B7" i="16"/>
  <c r="S6" i="13"/>
  <c r="T6" i="13" s="1"/>
  <c r="R7" i="14"/>
  <c r="S7" i="14" s="1"/>
  <c r="T7" i="14" s="1"/>
  <c r="C7" i="14"/>
  <c r="D6" i="14"/>
  <c r="L7" i="14" s="1"/>
  <c r="J5" i="13"/>
  <c r="I5" i="13"/>
  <c r="J5" i="12"/>
  <c r="I5" i="12"/>
  <c r="J5" i="8"/>
  <c r="F9" i="12"/>
  <c r="F9" i="10"/>
  <c r="F9" i="9"/>
  <c r="F9" i="8"/>
  <c r="G9" i="7"/>
  <c r="S7" i="16"/>
  <c r="T7" i="16" s="1"/>
  <c r="D7" i="16"/>
  <c r="Q8" i="16"/>
  <c r="B8" i="16"/>
  <c r="N5" i="16"/>
  <c r="O5" i="16" s="1"/>
  <c r="R8" i="16"/>
  <c r="C8" i="16"/>
  <c r="S6" i="16"/>
  <c r="T6" i="16" s="1"/>
  <c r="C7" i="15"/>
  <c r="D7" i="15" s="1"/>
  <c r="R7" i="15"/>
  <c r="S7" i="15" s="1"/>
  <c r="T7" i="15" s="1"/>
  <c r="Q8" i="15"/>
  <c r="B8" i="15"/>
  <c r="N5" i="15"/>
  <c r="O5" i="15" s="1"/>
  <c r="D6" i="15"/>
  <c r="Q9" i="14"/>
  <c r="B9" i="14"/>
  <c r="N4" i="13"/>
  <c r="O4" i="13" s="1"/>
  <c r="D6" i="13"/>
  <c r="L7" i="13" s="1"/>
  <c r="B7" i="13"/>
  <c r="Q7" i="13"/>
  <c r="S7" i="13" s="1"/>
  <c r="T7" i="13" s="1"/>
  <c r="C8" i="13"/>
  <c r="R8" i="13"/>
  <c r="C8" i="12"/>
  <c r="R8" i="12"/>
  <c r="Q7" i="12"/>
  <c r="S7" i="12" s="1"/>
  <c r="T7" i="12" s="1"/>
  <c r="D6" i="12"/>
  <c r="L7" i="12" s="1"/>
  <c r="B7" i="12"/>
  <c r="N4" i="12"/>
  <c r="O4" i="12" s="1"/>
  <c r="I6" i="11"/>
  <c r="N5" i="11"/>
  <c r="O5" i="11" s="1"/>
  <c r="N4" i="11"/>
  <c r="O4" i="11" s="1"/>
  <c r="B8" i="11"/>
  <c r="Q8" i="11"/>
  <c r="R7" i="11"/>
  <c r="S7" i="11" s="1"/>
  <c r="T7" i="11" s="1"/>
  <c r="C7" i="11"/>
  <c r="D6" i="10"/>
  <c r="Q7" i="10"/>
  <c r="S7" i="10" s="1"/>
  <c r="T7" i="10" s="1"/>
  <c r="B7" i="10"/>
  <c r="N4" i="10"/>
  <c r="O4" i="10" s="1"/>
  <c r="C8" i="10"/>
  <c r="R8" i="10"/>
  <c r="I5" i="10"/>
  <c r="B8" i="9"/>
  <c r="Q8" i="9"/>
  <c r="S8" i="9" s="1"/>
  <c r="T8" i="9" s="1"/>
  <c r="D7" i="9"/>
  <c r="I6" i="9"/>
  <c r="R9" i="9"/>
  <c r="C9" i="9"/>
  <c r="I5" i="8"/>
  <c r="N4" i="8"/>
  <c r="O4" i="8" s="1"/>
  <c r="D6" i="8"/>
  <c r="L7" i="8" s="1"/>
  <c r="S6" i="8"/>
  <c r="T6" i="8" s="1"/>
  <c r="I6" i="7"/>
  <c r="S7" i="7"/>
  <c r="T7" i="7" s="1"/>
  <c r="D7" i="7"/>
  <c r="L8" i="7" s="1"/>
  <c r="B12" i="7" l="1"/>
  <c r="Q12" i="7"/>
  <c r="C12" i="7"/>
  <c r="R12" i="7"/>
  <c r="B12" i="8"/>
  <c r="Q12" i="8"/>
  <c r="C12" i="8"/>
  <c r="R12" i="8"/>
  <c r="N5" i="7"/>
  <c r="O5" i="7" s="1"/>
  <c r="L11" i="20"/>
  <c r="J10" i="20"/>
  <c r="L8" i="9"/>
  <c r="L7" i="10"/>
  <c r="J7" i="16"/>
  <c r="L8" i="16"/>
  <c r="I7" i="16"/>
  <c r="L8" i="15"/>
  <c r="J7" i="15"/>
  <c r="Q10" i="24"/>
  <c r="B10" i="24"/>
  <c r="B10" i="23"/>
  <c r="D9" i="23"/>
  <c r="Q10" i="23"/>
  <c r="I8" i="23"/>
  <c r="J8" i="23"/>
  <c r="J7" i="7"/>
  <c r="L7" i="15"/>
  <c r="J6" i="15"/>
  <c r="L10" i="19"/>
  <c r="J9" i="19"/>
  <c r="R10" i="23"/>
  <c r="C10" i="23"/>
  <c r="C12" i="24"/>
  <c r="R12" i="24"/>
  <c r="F13" i="24"/>
  <c r="I9" i="24"/>
  <c r="J9" i="24"/>
  <c r="I8" i="24"/>
  <c r="J8" i="24"/>
  <c r="S10" i="24"/>
  <c r="T10" i="24" s="1"/>
  <c r="F12" i="23"/>
  <c r="N9" i="20"/>
  <c r="O9" i="20" s="1"/>
  <c r="B12" i="20"/>
  <c r="Q12" i="20"/>
  <c r="C11" i="20"/>
  <c r="R11" i="20"/>
  <c r="S11" i="20" s="1"/>
  <c r="T11" i="20" s="1"/>
  <c r="I10" i="20"/>
  <c r="F12" i="19"/>
  <c r="B11" i="19"/>
  <c r="Q11" i="19"/>
  <c r="D10" i="19"/>
  <c r="I9" i="19"/>
  <c r="S10" i="19"/>
  <c r="T10" i="19" s="1"/>
  <c r="C12" i="19"/>
  <c r="R12" i="19"/>
  <c r="O8" i="19"/>
  <c r="S7" i="8"/>
  <c r="T7" i="8" s="1"/>
  <c r="N5" i="13"/>
  <c r="O5" i="13" s="1"/>
  <c r="J6" i="14"/>
  <c r="I6" i="14"/>
  <c r="D7" i="14"/>
  <c r="L8" i="14" s="1"/>
  <c r="R8" i="14"/>
  <c r="S8" i="14" s="1"/>
  <c r="T8" i="14" s="1"/>
  <c r="C8" i="14"/>
  <c r="J6" i="12"/>
  <c r="I6" i="12"/>
  <c r="J6" i="8"/>
  <c r="J6" i="13"/>
  <c r="I6" i="13"/>
  <c r="F10" i="12"/>
  <c r="F10" i="10"/>
  <c r="F10" i="9"/>
  <c r="F10" i="8"/>
  <c r="G10" i="7"/>
  <c r="N6" i="16"/>
  <c r="O6" i="16" s="1"/>
  <c r="R9" i="16"/>
  <c r="C9" i="16"/>
  <c r="S8" i="16"/>
  <c r="T8" i="16" s="1"/>
  <c r="B9" i="16"/>
  <c r="D8" i="16"/>
  <c r="Q9" i="16"/>
  <c r="Q9" i="15"/>
  <c r="B9" i="15"/>
  <c r="I6" i="15"/>
  <c r="I7" i="15"/>
  <c r="C8" i="15"/>
  <c r="R8" i="15"/>
  <c r="S8" i="15" s="1"/>
  <c r="T8" i="15" s="1"/>
  <c r="B10" i="14"/>
  <c r="Q10" i="14"/>
  <c r="Q8" i="13"/>
  <c r="B8" i="13"/>
  <c r="D7" i="13"/>
  <c r="L8" i="13" s="1"/>
  <c r="C9" i="13"/>
  <c r="R9" i="13"/>
  <c r="N5" i="12"/>
  <c r="O5" i="12" s="1"/>
  <c r="Q8" i="12"/>
  <c r="S8" i="12" s="1"/>
  <c r="T8" i="12" s="1"/>
  <c r="D7" i="12"/>
  <c r="L8" i="12" s="1"/>
  <c r="B8" i="12"/>
  <c r="C9" i="12"/>
  <c r="R9" i="12"/>
  <c r="R8" i="11"/>
  <c r="S8" i="11" s="1"/>
  <c r="T8" i="11" s="1"/>
  <c r="C8" i="11"/>
  <c r="N6" i="11"/>
  <c r="O6" i="11" s="1"/>
  <c r="D7" i="11"/>
  <c r="B9" i="11"/>
  <c r="Q9" i="11"/>
  <c r="N5" i="10"/>
  <c r="O5" i="10" s="1"/>
  <c r="R9" i="10"/>
  <c r="C9" i="10"/>
  <c r="D7" i="10"/>
  <c r="Q8" i="10"/>
  <c r="S8" i="10" s="1"/>
  <c r="T8" i="10" s="1"/>
  <c r="B8" i="10"/>
  <c r="I6" i="10"/>
  <c r="R10" i="9"/>
  <c r="C10" i="9"/>
  <c r="B9" i="9"/>
  <c r="Q9" i="9"/>
  <c r="S9" i="9" s="1"/>
  <c r="T9" i="9" s="1"/>
  <c r="D8" i="9"/>
  <c r="N6" i="9"/>
  <c r="O6" i="9" s="1"/>
  <c r="I7" i="9"/>
  <c r="N5" i="8"/>
  <c r="O5" i="8" s="1"/>
  <c r="D7" i="8"/>
  <c r="L8" i="8" s="1"/>
  <c r="I6" i="8"/>
  <c r="I7" i="7"/>
  <c r="D8" i="7"/>
  <c r="L9" i="7" s="1"/>
  <c r="N6" i="7"/>
  <c r="O6" i="7" s="1"/>
  <c r="S8" i="7"/>
  <c r="T8" i="7" s="1"/>
  <c r="R13" i="7" l="1"/>
  <c r="C13" i="7"/>
  <c r="Q13" i="7"/>
  <c r="B13" i="7"/>
  <c r="R13" i="8"/>
  <c r="C13" i="8"/>
  <c r="Q13" i="8"/>
  <c r="B13" i="8"/>
  <c r="S10" i="23"/>
  <c r="T10" i="23" s="1"/>
  <c r="D10" i="23"/>
  <c r="B11" i="23"/>
  <c r="Q11" i="23"/>
  <c r="J8" i="16"/>
  <c r="L9" i="16"/>
  <c r="I8" i="16"/>
  <c r="L9" i="9"/>
  <c r="B11" i="24"/>
  <c r="Q11" i="24"/>
  <c r="J8" i="7"/>
  <c r="L11" i="19"/>
  <c r="J10" i="19"/>
  <c r="S11" i="23"/>
  <c r="T11" i="23" s="1"/>
  <c r="C11" i="23"/>
  <c r="R11" i="23"/>
  <c r="N8" i="23"/>
  <c r="O8" i="23" s="1"/>
  <c r="J7" i="11"/>
  <c r="L8" i="11"/>
  <c r="J9" i="23"/>
  <c r="I9" i="23"/>
  <c r="L8" i="10"/>
  <c r="R13" i="24"/>
  <c r="C13" i="24"/>
  <c r="N9" i="24"/>
  <c r="O9" i="24" s="1"/>
  <c r="N8" i="24"/>
  <c r="O8" i="24" s="1"/>
  <c r="D11" i="24"/>
  <c r="S11" i="24"/>
  <c r="T11" i="24" s="1"/>
  <c r="D10" i="24"/>
  <c r="F14" i="24"/>
  <c r="F13" i="23"/>
  <c r="N10" i="20"/>
  <c r="O10" i="20" s="1"/>
  <c r="C12" i="20"/>
  <c r="R12" i="20"/>
  <c r="Q13" i="20"/>
  <c r="B13" i="20"/>
  <c r="D11" i="20"/>
  <c r="F13" i="19"/>
  <c r="S11" i="19"/>
  <c r="T11" i="19" s="1"/>
  <c r="C13" i="19"/>
  <c r="R13" i="19"/>
  <c r="O9" i="19"/>
  <c r="I10" i="19"/>
  <c r="B12" i="19"/>
  <c r="Q12" i="19"/>
  <c r="D11" i="19"/>
  <c r="N6" i="14"/>
  <c r="O6" i="14" s="1"/>
  <c r="J7" i="14"/>
  <c r="I7" i="14"/>
  <c r="R9" i="14"/>
  <c r="S9" i="14" s="1"/>
  <c r="T9" i="14" s="1"/>
  <c r="C9" i="14"/>
  <c r="D8" i="14"/>
  <c r="L9" i="14" s="1"/>
  <c r="J7" i="13"/>
  <c r="I7" i="13"/>
  <c r="J7" i="8"/>
  <c r="J7" i="12"/>
  <c r="I7" i="12"/>
  <c r="S8" i="13"/>
  <c r="T8" i="13" s="1"/>
  <c r="F11" i="12"/>
  <c r="F11" i="10"/>
  <c r="F11" i="9"/>
  <c r="F11" i="8"/>
  <c r="G11" i="7"/>
  <c r="Q10" i="16"/>
  <c r="B10" i="16"/>
  <c r="D9" i="16"/>
  <c r="S9" i="16"/>
  <c r="T9" i="16" s="1"/>
  <c r="R10" i="16"/>
  <c r="C10" i="16"/>
  <c r="N7" i="16"/>
  <c r="O7" i="16" s="1"/>
  <c r="C9" i="15"/>
  <c r="D9" i="15" s="1"/>
  <c r="R9" i="15"/>
  <c r="S9" i="15" s="1"/>
  <c r="T9" i="15" s="1"/>
  <c r="N6" i="15"/>
  <c r="O6" i="15" s="1"/>
  <c r="N7" i="15"/>
  <c r="O7" i="15" s="1"/>
  <c r="B10" i="15"/>
  <c r="Q10" i="15"/>
  <c r="D8" i="15"/>
  <c r="Q11" i="14"/>
  <c r="B11" i="14"/>
  <c r="Q9" i="13"/>
  <c r="S9" i="13" s="1"/>
  <c r="T9" i="13" s="1"/>
  <c r="D8" i="13"/>
  <c r="L9" i="13" s="1"/>
  <c r="B9" i="13"/>
  <c r="N6" i="13"/>
  <c r="O6" i="13" s="1"/>
  <c r="C10" i="13"/>
  <c r="R10" i="13"/>
  <c r="C10" i="12"/>
  <c r="R10" i="12"/>
  <c r="N6" i="12"/>
  <c r="O6" i="12" s="1"/>
  <c r="B9" i="12"/>
  <c r="Q9" i="12"/>
  <c r="S9" i="12" s="1"/>
  <c r="T9" i="12" s="1"/>
  <c r="D8" i="12"/>
  <c r="L9" i="12" s="1"/>
  <c r="R9" i="11"/>
  <c r="S9" i="11" s="1"/>
  <c r="T9" i="11" s="1"/>
  <c r="C9" i="11"/>
  <c r="D8" i="11"/>
  <c r="B10" i="11"/>
  <c r="D9" i="11"/>
  <c r="Q10" i="11"/>
  <c r="I7" i="11"/>
  <c r="I7" i="10"/>
  <c r="N6" i="10"/>
  <c r="O6" i="10" s="1"/>
  <c r="D8" i="10"/>
  <c r="Q9" i="10"/>
  <c r="S9" i="10" s="1"/>
  <c r="T9" i="10" s="1"/>
  <c r="B9" i="10"/>
  <c r="R10" i="10"/>
  <c r="C10" i="10"/>
  <c r="I8" i="9"/>
  <c r="N7" i="9"/>
  <c r="O7" i="9" s="1"/>
  <c r="B10" i="9"/>
  <c r="Q10" i="9"/>
  <c r="S10" i="9" s="1"/>
  <c r="T10" i="9" s="1"/>
  <c r="D9" i="9"/>
  <c r="C11" i="9"/>
  <c r="R11" i="9"/>
  <c r="N6" i="8"/>
  <c r="O6" i="8" s="1"/>
  <c r="I7" i="8"/>
  <c r="S8" i="8"/>
  <c r="T8" i="8" s="1"/>
  <c r="D8" i="8"/>
  <c r="L9" i="8" s="1"/>
  <c r="N7" i="7"/>
  <c r="O7" i="7" s="1"/>
  <c r="S9" i="7"/>
  <c r="T9" i="7" s="1"/>
  <c r="I8" i="7"/>
  <c r="D9" i="7"/>
  <c r="L10" i="7" s="1"/>
  <c r="R14" i="7" l="1"/>
  <c r="C14" i="7"/>
  <c r="B14" i="7"/>
  <c r="Q14" i="7"/>
  <c r="Q14" i="8"/>
  <c r="B14" i="8"/>
  <c r="R14" i="8"/>
  <c r="C14" i="8"/>
  <c r="N9" i="23"/>
  <c r="O9" i="23" s="1"/>
  <c r="L9" i="15"/>
  <c r="J8" i="15"/>
  <c r="L12" i="20"/>
  <c r="J11" i="20"/>
  <c r="J9" i="7"/>
  <c r="C12" i="23"/>
  <c r="R12" i="23"/>
  <c r="L12" i="19"/>
  <c r="J11" i="19"/>
  <c r="J9" i="11"/>
  <c r="L10" i="11"/>
  <c r="L10" i="9"/>
  <c r="J8" i="11"/>
  <c r="L9" i="11"/>
  <c r="J9" i="16"/>
  <c r="L10" i="16"/>
  <c r="I9" i="16"/>
  <c r="B12" i="23"/>
  <c r="Q12" i="23"/>
  <c r="S12" i="23" s="1"/>
  <c r="T12" i="23" s="1"/>
  <c r="D11" i="23"/>
  <c r="L10" i="15"/>
  <c r="J9" i="15"/>
  <c r="L9" i="10"/>
  <c r="S9" i="8"/>
  <c r="T9" i="8" s="1"/>
  <c r="B12" i="24"/>
  <c r="Q12" i="24"/>
  <c r="S12" i="24" s="1"/>
  <c r="T12" i="24" s="1"/>
  <c r="I10" i="23"/>
  <c r="N10" i="23" s="1"/>
  <c r="O10" i="23" s="1"/>
  <c r="J10" i="23"/>
  <c r="R14" i="24"/>
  <c r="C14" i="24"/>
  <c r="I11" i="24"/>
  <c r="J11" i="24"/>
  <c r="F15" i="24"/>
  <c r="I10" i="24"/>
  <c r="J10" i="24"/>
  <c r="F14" i="23"/>
  <c r="S12" i="20"/>
  <c r="T12" i="20" s="1"/>
  <c r="C13" i="20"/>
  <c r="D13" i="20" s="1"/>
  <c r="R13" i="20"/>
  <c r="I11" i="20"/>
  <c r="B14" i="20"/>
  <c r="Q14" i="20"/>
  <c r="D12" i="20"/>
  <c r="S13" i="20"/>
  <c r="T13" i="20" s="1"/>
  <c r="F14" i="19"/>
  <c r="B13" i="19"/>
  <c r="Q13" i="19"/>
  <c r="D12" i="19"/>
  <c r="S12" i="19"/>
  <c r="T12" i="19" s="1"/>
  <c r="I11" i="19"/>
  <c r="C14" i="19"/>
  <c r="R14" i="19"/>
  <c r="O10" i="19"/>
  <c r="N7" i="14"/>
  <c r="O7" i="14" s="1"/>
  <c r="R10" i="14"/>
  <c r="S10" i="14" s="1"/>
  <c r="T10" i="14" s="1"/>
  <c r="C10" i="14"/>
  <c r="D9" i="14"/>
  <c r="L10" i="14" s="1"/>
  <c r="J8" i="14"/>
  <c r="I8" i="14"/>
  <c r="J8" i="12"/>
  <c r="I8" i="12"/>
  <c r="J8" i="13"/>
  <c r="I8" i="13"/>
  <c r="J8" i="8"/>
  <c r="F12" i="12"/>
  <c r="F12" i="10"/>
  <c r="F12" i="9"/>
  <c r="F12" i="8"/>
  <c r="G12" i="7"/>
  <c r="S10" i="16"/>
  <c r="T10" i="16" s="1"/>
  <c r="N8" i="16"/>
  <c r="O8" i="16" s="1"/>
  <c r="D10" i="16"/>
  <c r="Q11" i="16"/>
  <c r="B11" i="16"/>
  <c r="R11" i="16"/>
  <c r="C11" i="16"/>
  <c r="I8" i="15"/>
  <c r="I9" i="15"/>
  <c r="B11" i="15"/>
  <c r="Q11" i="15"/>
  <c r="C10" i="15"/>
  <c r="R10" i="15"/>
  <c r="S10" i="15" s="1"/>
  <c r="T10" i="15" s="1"/>
  <c r="Q12" i="14"/>
  <c r="B12" i="14"/>
  <c r="R11" i="13"/>
  <c r="C11" i="13"/>
  <c r="Q10" i="13"/>
  <c r="S10" i="13" s="1"/>
  <c r="T10" i="13" s="1"/>
  <c r="B10" i="13"/>
  <c r="D9" i="13"/>
  <c r="L10" i="13" s="1"/>
  <c r="N7" i="13"/>
  <c r="O7" i="13" s="1"/>
  <c r="N7" i="12"/>
  <c r="O7" i="12" s="1"/>
  <c r="B10" i="12"/>
  <c r="D9" i="12"/>
  <c r="L10" i="12" s="1"/>
  <c r="Q10" i="12"/>
  <c r="S10" i="12" s="1"/>
  <c r="T10" i="12" s="1"/>
  <c r="C11" i="12"/>
  <c r="R11" i="12"/>
  <c r="B11" i="11"/>
  <c r="Q11" i="11"/>
  <c r="I8" i="11"/>
  <c r="R10" i="11"/>
  <c r="S10" i="11" s="1"/>
  <c r="T10" i="11" s="1"/>
  <c r="C10" i="11"/>
  <c r="D10" i="11" s="1"/>
  <c r="I9" i="11"/>
  <c r="N7" i="11"/>
  <c r="O7" i="11" s="1"/>
  <c r="N7" i="10"/>
  <c r="O7" i="10" s="1"/>
  <c r="R11" i="10"/>
  <c r="C11" i="10"/>
  <c r="D9" i="10"/>
  <c r="Q10" i="10"/>
  <c r="S10" i="10" s="1"/>
  <c r="T10" i="10" s="1"/>
  <c r="B10" i="10"/>
  <c r="I8" i="10"/>
  <c r="C12" i="9"/>
  <c r="R12" i="9"/>
  <c r="N8" i="9"/>
  <c r="O8" i="9" s="1"/>
  <c r="I9" i="9"/>
  <c r="B11" i="9"/>
  <c r="Q11" i="9"/>
  <c r="S11" i="9" s="1"/>
  <c r="T11" i="9" s="1"/>
  <c r="D10" i="9"/>
  <c r="I8" i="8"/>
  <c r="D9" i="8"/>
  <c r="L10" i="8" s="1"/>
  <c r="N7" i="8"/>
  <c r="O7" i="8" s="1"/>
  <c r="S10" i="7"/>
  <c r="T10" i="7" s="1"/>
  <c r="I9" i="7"/>
  <c r="D10" i="7"/>
  <c r="L11" i="7" s="1"/>
  <c r="N8" i="7"/>
  <c r="O8" i="7" s="1"/>
  <c r="B15" i="7" l="1"/>
  <c r="Q15" i="7"/>
  <c r="C15" i="7"/>
  <c r="R15" i="7"/>
  <c r="C15" i="8"/>
  <c r="R15" i="8"/>
  <c r="B15" i="8"/>
  <c r="Q15" i="8"/>
  <c r="J13" i="20"/>
  <c r="L14" i="20"/>
  <c r="I11" i="23"/>
  <c r="J11" i="23"/>
  <c r="L10" i="10"/>
  <c r="J12" i="20"/>
  <c r="L13" i="20"/>
  <c r="B13" i="24"/>
  <c r="Q13" i="24"/>
  <c r="Q13" i="23"/>
  <c r="B13" i="23"/>
  <c r="D12" i="23"/>
  <c r="J10" i="16"/>
  <c r="L11" i="16"/>
  <c r="I10" i="16"/>
  <c r="L13" i="19"/>
  <c r="J12" i="19"/>
  <c r="J10" i="7"/>
  <c r="C13" i="23"/>
  <c r="R13" i="23"/>
  <c r="S13" i="23" s="1"/>
  <c r="T13" i="23" s="1"/>
  <c r="L11" i="9"/>
  <c r="J10" i="11"/>
  <c r="L11" i="11"/>
  <c r="C15" i="24"/>
  <c r="R15" i="24"/>
  <c r="N10" i="24"/>
  <c r="O10" i="24" s="1"/>
  <c r="N11" i="24"/>
  <c r="O11" i="24" s="1"/>
  <c r="D13" i="24"/>
  <c r="D12" i="24"/>
  <c r="F16" i="24"/>
  <c r="S13" i="24"/>
  <c r="T13" i="24" s="1"/>
  <c r="F15" i="23"/>
  <c r="B15" i="20"/>
  <c r="Q15" i="20"/>
  <c r="N11" i="20"/>
  <c r="O11" i="20" s="1"/>
  <c r="I12" i="20"/>
  <c r="I13" i="20"/>
  <c r="R14" i="20"/>
  <c r="C14" i="20"/>
  <c r="F15" i="19"/>
  <c r="I12" i="19"/>
  <c r="C15" i="19"/>
  <c r="R15" i="19"/>
  <c r="Q14" i="19"/>
  <c r="D13" i="19"/>
  <c r="B14" i="19"/>
  <c r="S13" i="19"/>
  <c r="T13" i="19" s="1"/>
  <c r="O11" i="19"/>
  <c r="N8" i="14"/>
  <c r="O8" i="14" s="1"/>
  <c r="S10" i="8"/>
  <c r="T10" i="8" s="1"/>
  <c r="J9" i="14"/>
  <c r="I9" i="14"/>
  <c r="D10" i="14"/>
  <c r="L11" i="14" s="1"/>
  <c r="C11" i="14"/>
  <c r="R11" i="14"/>
  <c r="S11" i="14" s="1"/>
  <c r="T11" i="14" s="1"/>
  <c r="J9" i="13"/>
  <c r="I9" i="13"/>
  <c r="J9" i="12"/>
  <c r="I9" i="12"/>
  <c r="S11" i="8"/>
  <c r="T11" i="8" s="1"/>
  <c r="J9" i="8"/>
  <c r="F13" i="12"/>
  <c r="F13" i="10"/>
  <c r="F13" i="9"/>
  <c r="F13" i="8"/>
  <c r="G13" i="7"/>
  <c r="S11" i="16"/>
  <c r="T11" i="16" s="1"/>
  <c r="N9" i="16"/>
  <c r="O9" i="16" s="1"/>
  <c r="B12" i="16"/>
  <c r="D11" i="16"/>
  <c r="Q12" i="16"/>
  <c r="R12" i="16"/>
  <c r="C12" i="16"/>
  <c r="C11" i="15"/>
  <c r="D11" i="15" s="1"/>
  <c r="R11" i="15"/>
  <c r="S11" i="15" s="1"/>
  <c r="T11" i="15" s="1"/>
  <c r="B12" i="15"/>
  <c r="Q12" i="15"/>
  <c r="D10" i="15"/>
  <c r="N8" i="15"/>
  <c r="O8" i="15" s="1"/>
  <c r="N9" i="15"/>
  <c r="O9" i="15" s="1"/>
  <c r="B13" i="14"/>
  <c r="Q13" i="14"/>
  <c r="R12" i="13"/>
  <c r="C12" i="13"/>
  <c r="N8" i="13"/>
  <c r="O8" i="13" s="1"/>
  <c r="B11" i="13"/>
  <c r="Q11" i="13"/>
  <c r="S11" i="13" s="1"/>
  <c r="T11" i="13" s="1"/>
  <c r="D10" i="13"/>
  <c r="L11" i="13" s="1"/>
  <c r="B11" i="12"/>
  <c r="D10" i="12"/>
  <c r="L11" i="12" s="1"/>
  <c r="Q11" i="12"/>
  <c r="S11" i="12" s="1"/>
  <c r="T11" i="12" s="1"/>
  <c r="C12" i="12"/>
  <c r="R12" i="12"/>
  <c r="N8" i="12"/>
  <c r="O8" i="12" s="1"/>
  <c r="N9" i="11"/>
  <c r="O9" i="11" s="1"/>
  <c r="N8" i="11"/>
  <c r="O8" i="11" s="1"/>
  <c r="I10" i="11"/>
  <c r="C11" i="11"/>
  <c r="D11" i="11" s="1"/>
  <c r="R11" i="11"/>
  <c r="S11" i="11" s="1"/>
  <c r="T11" i="11" s="1"/>
  <c r="B12" i="11"/>
  <c r="Q12" i="11"/>
  <c r="Q11" i="10"/>
  <c r="S11" i="10" s="1"/>
  <c r="T11" i="10" s="1"/>
  <c r="D10" i="10"/>
  <c r="B11" i="10"/>
  <c r="C12" i="10"/>
  <c r="R12" i="10"/>
  <c r="I9" i="10"/>
  <c r="N8" i="10"/>
  <c r="O8" i="10" s="1"/>
  <c r="I10" i="9"/>
  <c r="B12" i="9"/>
  <c r="Q12" i="9"/>
  <c r="S12" i="9" s="1"/>
  <c r="T12" i="9" s="1"/>
  <c r="D11" i="9"/>
  <c r="C13" i="9"/>
  <c r="R13" i="9"/>
  <c r="N9" i="9"/>
  <c r="O9" i="9" s="1"/>
  <c r="N8" i="8"/>
  <c r="O8" i="8" s="1"/>
  <c r="D10" i="8"/>
  <c r="L11" i="8" s="1"/>
  <c r="I9" i="8"/>
  <c r="S11" i="7"/>
  <c r="T11" i="7" s="1"/>
  <c r="I10" i="7"/>
  <c r="D11" i="7"/>
  <c r="L12" i="7" s="1"/>
  <c r="N9" i="7"/>
  <c r="O9" i="7" s="1"/>
  <c r="C16" i="7" l="1"/>
  <c r="R16" i="7"/>
  <c r="Q16" i="7"/>
  <c r="B16" i="7"/>
  <c r="B16" i="8"/>
  <c r="Q16" i="8"/>
  <c r="R16" i="8"/>
  <c r="C16" i="8"/>
  <c r="J12" i="23"/>
  <c r="I12" i="23"/>
  <c r="B14" i="23"/>
  <c r="D13" i="23"/>
  <c r="Q14" i="23"/>
  <c r="L12" i="15"/>
  <c r="J11" i="15"/>
  <c r="N11" i="23"/>
  <c r="O11" i="23" s="1"/>
  <c r="L11" i="15"/>
  <c r="J10" i="15"/>
  <c r="L14" i="19"/>
  <c r="J13" i="19"/>
  <c r="J11" i="11"/>
  <c r="L12" i="11"/>
  <c r="Q14" i="24"/>
  <c r="S14" i="24" s="1"/>
  <c r="T14" i="24" s="1"/>
  <c r="B14" i="24"/>
  <c r="J11" i="7"/>
  <c r="L12" i="9"/>
  <c r="J11" i="16"/>
  <c r="L12" i="16"/>
  <c r="I11" i="16"/>
  <c r="C14" i="23"/>
  <c r="R14" i="23"/>
  <c r="L11" i="10"/>
  <c r="C16" i="24"/>
  <c r="R16" i="24"/>
  <c r="I13" i="24"/>
  <c r="J13" i="24"/>
  <c r="F17" i="24"/>
  <c r="I12" i="24"/>
  <c r="J12" i="24"/>
  <c r="F16" i="23"/>
  <c r="S14" i="20"/>
  <c r="T14" i="20" s="1"/>
  <c r="N13" i="20"/>
  <c r="O13" i="20" s="1"/>
  <c r="B16" i="20"/>
  <c r="Q16" i="20"/>
  <c r="N12" i="20"/>
  <c r="O12" i="20" s="1"/>
  <c r="R15" i="20"/>
  <c r="S15" i="20" s="1"/>
  <c r="T15" i="20" s="1"/>
  <c r="C15" i="20"/>
  <c r="D15" i="20" s="1"/>
  <c r="D14" i="20"/>
  <c r="F16" i="19"/>
  <c r="D14" i="19"/>
  <c r="Q15" i="19"/>
  <c r="B15" i="19"/>
  <c r="C16" i="19"/>
  <c r="R16" i="19"/>
  <c r="S14" i="19"/>
  <c r="T14" i="19" s="1"/>
  <c r="I13" i="19"/>
  <c r="O13" i="19" s="1"/>
  <c r="O12" i="19"/>
  <c r="N9" i="14"/>
  <c r="O9" i="14" s="1"/>
  <c r="R12" i="14"/>
  <c r="S12" i="14" s="1"/>
  <c r="T12" i="14" s="1"/>
  <c r="C12" i="14"/>
  <c r="D11" i="14"/>
  <c r="L12" i="14" s="1"/>
  <c r="J10" i="14"/>
  <c r="I10" i="14"/>
  <c r="J10" i="12"/>
  <c r="I10" i="12"/>
  <c r="J10" i="8"/>
  <c r="J10" i="13"/>
  <c r="I10" i="13"/>
  <c r="F14" i="12"/>
  <c r="F14" i="10"/>
  <c r="F14" i="9"/>
  <c r="F14" i="8"/>
  <c r="G14" i="7"/>
  <c r="Q13" i="16"/>
  <c r="B13" i="16"/>
  <c r="D12" i="16"/>
  <c r="N10" i="16"/>
  <c r="O10" i="16" s="1"/>
  <c r="S12" i="16"/>
  <c r="T12" i="16" s="1"/>
  <c r="R13" i="16"/>
  <c r="C13" i="16"/>
  <c r="I10" i="15"/>
  <c r="Q13" i="15"/>
  <c r="B13" i="15"/>
  <c r="I11" i="15"/>
  <c r="C12" i="15"/>
  <c r="R12" i="15"/>
  <c r="S12" i="15" s="1"/>
  <c r="T12" i="15" s="1"/>
  <c r="Q14" i="14"/>
  <c r="B14" i="14"/>
  <c r="N9" i="13"/>
  <c r="O9" i="13" s="1"/>
  <c r="C13" i="13"/>
  <c r="R13" i="13"/>
  <c r="D11" i="13"/>
  <c r="L12" i="13" s="1"/>
  <c r="B12" i="13"/>
  <c r="Q12" i="13"/>
  <c r="S12" i="13" s="1"/>
  <c r="T12" i="13" s="1"/>
  <c r="N9" i="12"/>
  <c r="O9" i="12" s="1"/>
  <c r="C13" i="12"/>
  <c r="R13" i="12"/>
  <c r="D11" i="12"/>
  <c r="L12" i="12" s="1"/>
  <c r="B12" i="12"/>
  <c r="Q12" i="12"/>
  <c r="S12" i="12" s="1"/>
  <c r="T12" i="12" s="1"/>
  <c r="C12" i="11"/>
  <c r="D12" i="11" s="1"/>
  <c r="R12" i="11"/>
  <c r="S12" i="11" s="1"/>
  <c r="T12" i="11" s="1"/>
  <c r="I11" i="11"/>
  <c r="N11" i="11" s="1"/>
  <c r="O11" i="11" s="1"/>
  <c r="B13" i="11"/>
  <c r="Q13" i="11"/>
  <c r="N10" i="11"/>
  <c r="O10" i="11" s="1"/>
  <c r="N9" i="10"/>
  <c r="O9" i="10" s="1"/>
  <c r="R13" i="10"/>
  <c r="C13" i="10"/>
  <c r="I10" i="10"/>
  <c r="Q12" i="10"/>
  <c r="S12" i="10" s="1"/>
  <c r="T12" i="10" s="1"/>
  <c r="B12" i="10"/>
  <c r="D11" i="10"/>
  <c r="C14" i="9"/>
  <c r="R14" i="9"/>
  <c r="I11" i="9"/>
  <c r="Q13" i="9"/>
  <c r="S13" i="9" s="1"/>
  <c r="T13" i="9" s="1"/>
  <c r="B13" i="9"/>
  <c r="D12" i="9"/>
  <c r="N10" i="9"/>
  <c r="O10" i="9" s="1"/>
  <c r="I10" i="8"/>
  <c r="D11" i="8"/>
  <c r="L12" i="8" s="1"/>
  <c r="N9" i="8"/>
  <c r="O9" i="8" s="1"/>
  <c r="D12" i="7"/>
  <c r="L13" i="7" s="1"/>
  <c r="I11" i="7"/>
  <c r="N10" i="7"/>
  <c r="O10" i="7" s="1"/>
  <c r="S12" i="7"/>
  <c r="T12" i="7" s="1"/>
  <c r="Q17" i="7" l="1"/>
  <c r="B17" i="7"/>
  <c r="R17" i="7"/>
  <c r="C17" i="7"/>
  <c r="Q17" i="8"/>
  <c r="B17" i="8"/>
  <c r="R17" i="8"/>
  <c r="C17" i="8"/>
  <c r="S14" i="23"/>
  <c r="T14" i="23" s="1"/>
  <c r="N12" i="23"/>
  <c r="O12" i="23" s="1"/>
  <c r="L15" i="19"/>
  <c r="J14" i="19"/>
  <c r="S12" i="8"/>
  <c r="T12" i="8" s="1"/>
  <c r="L15" i="20"/>
  <c r="J14" i="20"/>
  <c r="B15" i="23"/>
  <c r="D14" i="23"/>
  <c r="Q15" i="23"/>
  <c r="L12" i="10"/>
  <c r="J15" i="20"/>
  <c r="L16" i="20"/>
  <c r="I13" i="23"/>
  <c r="J13" i="23"/>
  <c r="L13" i="9"/>
  <c r="J12" i="11"/>
  <c r="L13" i="11"/>
  <c r="J12" i="7"/>
  <c r="J12" i="16"/>
  <c r="L13" i="16"/>
  <c r="I12" i="16"/>
  <c r="N10" i="13"/>
  <c r="O10" i="13" s="1"/>
  <c r="R15" i="23"/>
  <c r="C15" i="23"/>
  <c r="Q15" i="24"/>
  <c r="S15" i="24" s="1"/>
  <c r="T15" i="24" s="1"/>
  <c r="B15" i="24"/>
  <c r="R17" i="24"/>
  <c r="C17" i="24"/>
  <c r="N12" i="24"/>
  <c r="O12" i="24" s="1"/>
  <c r="F18" i="24"/>
  <c r="N13" i="24"/>
  <c r="O13" i="24" s="1"/>
  <c r="D14" i="24"/>
  <c r="F17" i="23"/>
  <c r="B17" i="20"/>
  <c r="Q17" i="20"/>
  <c r="I14" i="20"/>
  <c r="I15" i="20"/>
  <c r="R16" i="20"/>
  <c r="S16" i="20" s="1"/>
  <c r="T16" i="20" s="1"/>
  <c r="C16" i="20"/>
  <c r="F17" i="19"/>
  <c r="S15" i="19"/>
  <c r="T15" i="19" s="1"/>
  <c r="C17" i="19"/>
  <c r="R17" i="19"/>
  <c r="D15" i="19"/>
  <c r="Q16" i="19"/>
  <c r="B16" i="19"/>
  <c r="I14" i="19"/>
  <c r="N10" i="14"/>
  <c r="O10" i="14" s="1"/>
  <c r="J11" i="14"/>
  <c r="I11" i="14"/>
  <c r="R13" i="14"/>
  <c r="S13" i="14" s="1"/>
  <c r="T13" i="14" s="1"/>
  <c r="C13" i="14"/>
  <c r="D12" i="14"/>
  <c r="L13" i="14" s="1"/>
  <c r="J11" i="8"/>
  <c r="J11" i="13"/>
  <c r="I11" i="13"/>
  <c r="J11" i="12"/>
  <c r="I11" i="12"/>
  <c r="F15" i="12"/>
  <c r="F15" i="10"/>
  <c r="F15" i="9"/>
  <c r="F15" i="8"/>
  <c r="G15" i="7"/>
  <c r="D13" i="16"/>
  <c r="Q14" i="16"/>
  <c r="B14" i="16"/>
  <c r="S13" i="16"/>
  <c r="T13" i="16" s="1"/>
  <c r="R14" i="16"/>
  <c r="C14" i="16"/>
  <c r="N11" i="16"/>
  <c r="O11" i="16" s="1"/>
  <c r="C13" i="15"/>
  <c r="D13" i="15" s="1"/>
  <c r="R13" i="15"/>
  <c r="S13" i="15" s="1"/>
  <c r="T13" i="15" s="1"/>
  <c r="B14" i="15"/>
  <c r="Q14" i="15"/>
  <c r="N11" i="15"/>
  <c r="O11" i="15" s="1"/>
  <c r="N10" i="15"/>
  <c r="O10" i="15" s="1"/>
  <c r="D12" i="15"/>
  <c r="Q15" i="14"/>
  <c r="B15" i="14"/>
  <c r="Q13" i="13"/>
  <c r="S13" i="13" s="1"/>
  <c r="T13" i="13" s="1"/>
  <c r="D12" i="13"/>
  <c r="L13" i="13" s="1"/>
  <c r="B13" i="13"/>
  <c r="R14" i="13"/>
  <c r="C14" i="13"/>
  <c r="N10" i="12"/>
  <c r="O10" i="12" s="1"/>
  <c r="Q13" i="12"/>
  <c r="S13" i="12" s="1"/>
  <c r="T13" i="12" s="1"/>
  <c r="D12" i="12"/>
  <c r="L13" i="12" s="1"/>
  <c r="B13" i="12"/>
  <c r="R14" i="12"/>
  <c r="C14" i="12"/>
  <c r="C13" i="11"/>
  <c r="D13" i="11" s="1"/>
  <c r="R13" i="11"/>
  <c r="S13" i="11" s="1"/>
  <c r="T13" i="11" s="1"/>
  <c r="I12" i="11"/>
  <c r="Q14" i="11"/>
  <c r="B14" i="11"/>
  <c r="N10" i="10"/>
  <c r="O10" i="10" s="1"/>
  <c r="C14" i="10"/>
  <c r="R14" i="10"/>
  <c r="B13" i="10"/>
  <c r="Q13" i="10"/>
  <c r="S13" i="10" s="1"/>
  <c r="T13" i="10" s="1"/>
  <c r="D12" i="10"/>
  <c r="I11" i="10"/>
  <c r="N11" i="9"/>
  <c r="O11" i="9" s="1"/>
  <c r="Q14" i="9"/>
  <c r="S14" i="9" s="1"/>
  <c r="T14" i="9" s="1"/>
  <c r="D13" i="9"/>
  <c r="B14" i="9"/>
  <c r="C15" i="9"/>
  <c r="R15" i="9"/>
  <c r="I12" i="9"/>
  <c r="D12" i="8"/>
  <c r="L13" i="8" s="1"/>
  <c r="I11" i="8"/>
  <c r="N10" i="8"/>
  <c r="O10" i="8" s="1"/>
  <c r="N11" i="7"/>
  <c r="O11" i="7" s="1"/>
  <c r="D13" i="7"/>
  <c r="L14" i="7" s="1"/>
  <c r="I12" i="7"/>
  <c r="S13" i="7"/>
  <c r="T13" i="7" s="1"/>
  <c r="R18" i="7" l="1"/>
  <c r="C18" i="7"/>
  <c r="Q18" i="7"/>
  <c r="B18" i="7"/>
  <c r="Q18" i="8"/>
  <c r="B18" i="8"/>
  <c r="C18" i="8"/>
  <c r="R18" i="8"/>
  <c r="S15" i="23"/>
  <c r="T15" i="23" s="1"/>
  <c r="L16" i="19"/>
  <c r="J15" i="19"/>
  <c r="I14" i="23"/>
  <c r="J14" i="23"/>
  <c r="L14" i="9"/>
  <c r="J13" i="16"/>
  <c r="L14" i="16"/>
  <c r="I13" i="16"/>
  <c r="J13" i="11"/>
  <c r="L14" i="11"/>
  <c r="R16" i="23"/>
  <c r="C16" i="23"/>
  <c r="D15" i="23"/>
  <c r="B16" i="23"/>
  <c r="Q16" i="23"/>
  <c r="B16" i="24"/>
  <c r="Q16" i="24"/>
  <c r="D15" i="24"/>
  <c r="J13" i="7"/>
  <c r="N13" i="23"/>
  <c r="O13" i="23" s="1"/>
  <c r="L14" i="15"/>
  <c r="J13" i="15"/>
  <c r="L13" i="10"/>
  <c r="L13" i="15"/>
  <c r="J12" i="15"/>
  <c r="R18" i="24"/>
  <c r="C18" i="24"/>
  <c r="F19" i="24"/>
  <c r="D16" i="24"/>
  <c r="I14" i="24"/>
  <c r="J14" i="24"/>
  <c r="S16" i="24"/>
  <c r="T16" i="24" s="1"/>
  <c r="F18" i="23"/>
  <c r="N14" i="20"/>
  <c r="O14" i="20" s="1"/>
  <c r="Q18" i="20"/>
  <c r="B18" i="20"/>
  <c r="R17" i="20"/>
  <c r="S17" i="20" s="1"/>
  <c r="T17" i="20" s="1"/>
  <c r="C17" i="20"/>
  <c r="D17" i="20" s="1"/>
  <c r="N15" i="20"/>
  <c r="O15" i="20" s="1"/>
  <c r="D16" i="20"/>
  <c r="F18" i="19"/>
  <c r="O14" i="19"/>
  <c r="D16" i="19"/>
  <c r="Q17" i="19"/>
  <c r="B17" i="19"/>
  <c r="I15" i="19"/>
  <c r="R18" i="19"/>
  <c r="C18" i="19"/>
  <c r="S16" i="19"/>
  <c r="T16" i="19" s="1"/>
  <c r="N11" i="14"/>
  <c r="O11" i="14" s="1"/>
  <c r="N11" i="13"/>
  <c r="O11" i="13" s="1"/>
  <c r="R14" i="14"/>
  <c r="S14" i="14" s="1"/>
  <c r="T14" i="14" s="1"/>
  <c r="C14" i="14"/>
  <c r="D13" i="14"/>
  <c r="L14" i="14" s="1"/>
  <c r="J12" i="14"/>
  <c r="I12" i="14"/>
  <c r="J12" i="13"/>
  <c r="I12" i="13"/>
  <c r="J12" i="8"/>
  <c r="J12" i="12"/>
  <c r="I12" i="12"/>
  <c r="F16" i="12"/>
  <c r="F16" i="10"/>
  <c r="F16" i="9"/>
  <c r="F16" i="8"/>
  <c r="G16" i="7"/>
  <c r="Q15" i="16"/>
  <c r="B15" i="16"/>
  <c r="D14" i="16"/>
  <c r="S14" i="16"/>
  <c r="T14" i="16" s="1"/>
  <c r="R15" i="16"/>
  <c r="C15" i="16"/>
  <c r="N12" i="16"/>
  <c r="O12" i="16" s="1"/>
  <c r="B15" i="15"/>
  <c r="Q15" i="15"/>
  <c r="I12" i="15"/>
  <c r="I13" i="15"/>
  <c r="R14" i="15"/>
  <c r="S14" i="15" s="1"/>
  <c r="T14" i="15" s="1"/>
  <c r="C14" i="15"/>
  <c r="Q16" i="14"/>
  <c r="B16" i="14"/>
  <c r="Q14" i="13"/>
  <c r="S14" i="13" s="1"/>
  <c r="T14" i="13" s="1"/>
  <c r="B14" i="13"/>
  <c r="D13" i="13"/>
  <c r="L14" i="13" s="1"/>
  <c r="R15" i="13"/>
  <c r="C15" i="13"/>
  <c r="N11" i="12"/>
  <c r="O11" i="12" s="1"/>
  <c r="B14" i="12"/>
  <c r="D13" i="12"/>
  <c r="L14" i="12" s="1"/>
  <c r="Q14" i="12"/>
  <c r="S14" i="12" s="1"/>
  <c r="T14" i="12" s="1"/>
  <c r="R15" i="12"/>
  <c r="C15" i="12"/>
  <c r="N12" i="11"/>
  <c r="O12" i="11" s="1"/>
  <c r="C14" i="11"/>
  <c r="D14" i="11" s="1"/>
  <c r="R14" i="11"/>
  <c r="S14" i="11" s="1"/>
  <c r="T14" i="11" s="1"/>
  <c r="Q15" i="11"/>
  <c r="B15" i="11"/>
  <c r="I13" i="11"/>
  <c r="N13" i="11" s="1"/>
  <c r="O13" i="11" s="1"/>
  <c r="I12" i="10"/>
  <c r="Q14" i="10"/>
  <c r="S14" i="10" s="1"/>
  <c r="T14" i="10" s="1"/>
  <c r="D13" i="10"/>
  <c r="B14" i="10"/>
  <c r="N11" i="10"/>
  <c r="O11" i="10" s="1"/>
  <c r="C15" i="10"/>
  <c r="R15" i="10"/>
  <c r="C16" i="9"/>
  <c r="R16" i="9"/>
  <c r="N12" i="9"/>
  <c r="O12" i="9" s="1"/>
  <c r="Q15" i="9"/>
  <c r="S15" i="9" s="1"/>
  <c r="T15" i="9" s="1"/>
  <c r="D14" i="9"/>
  <c r="B15" i="9"/>
  <c r="I13" i="9"/>
  <c r="D13" i="8"/>
  <c r="L14" i="8" s="1"/>
  <c r="I12" i="8"/>
  <c r="S13" i="8"/>
  <c r="T13" i="8" s="1"/>
  <c r="N11" i="8"/>
  <c r="O11" i="8" s="1"/>
  <c r="I13" i="7"/>
  <c r="S14" i="7"/>
  <c r="T14" i="7" s="1"/>
  <c r="N12" i="7"/>
  <c r="O12" i="7" s="1"/>
  <c r="D14" i="7"/>
  <c r="L15" i="7" s="1"/>
  <c r="B19" i="7" l="1"/>
  <c r="Q19" i="7"/>
  <c r="C19" i="7"/>
  <c r="R19" i="7"/>
  <c r="B19" i="8"/>
  <c r="Q19" i="8"/>
  <c r="C19" i="8"/>
  <c r="R19" i="8"/>
  <c r="N12" i="14"/>
  <c r="O12" i="14" s="1"/>
  <c r="B17" i="23"/>
  <c r="Q17" i="23"/>
  <c r="D16" i="23"/>
  <c r="R17" i="23"/>
  <c r="C17" i="23"/>
  <c r="J15" i="23"/>
  <c r="I15" i="23"/>
  <c r="L15" i="9"/>
  <c r="J14" i="11"/>
  <c r="L15" i="11"/>
  <c r="N14" i="23"/>
  <c r="O14" i="23" s="1"/>
  <c r="L14" i="10"/>
  <c r="J14" i="16"/>
  <c r="L15" i="16"/>
  <c r="I14" i="16"/>
  <c r="J14" i="7"/>
  <c r="J16" i="20"/>
  <c r="L17" i="20"/>
  <c r="J15" i="24"/>
  <c r="B17" i="24"/>
  <c r="Q17" i="24"/>
  <c r="J17" i="20"/>
  <c r="L18" i="20"/>
  <c r="L17" i="19"/>
  <c r="J16" i="19"/>
  <c r="I15" i="24"/>
  <c r="N15" i="24" s="1"/>
  <c r="O15" i="24" s="1"/>
  <c r="S16" i="23"/>
  <c r="T16" i="23" s="1"/>
  <c r="C19" i="24"/>
  <c r="R19" i="24"/>
  <c r="N14" i="24"/>
  <c r="O14" i="24" s="1"/>
  <c r="S17" i="24"/>
  <c r="T17" i="24" s="1"/>
  <c r="I16" i="24"/>
  <c r="J16" i="24"/>
  <c r="F20" i="24"/>
  <c r="F19" i="23"/>
  <c r="I17" i="20"/>
  <c r="Q19" i="20"/>
  <c r="B19" i="20"/>
  <c r="I16" i="20"/>
  <c r="C18" i="20"/>
  <c r="D18" i="20" s="1"/>
  <c r="R18" i="20"/>
  <c r="F19" i="19"/>
  <c r="O15" i="19"/>
  <c r="R19" i="19"/>
  <c r="C19" i="19"/>
  <c r="I16" i="19"/>
  <c r="S17" i="19"/>
  <c r="T17" i="19" s="1"/>
  <c r="Q18" i="19"/>
  <c r="D17" i="19"/>
  <c r="B18" i="19"/>
  <c r="J13" i="14"/>
  <c r="I13" i="14"/>
  <c r="D14" i="14"/>
  <c r="L15" i="14" s="1"/>
  <c r="R15" i="14"/>
  <c r="S15" i="14" s="1"/>
  <c r="T15" i="14" s="1"/>
  <c r="C15" i="14"/>
  <c r="J13" i="8"/>
  <c r="J13" i="13"/>
  <c r="I13" i="13"/>
  <c r="J13" i="12"/>
  <c r="I13" i="12"/>
  <c r="N13" i="16"/>
  <c r="O13" i="16" s="1"/>
  <c r="F17" i="12"/>
  <c r="F17" i="10"/>
  <c r="F17" i="9"/>
  <c r="F17" i="8"/>
  <c r="G17" i="7"/>
  <c r="D15" i="16"/>
  <c r="Q16" i="16"/>
  <c r="B16" i="16"/>
  <c r="R16" i="16"/>
  <c r="C16" i="16"/>
  <c r="S15" i="16"/>
  <c r="T15" i="16" s="1"/>
  <c r="R15" i="15"/>
  <c r="S15" i="15" s="1"/>
  <c r="T15" i="15" s="1"/>
  <c r="C15" i="15"/>
  <c r="N12" i="15"/>
  <c r="O12" i="15" s="1"/>
  <c r="D14" i="15"/>
  <c r="Q16" i="15"/>
  <c r="B16" i="15"/>
  <c r="N13" i="15"/>
  <c r="O13" i="15" s="1"/>
  <c r="Q17" i="14"/>
  <c r="B17" i="14"/>
  <c r="D14" i="13"/>
  <c r="L15" i="13" s="1"/>
  <c r="Q15" i="13"/>
  <c r="S15" i="13" s="1"/>
  <c r="T15" i="13" s="1"/>
  <c r="B15" i="13"/>
  <c r="R16" i="13"/>
  <c r="C16" i="13"/>
  <c r="N12" i="13"/>
  <c r="O12" i="13" s="1"/>
  <c r="R16" i="12"/>
  <c r="C16" i="12"/>
  <c r="D14" i="12"/>
  <c r="L15" i="12" s="1"/>
  <c r="B15" i="12"/>
  <c r="Q15" i="12"/>
  <c r="S15" i="12" s="1"/>
  <c r="T15" i="12" s="1"/>
  <c r="N12" i="12"/>
  <c r="O12" i="12" s="1"/>
  <c r="Q16" i="11"/>
  <c r="B16" i="11"/>
  <c r="I14" i="11"/>
  <c r="R15" i="11"/>
  <c r="S15" i="11" s="1"/>
  <c r="T15" i="11" s="1"/>
  <c r="C15" i="11"/>
  <c r="Q15" i="10"/>
  <c r="S15" i="10" s="1"/>
  <c r="T15" i="10" s="1"/>
  <c r="B15" i="10"/>
  <c r="D14" i="10"/>
  <c r="I13" i="10"/>
  <c r="C16" i="10"/>
  <c r="R16" i="10"/>
  <c r="N12" i="10"/>
  <c r="O12" i="10" s="1"/>
  <c r="Q16" i="9"/>
  <c r="S16" i="9" s="1"/>
  <c r="T16" i="9" s="1"/>
  <c r="D15" i="9"/>
  <c r="B16" i="9"/>
  <c r="C17" i="9"/>
  <c r="R17" i="9"/>
  <c r="I14" i="9"/>
  <c r="N14" i="9" s="1"/>
  <c r="O14" i="9" s="1"/>
  <c r="N13" i="9"/>
  <c r="O13" i="9" s="1"/>
  <c r="D14" i="8"/>
  <c r="L15" i="8" s="1"/>
  <c r="I13" i="8"/>
  <c r="S14" i="8"/>
  <c r="T14" i="8" s="1"/>
  <c r="N12" i="8"/>
  <c r="O12" i="8" s="1"/>
  <c r="S15" i="7"/>
  <c r="T15" i="7" s="1"/>
  <c r="D15" i="7"/>
  <c r="L16" i="7" s="1"/>
  <c r="I14" i="7"/>
  <c r="N13" i="7"/>
  <c r="O13" i="7" s="1"/>
  <c r="C20" i="7" l="1"/>
  <c r="R20" i="7"/>
  <c r="Q20" i="7"/>
  <c r="B20" i="7"/>
  <c r="B20" i="8"/>
  <c r="Q20" i="8"/>
  <c r="C20" i="8"/>
  <c r="R20" i="8"/>
  <c r="N15" i="23"/>
  <c r="O15" i="23" s="1"/>
  <c r="L19" i="20"/>
  <c r="J18" i="20"/>
  <c r="L16" i="9"/>
  <c r="L15" i="15"/>
  <c r="J14" i="15"/>
  <c r="J15" i="16"/>
  <c r="L16" i="16"/>
  <c r="I15" i="16"/>
  <c r="L18" i="19"/>
  <c r="J17" i="19"/>
  <c r="C18" i="23"/>
  <c r="R18" i="23"/>
  <c r="J16" i="23"/>
  <c r="I16" i="23"/>
  <c r="Q18" i="24"/>
  <c r="B18" i="24"/>
  <c r="D18" i="24" s="1"/>
  <c r="J15" i="7"/>
  <c r="N16" i="20"/>
  <c r="O16" i="20" s="1"/>
  <c r="S17" i="23"/>
  <c r="T17" i="23" s="1"/>
  <c r="L15" i="10"/>
  <c r="D17" i="23"/>
  <c r="Q18" i="23"/>
  <c r="B18" i="23"/>
  <c r="C20" i="24"/>
  <c r="R20" i="24"/>
  <c r="S18" i="24"/>
  <c r="T18" i="24" s="1"/>
  <c r="F21" i="24"/>
  <c r="D17" i="24"/>
  <c r="N16" i="24"/>
  <c r="O16" i="24" s="1"/>
  <c r="F20" i="23"/>
  <c r="S18" i="20"/>
  <c r="T18" i="20" s="1"/>
  <c r="I18" i="20"/>
  <c r="N17" i="20"/>
  <c r="O17" i="20" s="1"/>
  <c r="B20" i="20"/>
  <c r="Q20" i="20"/>
  <c r="C19" i="20"/>
  <c r="D19" i="20" s="1"/>
  <c r="R19" i="20"/>
  <c r="S19" i="20" s="1"/>
  <c r="T19" i="20" s="1"/>
  <c r="F20" i="19"/>
  <c r="S18" i="19"/>
  <c r="T18" i="19" s="1"/>
  <c r="R20" i="19"/>
  <c r="C20" i="19"/>
  <c r="Q19" i="19"/>
  <c r="D18" i="19"/>
  <c r="B19" i="19"/>
  <c r="O16" i="19"/>
  <c r="I17" i="19"/>
  <c r="N13" i="14"/>
  <c r="O13" i="14" s="1"/>
  <c r="N13" i="13"/>
  <c r="O13" i="13" s="1"/>
  <c r="J14" i="14"/>
  <c r="I14" i="14"/>
  <c r="D15" i="14"/>
  <c r="L16" i="14" s="1"/>
  <c r="C16" i="14"/>
  <c r="R16" i="14"/>
  <c r="S16" i="14" s="1"/>
  <c r="T16" i="14" s="1"/>
  <c r="J14" i="13"/>
  <c r="I14" i="13"/>
  <c r="J14" i="8"/>
  <c r="J14" i="12"/>
  <c r="I14" i="12"/>
  <c r="F18" i="12"/>
  <c r="F18" i="10"/>
  <c r="F18" i="9"/>
  <c r="F18" i="8"/>
  <c r="G18" i="7"/>
  <c r="R17" i="16"/>
  <c r="C17" i="16"/>
  <c r="N14" i="16"/>
  <c r="O14" i="16" s="1"/>
  <c r="Q17" i="16"/>
  <c r="B17" i="16"/>
  <c r="D16" i="16"/>
  <c r="S16" i="16"/>
  <c r="T16" i="16" s="1"/>
  <c r="R16" i="15"/>
  <c r="S16" i="15" s="1"/>
  <c r="T16" i="15" s="1"/>
  <c r="C16" i="15"/>
  <c r="D16" i="15" s="1"/>
  <c r="B17" i="15"/>
  <c r="Q17" i="15"/>
  <c r="D15" i="15"/>
  <c r="I14" i="15"/>
  <c r="B18" i="14"/>
  <c r="Q18" i="14"/>
  <c r="D15" i="13"/>
  <c r="L16" i="13" s="1"/>
  <c r="Q16" i="13"/>
  <c r="B16" i="13"/>
  <c r="R17" i="13"/>
  <c r="C17" i="13"/>
  <c r="D15" i="12"/>
  <c r="L16" i="12" s="1"/>
  <c r="B16" i="12"/>
  <c r="Q16" i="12"/>
  <c r="S16" i="12" s="1"/>
  <c r="T16" i="12" s="1"/>
  <c r="N13" i="12"/>
  <c r="O13" i="12" s="1"/>
  <c r="R17" i="12"/>
  <c r="C17" i="12"/>
  <c r="N14" i="11"/>
  <c r="O14" i="11" s="1"/>
  <c r="R16" i="11"/>
  <c r="S16" i="11" s="1"/>
  <c r="T16" i="11" s="1"/>
  <c r="C16" i="11"/>
  <c r="D16" i="11" s="1"/>
  <c r="Q17" i="11"/>
  <c r="B17" i="11"/>
  <c r="D15" i="11"/>
  <c r="C17" i="10"/>
  <c r="R17" i="10"/>
  <c r="N13" i="10"/>
  <c r="O13" i="10" s="1"/>
  <c r="Q16" i="10"/>
  <c r="S16" i="10" s="1"/>
  <c r="T16" i="10" s="1"/>
  <c r="D15" i="10"/>
  <c r="B16" i="10"/>
  <c r="I14" i="10"/>
  <c r="R18" i="9"/>
  <c r="C18" i="9"/>
  <c r="Q17" i="9"/>
  <c r="S17" i="9" s="1"/>
  <c r="T17" i="9" s="1"/>
  <c r="D16" i="9"/>
  <c r="B17" i="9"/>
  <c r="I15" i="9"/>
  <c r="N13" i="8"/>
  <c r="O13" i="8" s="1"/>
  <c r="S16" i="8"/>
  <c r="T16" i="8" s="1"/>
  <c r="D15" i="8"/>
  <c r="L16" i="8" s="1"/>
  <c r="I14" i="8"/>
  <c r="S15" i="8"/>
  <c r="T15" i="8" s="1"/>
  <c r="I15" i="7"/>
  <c r="S16" i="7"/>
  <c r="T16" i="7" s="1"/>
  <c r="N14" i="7"/>
  <c r="O14" i="7" s="1"/>
  <c r="D16" i="7"/>
  <c r="L17" i="7" s="1"/>
  <c r="Q21" i="7" l="1"/>
  <c r="B21" i="7"/>
  <c r="R21" i="7"/>
  <c r="C21" i="7"/>
  <c r="Q21" i="8"/>
  <c r="B21" i="8"/>
  <c r="R21" i="8"/>
  <c r="C21" i="8"/>
  <c r="S18" i="23"/>
  <c r="T18" i="23" s="1"/>
  <c r="N16" i="23"/>
  <c r="O16" i="23" s="1"/>
  <c r="L20" i="20"/>
  <c r="J19" i="20"/>
  <c r="J16" i="16"/>
  <c r="L17" i="16"/>
  <c r="I16" i="16"/>
  <c r="L16" i="15"/>
  <c r="J15" i="15"/>
  <c r="L19" i="19"/>
  <c r="J18" i="19"/>
  <c r="L16" i="10"/>
  <c r="L17" i="9"/>
  <c r="J16" i="7"/>
  <c r="J16" i="11"/>
  <c r="L17" i="11"/>
  <c r="C19" i="23"/>
  <c r="R19" i="23"/>
  <c r="L17" i="15"/>
  <c r="J16" i="15"/>
  <c r="D18" i="23"/>
  <c r="Q19" i="23"/>
  <c r="B19" i="23"/>
  <c r="J15" i="11"/>
  <c r="L16" i="11"/>
  <c r="B19" i="24"/>
  <c r="Q19" i="24"/>
  <c r="J17" i="23"/>
  <c r="I17" i="23"/>
  <c r="R21" i="24"/>
  <c r="C21" i="24"/>
  <c r="I18" i="24"/>
  <c r="J18" i="24"/>
  <c r="S19" i="24"/>
  <c r="T19" i="24" s="1"/>
  <c r="F22" i="24"/>
  <c r="I17" i="24"/>
  <c r="J17" i="24"/>
  <c r="F21" i="23"/>
  <c r="Q21" i="20"/>
  <c r="D20" i="20"/>
  <c r="B21" i="20"/>
  <c r="I19" i="20"/>
  <c r="R20" i="20"/>
  <c r="S20" i="20" s="1"/>
  <c r="T20" i="20" s="1"/>
  <c r="C20" i="20"/>
  <c r="N18" i="20"/>
  <c r="O18" i="20" s="1"/>
  <c r="F21" i="19"/>
  <c r="Q20" i="19"/>
  <c r="D19" i="19"/>
  <c r="B20" i="19"/>
  <c r="S19" i="19"/>
  <c r="T19" i="19" s="1"/>
  <c r="I18" i="19"/>
  <c r="R21" i="19"/>
  <c r="C21" i="19"/>
  <c r="O17" i="19"/>
  <c r="N14" i="13"/>
  <c r="O14" i="13" s="1"/>
  <c r="N14" i="14"/>
  <c r="O14" i="14" s="1"/>
  <c r="R17" i="14"/>
  <c r="S17" i="14" s="1"/>
  <c r="T17" i="14" s="1"/>
  <c r="D16" i="14"/>
  <c r="L17" i="14" s="1"/>
  <c r="C17" i="14"/>
  <c r="J15" i="14"/>
  <c r="I15" i="14"/>
  <c r="J15" i="8"/>
  <c r="J15" i="12"/>
  <c r="I15" i="12"/>
  <c r="J15" i="13"/>
  <c r="I15" i="13"/>
  <c r="S16" i="13"/>
  <c r="T16" i="13" s="1"/>
  <c r="F19" i="12"/>
  <c r="F19" i="10"/>
  <c r="F19" i="9"/>
  <c r="F19" i="8"/>
  <c r="G19" i="7"/>
  <c r="N15" i="16"/>
  <c r="O15" i="16" s="1"/>
  <c r="S17" i="16"/>
  <c r="T17" i="16" s="1"/>
  <c r="R18" i="16"/>
  <c r="C18" i="16"/>
  <c r="B18" i="16"/>
  <c r="D17" i="16"/>
  <c r="Q18" i="16"/>
  <c r="I16" i="15"/>
  <c r="Q18" i="15"/>
  <c r="B18" i="15"/>
  <c r="I15" i="15"/>
  <c r="R17" i="15"/>
  <c r="S17" i="15" s="1"/>
  <c r="T17" i="15" s="1"/>
  <c r="C17" i="15"/>
  <c r="D17" i="15" s="1"/>
  <c r="N14" i="15"/>
  <c r="O14" i="15" s="1"/>
  <c r="B19" i="14"/>
  <c r="Q19" i="14"/>
  <c r="R18" i="13"/>
  <c r="C18" i="13"/>
  <c r="D16" i="13"/>
  <c r="L17" i="13" s="1"/>
  <c r="Q17" i="13"/>
  <c r="S17" i="13" s="1"/>
  <c r="T17" i="13" s="1"/>
  <c r="B17" i="13"/>
  <c r="N14" i="12"/>
  <c r="O14" i="12" s="1"/>
  <c r="D16" i="12"/>
  <c r="L17" i="12" s="1"/>
  <c r="Q17" i="12"/>
  <c r="S17" i="12" s="1"/>
  <c r="T17" i="12" s="1"/>
  <c r="B17" i="12"/>
  <c r="R18" i="12"/>
  <c r="C18" i="12"/>
  <c r="C17" i="11"/>
  <c r="R17" i="11"/>
  <c r="S17" i="11" s="1"/>
  <c r="T17" i="11" s="1"/>
  <c r="I15" i="11"/>
  <c r="I16" i="11"/>
  <c r="Q18" i="11"/>
  <c r="B18" i="11"/>
  <c r="N14" i="10"/>
  <c r="O14" i="10" s="1"/>
  <c r="R18" i="10"/>
  <c r="C18" i="10"/>
  <c r="Q17" i="10"/>
  <c r="S17" i="10" s="1"/>
  <c r="T17" i="10" s="1"/>
  <c r="B17" i="10"/>
  <c r="D16" i="10"/>
  <c r="I15" i="10"/>
  <c r="Q18" i="9"/>
  <c r="S18" i="9" s="1"/>
  <c r="T18" i="9" s="1"/>
  <c r="D17" i="9"/>
  <c r="B18" i="9"/>
  <c r="I16" i="9"/>
  <c r="N15" i="9"/>
  <c r="O15" i="9" s="1"/>
  <c r="R19" i="9"/>
  <c r="C19" i="9"/>
  <c r="N14" i="8"/>
  <c r="O14" i="8" s="1"/>
  <c r="D16" i="8"/>
  <c r="L17" i="8" s="1"/>
  <c r="I15" i="8"/>
  <c r="N15" i="7"/>
  <c r="O15" i="7" s="1"/>
  <c r="D17" i="7"/>
  <c r="L18" i="7" s="1"/>
  <c r="I16" i="7"/>
  <c r="S17" i="7"/>
  <c r="T17" i="7" s="1"/>
  <c r="Q22" i="7" l="1"/>
  <c r="B22" i="7"/>
  <c r="R22" i="7"/>
  <c r="C22" i="7"/>
  <c r="Q22" i="8"/>
  <c r="B22" i="8"/>
  <c r="R22" i="8"/>
  <c r="C22" i="8"/>
  <c r="S17" i="8"/>
  <c r="T17" i="8" s="1"/>
  <c r="N17" i="23"/>
  <c r="O17" i="23" s="1"/>
  <c r="S19" i="23"/>
  <c r="T19" i="23" s="1"/>
  <c r="J18" i="23"/>
  <c r="I18" i="23"/>
  <c r="N18" i="23" s="1"/>
  <c r="O18" i="23" s="1"/>
  <c r="J17" i="7"/>
  <c r="L18" i="15"/>
  <c r="J17" i="15"/>
  <c r="N15" i="14"/>
  <c r="O15" i="14" s="1"/>
  <c r="J20" i="20"/>
  <c r="L21" i="20"/>
  <c r="B20" i="24"/>
  <c r="D20" i="24" s="1"/>
  <c r="Q20" i="24"/>
  <c r="S20" i="24" s="1"/>
  <c r="T20" i="24" s="1"/>
  <c r="J17" i="16"/>
  <c r="L18" i="16"/>
  <c r="I17" i="16"/>
  <c r="L18" i="9"/>
  <c r="R20" i="23"/>
  <c r="C20" i="23"/>
  <c r="L17" i="10"/>
  <c r="L20" i="19"/>
  <c r="J19" i="19"/>
  <c r="Q20" i="23"/>
  <c r="S20" i="23" s="1"/>
  <c r="T20" i="23" s="1"/>
  <c r="D19" i="23"/>
  <c r="B20" i="23"/>
  <c r="R22" i="24"/>
  <c r="C22" i="24"/>
  <c r="N17" i="24"/>
  <c r="O17" i="24" s="1"/>
  <c r="N18" i="24"/>
  <c r="O18" i="24" s="1"/>
  <c r="D19" i="24"/>
  <c r="F23" i="24"/>
  <c r="F22" i="23"/>
  <c r="B22" i="20"/>
  <c r="Q22" i="20"/>
  <c r="I20" i="20"/>
  <c r="N19" i="20"/>
  <c r="O19" i="20" s="1"/>
  <c r="C21" i="20"/>
  <c r="R21" i="20"/>
  <c r="S21" i="20" s="1"/>
  <c r="T21" i="20" s="1"/>
  <c r="F22" i="19"/>
  <c r="I19" i="19"/>
  <c r="O18" i="19"/>
  <c r="R22" i="19"/>
  <c r="C22" i="19"/>
  <c r="S20" i="19"/>
  <c r="T20" i="19" s="1"/>
  <c r="B21" i="19"/>
  <c r="Q21" i="19"/>
  <c r="D20" i="19"/>
  <c r="R18" i="14"/>
  <c r="S18" i="14" s="1"/>
  <c r="T18" i="14" s="1"/>
  <c r="C18" i="14"/>
  <c r="D17" i="14"/>
  <c r="L18" i="14" s="1"/>
  <c r="J16" i="14"/>
  <c r="I16" i="14"/>
  <c r="J16" i="13"/>
  <c r="I16" i="13"/>
  <c r="J16" i="12"/>
  <c r="I16" i="12"/>
  <c r="J16" i="8"/>
  <c r="N15" i="15"/>
  <c r="O15" i="15" s="1"/>
  <c r="F20" i="12"/>
  <c r="F20" i="10"/>
  <c r="F20" i="9"/>
  <c r="F20" i="8"/>
  <c r="G20" i="7"/>
  <c r="N16" i="16"/>
  <c r="O16" i="16" s="1"/>
  <c r="B19" i="16"/>
  <c r="Q19" i="16"/>
  <c r="D18" i="16"/>
  <c r="R19" i="16"/>
  <c r="C19" i="16"/>
  <c r="S18" i="16"/>
  <c r="T18" i="16" s="1"/>
  <c r="Q19" i="15"/>
  <c r="B19" i="15"/>
  <c r="I17" i="15"/>
  <c r="C18" i="15"/>
  <c r="R18" i="15"/>
  <c r="S18" i="15" s="1"/>
  <c r="T18" i="15" s="1"/>
  <c r="N16" i="15"/>
  <c r="O16" i="15" s="1"/>
  <c r="Q20" i="14"/>
  <c r="B20" i="14"/>
  <c r="Q18" i="13"/>
  <c r="S18" i="13" s="1"/>
  <c r="T18" i="13" s="1"/>
  <c r="D17" i="13"/>
  <c r="L18" i="13" s="1"/>
  <c r="B18" i="13"/>
  <c r="R19" i="13"/>
  <c r="C19" i="13"/>
  <c r="N15" i="13"/>
  <c r="O15" i="13" s="1"/>
  <c r="Q18" i="12"/>
  <c r="S18" i="12" s="1"/>
  <c r="T18" i="12" s="1"/>
  <c r="D17" i="12"/>
  <c r="L18" i="12" s="1"/>
  <c r="B18" i="12"/>
  <c r="N15" i="12"/>
  <c r="O15" i="12" s="1"/>
  <c r="R19" i="12"/>
  <c r="C19" i="12"/>
  <c r="R18" i="11"/>
  <c r="S18" i="11" s="1"/>
  <c r="T18" i="11" s="1"/>
  <c r="C18" i="11"/>
  <c r="D18" i="11" s="1"/>
  <c r="Q19" i="11"/>
  <c r="B19" i="11"/>
  <c r="N16" i="11"/>
  <c r="O16" i="11" s="1"/>
  <c r="D17" i="11"/>
  <c r="N15" i="11"/>
  <c r="O15" i="11" s="1"/>
  <c r="N15" i="10"/>
  <c r="O15" i="10" s="1"/>
  <c r="I16" i="10"/>
  <c r="B18" i="10"/>
  <c r="Q18" i="10"/>
  <c r="S18" i="10" s="1"/>
  <c r="T18" i="10" s="1"/>
  <c r="D17" i="10"/>
  <c r="R19" i="10"/>
  <c r="C19" i="10"/>
  <c r="N16" i="9"/>
  <c r="O16" i="9" s="1"/>
  <c r="Q19" i="9"/>
  <c r="S19" i="9" s="1"/>
  <c r="T19" i="9" s="1"/>
  <c r="D18" i="9"/>
  <c r="B19" i="9"/>
  <c r="I17" i="9"/>
  <c r="R20" i="9"/>
  <c r="C20" i="9"/>
  <c r="D17" i="8"/>
  <c r="L18" i="8" s="1"/>
  <c r="I16" i="8"/>
  <c r="N15" i="8"/>
  <c r="O15" i="8" s="1"/>
  <c r="N16" i="7"/>
  <c r="O16" i="7" s="1"/>
  <c r="D18" i="7"/>
  <c r="L19" i="7" s="1"/>
  <c r="I17" i="7"/>
  <c r="S18" i="7"/>
  <c r="T18" i="7" s="1"/>
  <c r="C23" i="7" l="1"/>
  <c r="R23" i="7"/>
  <c r="B23" i="7"/>
  <c r="Q23" i="7"/>
  <c r="B23" i="8"/>
  <c r="Q23" i="8"/>
  <c r="C23" i="8"/>
  <c r="R23" i="8"/>
  <c r="N17" i="9"/>
  <c r="O17" i="9" s="1"/>
  <c r="N16" i="13"/>
  <c r="O16" i="13" s="1"/>
  <c r="L21" i="19"/>
  <c r="J20" i="19"/>
  <c r="L18" i="10"/>
  <c r="J18" i="7"/>
  <c r="R21" i="23"/>
  <c r="C21" i="23"/>
  <c r="Q21" i="24"/>
  <c r="B21" i="24"/>
  <c r="D21" i="24" s="1"/>
  <c r="L19" i="9"/>
  <c r="B21" i="23"/>
  <c r="D20" i="23"/>
  <c r="Q21" i="23"/>
  <c r="S21" i="23" s="1"/>
  <c r="T21" i="23" s="1"/>
  <c r="J17" i="11"/>
  <c r="L18" i="11"/>
  <c r="J18" i="11"/>
  <c r="L19" i="11"/>
  <c r="J18" i="16"/>
  <c r="L19" i="16"/>
  <c r="I18" i="16"/>
  <c r="I19" i="23"/>
  <c r="J19" i="23"/>
  <c r="C23" i="24"/>
  <c r="R23" i="24"/>
  <c r="I20" i="24"/>
  <c r="J20" i="24"/>
  <c r="I19" i="24"/>
  <c r="J19" i="24"/>
  <c r="S21" i="24"/>
  <c r="T21" i="24" s="1"/>
  <c r="F24" i="24"/>
  <c r="F23" i="23"/>
  <c r="N20" i="20"/>
  <c r="O20" i="20" s="1"/>
  <c r="R22" i="20"/>
  <c r="S22" i="20" s="1"/>
  <c r="T22" i="20" s="1"/>
  <c r="C22" i="20"/>
  <c r="D21" i="20"/>
  <c r="Q23" i="20"/>
  <c r="B23" i="20"/>
  <c r="F23" i="19"/>
  <c r="O19" i="19"/>
  <c r="R23" i="19"/>
  <c r="C23" i="19"/>
  <c r="I20" i="19"/>
  <c r="S21" i="19"/>
  <c r="T21" i="19" s="1"/>
  <c r="Q22" i="19"/>
  <c r="D21" i="19"/>
  <c r="B22" i="19"/>
  <c r="N16" i="14"/>
  <c r="O16" i="14" s="1"/>
  <c r="J17" i="14"/>
  <c r="I17" i="14"/>
  <c r="D18" i="14"/>
  <c r="L19" i="14" s="1"/>
  <c r="R19" i="14"/>
  <c r="S19" i="14" s="1"/>
  <c r="T19" i="14" s="1"/>
  <c r="C19" i="14"/>
  <c r="J17" i="8"/>
  <c r="J17" i="12"/>
  <c r="I17" i="12"/>
  <c r="J17" i="13"/>
  <c r="I17" i="13"/>
  <c r="F21" i="12"/>
  <c r="F21" i="10"/>
  <c r="F21" i="9"/>
  <c r="F21" i="8"/>
  <c r="G21" i="7"/>
  <c r="Q20" i="16"/>
  <c r="B20" i="16"/>
  <c r="D19" i="16"/>
  <c r="S19" i="16"/>
  <c r="T19" i="16" s="1"/>
  <c r="C20" i="16"/>
  <c r="R20" i="16"/>
  <c r="N17" i="16"/>
  <c r="O17" i="16" s="1"/>
  <c r="N17" i="15"/>
  <c r="O17" i="15" s="1"/>
  <c r="Q20" i="15"/>
  <c r="B20" i="15"/>
  <c r="C19" i="15"/>
  <c r="R19" i="15"/>
  <c r="S19" i="15" s="1"/>
  <c r="T19" i="15" s="1"/>
  <c r="D18" i="15"/>
  <c r="Q21" i="14"/>
  <c r="B21" i="14"/>
  <c r="R20" i="13"/>
  <c r="C20" i="13"/>
  <c r="Q19" i="13"/>
  <c r="S19" i="13" s="1"/>
  <c r="T19" i="13" s="1"/>
  <c r="D18" i="13"/>
  <c r="L19" i="13" s="1"/>
  <c r="B19" i="13"/>
  <c r="N16" i="12"/>
  <c r="O16" i="12" s="1"/>
  <c r="R20" i="12"/>
  <c r="C20" i="12"/>
  <c r="Q19" i="12"/>
  <c r="S19" i="12" s="1"/>
  <c r="T19" i="12" s="1"/>
  <c r="D18" i="12"/>
  <c r="L19" i="12" s="1"/>
  <c r="B19" i="12"/>
  <c r="I18" i="11"/>
  <c r="Q20" i="11"/>
  <c r="B20" i="11"/>
  <c r="I17" i="11"/>
  <c r="R19" i="11"/>
  <c r="S19" i="11" s="1"/>
  <c r="T19" i="11" s="1"/>
  <c r="C19" i="11"/>
  <c r="D19" i="11" s="1"/>
  <c r="N16" i="10"/>
  <c r="O16" i="10" s="1"/>
  <c r="R20" i="10"/>
  <c r="C20" i="10"/>
  <c r="I17" i="10"/>
  <c r="D18" i="10"/>
  <c r="Q19" i="10"/>
  <c r="S19" i="10" s="1"/>
  <c r="T19" i="10" s="1"/>
  <c r="B19" i="10"/>
  <c r="C21" i="9"/>
  <c r="R21" i="9"/>
  <c r="B20" i="9"/>
  <c r="Q20" i="9"/>
  <c r="S20" i="9" s="1"/>
  <c r="T20" i="9" s="1"/>
  <c r="D19" i="9"/>
  <c r="I18" i="9"/>
  <c r="I17" i="8"/>
  <c r="S18" i="8"/>
  <c r="T18" i="8" s="1"/>
  <c r="N16" i="8"/>
  <c r="O16" i="8" s="1"/>
  <c r="D18" i="8"/>
  <c r="L19" i="8" s="1"/>
  <c r="N17" i="7"/>
  <c r="O17" i="7" s="1"/>
  <c r="D19" i="7"/>
  <c r="L20" i="7" s="1"/>
  <c r="I18" i="7"/>
  <c r="S19" i="7"/>
  <c r="T19" i="7" s="1"/>
  <c r="B24" i="7" l="1"/>
  <c r="Q24" i="7"/>
  <c r="C24" i="7"/>
  <c r="R24" i="7"/>
  <c r="B24" i="8"/>
  <c r="Q24" i="8"/>
  <c r="R24" i="8"/>
  <c r="C24" i="8"/>
  <c r="J20" i="23"/>
  <c r="I20" i="23"/>
  <c r="N20" i="23" s="1"/>
  <c r="O20" i="23" s="1"/>
  <c r="L19" i="10"/>
  <c r="L19" i="15"/>
  <c r="J18" i="15"/>
  <c r="N17" i="13"/>
  <c r="O17" i="13" s="1"/>
  <c r="D21" i="23"/>
  <c r="Q22" i="23"/>
  <c r="B22" i="23"/>
  <c r="J19" i="16"/>
  <c r="L20" i="16"/>
  <c r="I19" i="16"/>
  <c r="J21" i="20"/>
  <c r="L22" i="20"/>
  <c r="L22" i="19"/>
  <c r="J21" i="19"/>
  <c r="N20" i="24"/>
  <c r="O20" i="24" s="1"/>
  <c r="Q22" i="24"/>
  <c r="S22" i="24" s="1"/>
  <c r="T22" i="24" s="1"/>
  <c r="B22" i="24"/>
  <c r="L20" i="9"/>
  <c r="J19" i="7"/>
  <c r="J19" i="11"/>
  <c r="L20" i="11"/>
  <c r="N19" i="23"/>
  <c r="O19" i="23" s="1"/>
  <c r="R22" i="23"/>
  <c r="C22" i="23"/>
  <c r="C24" i="24"/>
  <c r="R24" i="24"/>
  <c r="N19" i="24"/>
  <c r="O19" i="24" s="1"/>
  <c r="F25" i="24"/>
  <c r="I21" i="24"/>
  <c r="J21" i="24"/>
  <c r="F24" i="23"/>
  <c r="C23" i="20"/>
  <c r="D23" i="20" s="1"/>
  <c r="R23" i="20"/>
  <c r="I21" i="20"/>
  <c r="B24" i="20"/>
  <c r="Q24" i="20"/>
  <c r="D22" i="20"/>
  <c r="F24" i="19"/>
  <c r="S22" i="19"/>
  <c r="T22" i="19" s="1"/>
  <c r="Q23" i="19"/>
  <c r="D22" i="19"/>
  <c r="B23" i="19"/>
  <c r="I21" i="19"/>
  <c r="O20" i="19"/>
  <c r="R24" i="19"/>
  <c r="C24" i="19"/>
  <c r="S19" i="8"/>
  <c r="T19" i="8" s="1"/>
  <c r="N17" i="14"/>
  <c r="O17" i="14" s="1"/>
  <c r="C20" i="14"/>
  <c r="R20" i="14"/>
  <c r="S20" i="14" s="1"/>
  <c r="T20" i="14" s="1"/>
  <c r="D19" i="14"/>
  <c r="L20" i="14" s="1"/>
  <c r="J18" i="14"/>
  <c r="I18" i="14"/>
  <c r="J18" i="13"/>
  <c r="I18" i="13"/>
  <c r="J18" i="12"/>
  <c r="I18" i="12"/>
  <c r="J18" i="8"/>
  <c r="F22" i="12"/>
  <c r="F22" i="10"/>
  <c r="F22" i="9"/>
  <c r="F22" i="8"/>
  <c r="G22" i="7"/>
  <c r="R21" i="16"/>
  <c r="C21" i="16"/>
  <c r="S20" i="16"/>
  <c r="T20" i="16" s="1"/>
  <c r="Q21" i="16"/>
  <c r="B21" i="16"/>
  <c r="D20" i="16"/>
  <c r="N18" i="16"/>
  <c r="O18" i="16" s="1"/>
  <c r="Q21" i="15"/>
  <c r="B21" i="15"/>
  <c r="R20" i="15"/>
  <c r="S20" i="15" s="1"/>
  <c r="T20" i="15" s="1"/>
  <c r="C20" i="15"/>
  <c r="D19" i="15"/>
  <c r="I18" i="15"/>
  <c r="Q22" i="14"/>
  <c r="B22" i="14"/>
  <c r="Q20" i="13"/>
  <c r="D19" i="13"/>
  <c r="L20" i="13" s="1"/>
  <c r="B20" i="13"/>
  <c r="R21" i="13"/>
  <c r="C21" i="13"/>
  <c r="R21" i="12"/>
  <c r="C21" i="12"/>
  <c r="N17" i="12"/>
  <c r="O17" i="12" s="1"/>
  <c r="Q20" i="12"/>
  <c r="S20" i="12" s="1"/>
  <c r="T20" i="12" s="1"/>
  <c r="D19" i="12"/>
  <c r="L20" i="12" s="1"/>
  <c r="B20" i="12"/>
  <c r="N18" i="11"/>
  <c r="O18" i="11" s="1"/>
  <c r="B21" i="11"/>
  <c r="Q21" i="11"/>
  <c r="I19" i="11"/>
  <c r="R20" i="11"/>
  <c r="S20" i="11" s="1"/>
  <c r="T20" i="11" s="1"/>
  <c r="C20" i="11"/>
  <c r="D20" i="11" s="1"/>
  <c r="N17" i="11"/>
  <c r="O17" i="11" s="1"/>
  <c r="R21" i="10"/>
  <c r="C21" i="10"/>
  <c r="N17" i="10"/>
  <c r="O17" i="10" s="1"/>
  <c r="Q20" i="10"/>
  <c r="S20" i="10" s="1"/>
  <c r="T20" i="10" s="1"/>
  <c r="D19" i="10"/>
  <c r="B20" i="10"/>
  <c r="I18" i="10"/>
  <c r="C22" i="9"/>
  <c r="R22" i="9"/>
  <c r="I19" i="9"/>
  <c r="N18" i="9"/>
  <c r="O18" i="9" s="1"/>
  <c r="B21" i="9"/>
  <c r="D20" i="9"/>
  <c r="Q21" i="9"/>
  <c r="S21" i="9" s="1"/>
  <c r="T21" i="9" s="1"/>
  <c r="D19" i="8"/>
  <c r="L20" i="8" s="1"/>
  <c r="N17" i="8"/>
  <c r="O17" i="8" s="1"/>
  <c r="I18" i="8"/>
  <c r="N18" i="7"/>
  <c r="O18" i="7" s="1"/>
  <c r="S20" i="7"/>
  <c r="T20" i="7" s="1"/>
  <c r="D20" i="7"/>
  <c r="L21" i="7" s="1"/>
  <c r="I19" i="7"/>
  <c r="Q25" i="7" l="1"/>
  <c r="B25" i="7"/>
  <c r="R25" i="7"/>
  <c r="C25" i="7"/>
  <c r="Q25" i="8"/>
  <c r="B25" i="8"/>
  <c r="R25" i="8"/>
  <c r="C25" i="8"/>
  <c r="S22" i="23"/>
  <c r="T22" i="23" s="1"/>
  <c r="J23" i="20"/>
  <c r="L24" i="20"/>
  <c r="B23" i="24"/>
  <c r="Q23" i="24"/>
  <c r="S20" i="8"/>
  <c r="T20" i="8" s="1"/>
  <c r="B23" i="23"/>
  <c r="Q23" i="23"/>
  <c r="S23" i="23" s="1"/>
  <c r="T23" i="23" s="1"/>
  <c r="D22" i="23"/>
  <c r="L23" i="19"/>
  <c r="J22" i="19"/>
  <c r="L21" i="9"/>
  <c r="L20" i="10"/>
  <c r="J20" i="16"/>
  <c r="I20" i="16"/>
  <c r="L21" i="16"/>
  <c r="N18" i="14"/>
  <c r="O18" i="14" s="1"/>
  <c r="J20" i="11"/>
  <c r="L21" i="11"/>
  <c r="J20" i="7"/>
  <c r="J21" i="23"/>
  <c r="I21" i="23"/>
  <c r="C23" i="23"/>
  <c r="R23" i="23"/>
  <c r="L23" i="20"/>
  <c r="J22" i="20"/>
  <c r="L20" i="15"/>
  <c r="J19" i="15"/>
  <c r="R25" i="24"/>
  <c r="C25" i="24"/>
  <c r="N21" i="24"/>
  <c r="O21" i="24" s="1"/>
  <c r="F26" i="24"/>
  <c r="S23" i="24"/>
  <c r="T23" i="24" s="1"/>
  <c r="D22" i="24"/>
  <c r="F25" i="23"/>
  <c r="N21" i="20"/>
  <c r="O21" i="20" s="1"/>
  <c r="S23" i="20"/>
  <c r="T23" i="20" s="1"/>
  <c r="I22" i="20"/>
  <c r="I23" i="20"/>
  <c r="R24" i="20"/>
  <c r="S24" i="20" s="1"/>
  <c r="T24" i="20" s="1"/>
  <c r="C24" i="20"/>
  <c r="D24" i="20" s="1"/>
  <c r="Q25" i="20"/>
  <c r="B25" i="20"/>
  <c r="F25" i="19"/>
  <c r="O21" i="19"/>
  <c r="B24" i="19"/>
  <c r="Q24" i="19"/>
  <c r="D23" i="19"/>
  <c r="C25" i="19"/>
  <c r="R25" i="19"/>
  <c r="I22" i="19"/>
  <c r="S23" i="19"/>
  <c r="T23" i="19" s="1"/>
  <c r="J19" i="14"/>
  <c r="I19" i="14"/>
  <c r="C21" i="14"/>
  <c r="D20" i="14"/>
  <c r="L21" i="14" s="1"/>
  <c r="R21" i="14"/>
  <c r="S21" i="14" s="1"/>
  <c r="T21" i="14" s="1"/>
  <c r="J19" i="8"/>
  <c r="J19" i="12"/>
  <c r="I19" i="12"/>
  <c r="J19" i="13"/>
  <c r="I19" i="13"/>
  <c r="S20" i="13"/>
  <c r="T20" i="13" s="1"/>
  <c r="N19" i="16"/>
  <c r="O19" i="16" s="1"/>
  <c r="N18" i="15"/>
  <c r="O18" i="15" s="1"/>
  <c r="F23" i="12"/>
  <c r="F23" i="10"/>
  <c r="F23" i="9"/>
  <c r="F23" i="8"/>
  <c r="G23" i="7"/>
  <c r="S21" i="16"/>
  <c r="T21" i="16" s="1"/>
  <c r="R22" i="16"/>
  <c r="C22" i="16"/>
  <c r="B22" i="16"/>
  <c r="Q22" i="16"/>
  <c r="D21" i="16"/>
  <c r="R21" i="15"/>
  <c r="S21" i="15" s="1"/>
  <c r="T21" i="15" s="1"/>
  <c r="C21" i="15"/>
  <c r="D21" i="15" s="1"/>
  <c r="D20" i="15"/>
  <c r="I19" i="15"/>
  <c r="B22" i="15"/>
  <c r="Q22" i="15"/>
  <c r="B23" i="14"/>
  <c r="Q23" i="14"/>
  <c r="C22" i="13"/>
  <c r="R22" i="13"/>
  <c r="B21" i="13"/>
  <c r="D20" i="13"/>
  <c r="L21" i="13" s="1"/>
  <c r="Q21" i="13"/>
  <c r="S21" i="13" s="1"/>
  <c r="T21" i="13" s="1"/>
  <c r="N18" i="13"/>
  <c r="O18" i="13" s="1"/>
  <c r="C22" i="12"/>
  <c r="R22" i="12"/>
  <c r="D20" i="12"/>
  <c r="L21" i="12" s="1"/>
  <c r="Q21" i="12"/>
  <c r="S21" i="12" s="1"/>
  <c r="T21" i="12" s="1"/>
  <c r="B21" i="12"/>
  <c r="N18" i="12"/>
  <c r="O18" i="12" s="1"/>
  <c r="Q22" i="11"/>
  <c r="B22" i="11"/>
  <c r="R21" i="11"/>
  <c r="S21" i="11" s="1"/>
  <c r="T21" i="11" s="1"/>
  <c r="C21" i="11"/>
  <c r="I20" i="11"/>
  <c r="N20" i="11" s="1"/>
  <c r="O20" i="11" s="1"/>
  <c r="N19" i="11"/>
  <c r="O19" i="11" s="1"/>
  <c r="N18" i="10"/>
  <c r="O18" i="10" s="1"/>
  <c r="B21" i="10"/>
  <c r="Q21" i="10"/>
  <c r="S21" i="10" s="1"/>
  <c r="T21" i="10" s="1"/>
  <c r="D20" i="10"/>
  <c r="I19" i="10"/>
  <c r="C22" i="10"/>
  <c r="R22" i="10"/>
  <c r="N19" i="9"/>
  <c r="O19" i="9" s="1"/>
  <c r="B22" i="9"/>
  <c r="D21" i="9"/>
  <c r="Q22" i="9"/>
  <c r="S22" i="9" s="1"/>
  <c r="T22" i="9" s="1"/>
  <c r="C23" i="9"/>
  <c r="R23" i="9"/>
  <c r="I20" i="9"/>
  <c r="D20" i="8"/>
  <c r="L21" i="8" s="1"/>
  <c r="N18" i="8"/>
  <c r="O18" i="8" s="1"/>
  <c r="I19" i="8"/>
  <c r="N19" i="7"/>
  <c r="O19" i="7" s="1"/>
  <c r="I20" i="7"/>
  <c r="D21" i="7"/>
  <c r="L22" i="7" s="1"/>
  <c r="S21" i="7"/>
  <c r="T21" i="7" s="1"/>
  <c r="R26" i="7" l="1"/>
  <c r="C26" i="7"/>
  <c r="Q26" i="7"/>
  <c r="B26" i="7"/>
  <c r="R26" i="8"/>
  <c r="C26" i="8"/>
  <c r="Q26" i="8"/>
  <c r="B26" i="8"/>
  <c r="S21" i="8"/>
  <c r="T21" i="8" s="1"/>
  <c r="N23" i="20"/>
  <c r="O23" i="20" s="1"/>
  <c r="J21" i="7"/>
  <c r="J21" i="16"/>
  <c r="L22" i="16"/>
  <c r="I21" i="16"/>
  <c r="L22" i="15"/>
  <c r="J21" i="15"/>
  <c r="I22" i="23"/>
  <c r="J22" i="23"/>
  <c r="L21" i="10"/>
  <c r="B24" i="23"/>
  <c r="Q24" i="23"/>
  <c r="D23" i="23"/>
  <c r="L22" i="9"/>
  <c r="J24" i="20"/>
  <c r="L25" i="20"/>
  <c r="L24" i="19"/>
  <c r="J23" i="19"/>
  <c r="R24" i="23"/>
  <c r="S24" i="23" s="1"/>
  <c r="T24" i="23" s="1"/>
  <c r="C24" i="23"/>
  <c r="B24" i="24"/>
  <c r="Q24" i="24"/>
  <c r="L21" i="15"/>
  <c r="J20" i="15"/>
  <c r="N21" i="23"/>
  <c r="O21" i="23" s="1"/>
  <c r="R26" i="24"/>
  <c r="C26" i="24"/>
  <c r="I22" i="24"/>
  <c r="J22" i="24"/>
  <c r="D24" i="24"/>
  <c r="S24" i="24"/>
  <c r="T24" i="24" s="1"/>
  <c r="F27" i="24"/>
  <c r="D23" i="24"/>
  <c r="F26" i="23"/>
  <c r="C25" i="20"/>
  <c r="R25" i="20"/>
  <c r="B26" i="20"/>
  <c r="Q26" i="20"/>
  <c r="D25" i="20"/>
  <c r="I24" i="20"/>
  <c r="N22" i="20"/>
  <c r="O22" i="20" s="1"/>
  <c r="F26" i="19"/>
  <c r="O22" i="19"/>
  <c r="B25" i="19"/>
  <c r="Q25" i="19"/>
  <c r="D24" i="19"/>
  <c r="C26" i="19"/>
  <c r="R26" i="19"/>
  <c r="S24" i="19"/>
  <c r="T24" i="19" s="1"/>
  <c r="I23" i="19"/>
  <c r="N19" i="8"/>
  <c r="O19" i="8" s="1"/>
  <c r="J20" i="14"/>
  <c r="I20" i="14"/>
  <c r="C22" i="14"/>
  <c r="D21" i="14"/>
  <c r="L22" i="14" s="1"/>
  <c r="R22" i="14"/>
  <c r="S22" i="14" s="1"/>
  <c r="T22" i="14" s="1"/>
  <c r="N19" i="14"/>
  <c r="O19" i="14" s="1"/>
  <c r="J20" i="8"/>
  <c r="J20" i="12"/>
  <c r="I20" i="12"/>
  <c r="J20" i="13"/>
  <c r="I20" i="13"/>
  <c r="S22" i="8"/>
  <c r="T22" i="8" s="1"/>
  <c r="S23" i="7"/>
  <c r="T23" i="7" s="1"/>
  <c r="N19" i="15"/>
  <c r="O19" i="15" s="1"/>
  <c r="F24" i="12"/>
  <c r="F24" i="10"/>
  <c r="F24" i="9"/>
  <c r="F24" i="8"/>
  <c r="G24" i="7"/>
  <c r="N20" i="16"/>
  <c r="O20" i="16" s="1"/>
  <c r="C23" i="16"/>
  <c r="R23" i="16"/>
  <c r="S22" i="16"/>
  <c r="T22" i="16" s="1"/>
  <c r="D22" i="16"/>
  <c r="Q23" i="16"/>
  <c r="B23" i="16"/>
  <c r="Q23" i="15"/>
  <c r="B23" i="15"/>
  <c r="R22" i="15"/>
  <c r="S22" i="15" s="1"/>
  <c r="T22" i="15" s="1"/>
  <c r="C22" i="15"/>
  <c r="D22" i="15" s="1"/>
  <c r="I20" i="15"/>
  <c r="I21" i="15"/>
  <c r="Q24" i="14"/>
  <c r="B24" i="14"/>
  <c r="B22" i="13"/>
  <c r="Q22" i="13"/>
  <c r="S22" i="13" s="1"/>
  <c r="T22" i="13" s="1"/>
  <c r="D21" i="13"/>
  <c r="L22" i="13" s="1"/>
  <c r="C23" i="13"/>
  <c r="R23" i="13"/>
  <c r="N19" i="13"/>
  <c r="O19" i="13" s="1"/>
  <c r="B22" i="12"/>
  <c r="Q22" i="12"/>
  <c r="S22" i="12" s="1"/>
  <c r="T22" i="12" s="1"/>
  <c r="D21" i="12"/>
  <c r="L22" i="12" s="1"/>
  <c r="N19" i="12"/>
  <c r="O19" i="12" s="1"/>
  <c r="C23" i="12"/>
  <c r="R23" i="12"/>
  <c r="C22" i="11"/>
  <c r="D22" i="11" s="1"/>
  <c r="R22" i="11"/>
  <c r="S22" i="11" s="1"/>
  <c r="T22" i="11" s="1"/>
  <c r="B23" i="11"/>
  <c r="Q23" i="11"/>
  <c r="D21" i="11"/>
  <c r="N19" i="10"/>
  <c r="O19" i="10" s="1"/>
  <c r="I20" i="10"/>
  <c r="C23" i="10"/>
  <c r="R23" i="10"/>
  <c r="B22" i="10"/>
  <c r="D21" i="10"/>
  <c r="Q22" i="10"/>
  <c r="S22" i="10" s="1"/>
  <c r="T22" i="10" s="1"/>
  <c r="N20" i="9"/>
  <c r="O20" i="9" s="1"/>
  <c r="C24" i="9"/>
  <c r="R24" i="9"/>
  <c r="I21" i="9"/>
  <c r="B23" i="9"/>
  <c r="Q23" i="9"/>
  <c r="S23" i="9" s="1"/>
  <c r="T23" i="9" s="1"/>
  <c r="D22" i="9"/>
  <c r="I20" i="8"/>
  <c r="D21" i="8"/>
  <c r="L22" i="8" s="1"/>
  <c r="I21" i="7"/>
  <c r="S22" i="7"/>
  <c r="T22" i="7" s="1"/>
  <c r="D22" i="7"/>
  <c r="L23" i="7" s="1"/>
  <c r="N20" i="7"/>
  <c r="O20" i="7" s="1"/>
  <c r="B27" i="7" l="1"/>
  <c r="Q27" i="7"/>
  <c r="C27" i="7"/>
  <c r="R27" i="7"/>
  <c r="C27" i="8"/>
  <c r="R27" i="8"/>
  <c r="B27" i="8"/>
  <c r="Q27" i="8"/>
  <c r="L23" i="15"/>
  <c r="J22" i="15"/>
  <c r="J25" i="20"/>
  <c r="L26" i="20"/>
  <c r="R25" i="23"/>
  <c r="C25" i="23"/>
  <c r="Q25" i="24"/>
  <c r="S25" i="24" s="1"/>
  <c r="T25" i="24" s="1"/>
  <c r="B25" i="24"/>
  <c r="L25" i="19"/>
  <c r="J24" i="19"/>
  <c r="I23" i="23"/>
  <c r="N23" i="23" s="1"/>
  <c r="O23" i="23" s="1"/>
  <c r="J23" i="23"/>
  <c r="J21" i="11"/>
  <c r="L22" i="11"/>
  <c r="D24" i="23"/>
  <c r="B25" i="23"/>
  <c r="Q25" i="23"/>
  <c r="S25" i="23" s="1"/>
  <c r="T25" i="23" s="1"/>
  <c r="L23" i="9"/>
  <c r="L22" i="10"/>
  <c r="J22" i="16"/>
  <c r="L23" i="16"/>
  <c r="I22" i="16"/>
  <c r="J22" i="7"/>
  <c r="J22" i="11"/>
  <c r="L23" i="11"/>
  <c r="N22" i="23"/>
  <c r="O22" i="23" s="1"/>
  <c r="C27" i="24"/>
  <c r="R27" i="24"/>
  <c r="I24" i="24"/>
  <c r="J24" i="24"/>
  <c r="N22" i="24"/>
  <c r="O22" i="24" s="1"/>
  <c r="I23" i="24"/>
  <c r="J23" i="24"/>
  <c r="F28" i="24"/>
  <c r="F27" i="23"/>
  <c r="N24" i="20"/>
  <c r="O24" i="20" s="1"/>
  <c r="S25" i="20"/>
  <c r="T25" i="20" s="1"/>
  <c r="Q27" i="20"/>
  <c r="B27" i="20"/>
  <c r="I25" i="20"/>
  <c r="R26" i="20"/>
  <c r="C26" i="20"/>
  <c r="D26" i="20" s="1"/>
  <c r="F27" i="19"/>
  <c r="S25" i="19"/>
  <c r="T25" i="19" s="1"/>
  <c r="I24" i="19"/>
  <c r="C27" i="19"/>
  <c r="R27" i="19"/>
  <c r="O23" i="19"/>
  <c r="B26" i="19"/>
  <c r="D25" i="19"/>
  <c r="Q26" i="19"/>
  <c r="N20" i="14"/>
  <c r="O20" i="14" s="1"/>
  <c r="J21" i="14"/>
  <c r="I21" i="14"/>
  <c r="R23" i="14"/>
  <c r="S23" i="14" s="1"/>
  <c r="T23" i="14" s="1"/>
  <c r="C23" i="14"/>
  <c r="D22" i="14"/>
  <c r="L23" i="14" s="1"/>
  <c r="J21" i="12"/>
  <c r="I21" i="12"/>
  <c r="J21" i="13"/>
  <c r="I21" i="13"/>
  <c r="J21" i="8"/>
  <c r="N21" i="16"/>
  <c r="O21" i="16" s="1"/>
  <c r="F25" i="12"/>
  <c r="F25" i="10"/>
  <c r="F25" i="9"/>
  <c r="F25" i="8"/>
  <c r="G25" i="7"/>
  <c r="S23" i="16"/>
  <c r="T23" i="16" s="1"/>
  <c r="Q24" i="16"/>
  <c r="B24" i="16"/>
  <c r="D23" i="16"/>
  <c r="R24" i="16"/>
  <c r="C24" i="16"/>
  <c r="N21" i="15"/>
  <c r="O21" i="15" s="1"/>
  <c r="B24" i="15"/>
  <c r="Q24" i="15"/>
  <c r="I22" i="15"/>
  <c r="N20" i="15"/>
  <c r="O20" i="15" s="1"/>
  <c r="C23" i="15"/>
  <c r="D23" i="15" s="1"/>
  <c r="R23" i="15"/>
  <c r="S23" i="15" s="1"/>
  <c r="T23" i="15" s="1"/>
  <c r="B25" i="14"/>
  <c r="Q25" i="14"/>
  <c r="R24" i="13"/>
  <c r="C24" i="13"/>
  <c r="N20" i="13"/>
  <c r="O20" i="13" s="1"/>
  <c r="Q23" i="13"/>
  <c r="S23" i="13" s="1"/>
  <c r="T23" i="13" s="1"/>
  <c r="D22" i="13"/>
  <c r="L23" i="13" s="1"/>
  <c r="B23" i="13"/>
  <c r="R24" i="12"/>
  <c r="C24" i="12"/>
  <c r="N20" i="12"/>
  <c r="O20" i="12" s="1"/>
  <c r="Q23" i="12"/>
  <c r="S23" i="12" s="1"/>
  <c r="T23" i="12" s="1"/>
  <c r="D22" i="12"/>
  <c r="L23" i="12" s="1"/>
  <c r="B23" i="12"/>
  <c r="B24" i="11"/>
  <c r="Q24" i="11"/>
  <c r="I22" i="11"/>
  <c r="I21" i="11"/>
  <c r="N21" i="11" s="1"/>
  <c r="O21" i="11" s="1"/>
  <c r="R23" i="11"/>
  <c r="S23" i="11" s="1"/>
  <c r="T23" i="11" s="1"/>
  <c r="C23" i="11"/>
  <c r="I21" i="10"/>
  <c r="C24" i="10"/>
  <c r="R24" i="10"/>
  <c r="N20" i="10"/>
  <c r="O20" i="10" s="1"/>
  <c r="B23" i="10"/>
  <c r="D22" i="10"/>
  <c r="Q23" i="10"/>
  <c r="S23" i="10" s="1"/>
  <c r="T23" i="10" s="1"/>
  <c r="N21" i="9"/>
  <c r="O21" i="9" s="1"/>
  <c r="B24" i="9"/>
  <c r="Q24" i="9"/>
  <c r="S24" i="9" s="1"/>
  <c r="T24" i="9" s="1"/>
  <c r="D23" i="9"/>
  <c r="C25" i="9"/>
  <c r="R25" i="9"/>
  <c r="I22" i="9"/>
  <c r="D22" i="8"/>
  <c r="L23" i="8" s="1"/>
  <c r="N20" i="8"/>
  <c r="O20" i="8" s="1"/>
  <c r="I21" i="8"/>
  <c r="D23" i="7"/>
  <c r="L24" i="7" s="1"/>
  <c r="N21" i="7"/>
  <c r="O21" i="7" s="1"/>
  <c r="I22" i="7"/>
  <c r="C28" i="7" l="1"/>
  <c r="R28" i="7"/>
  <c r="Q28" i="7"/>
  <c r="B28" i="7"/>
  <c r="R28" i="8"/>
  <c r="C28" i="8"/>
  <c r="B28" i="8"/>
  <c r="Q28" i="8"/>
  <c r="L27" i="20"/>
  <c r="J26" i="20"/>
  <c r="B26" i="24"/>
  <c r="D26" i="24" s="1"/>
  <c r="Q26" i="24"/>
  <c r="L23" i="10"/>
  <c r="L26" i="19"/>
  <c r="J25" i="19"/>
  <c r="R26" i="23"/>
  <c r="C26" i="23"/>
  <c r="L24" i="9"/>
  <c r="L24" i="15"/>
  <c r="J23" i="15"/>
  <c r="J23" i="16"/>
  <c r="L24" i="16"/>
  <c r="I23" i="16"/>
  <c r="Q26" i="23"/>
  <c r="B26" i="23"/>
  <c r="D25" i="23"/>
  <c r="J23" i="7"/>
  <c r="J24" i="23"/>
  <c r="I24" i="23"/>
  <c r="C28" i="24"/>
  <c r="R28" i="24"/>
  <c r="S26" i="24"/>
  <c r="T26" i="24" s="1"/>
  <c r="F29" i="24"/>
  <c r="N24" i="24"/>
  <c r="O24" i="24" s="1"/>
  <c r="N23" i="24"/>
  <c r="O23" i="24" s="1"/>
  <c r="D25" i="24"/>
  <c r="F28" i="23"/>
  <c r="S26" i="20"/>
  <c r="T26" i="20" s="1"/>
  <c r="B28" i="20"/>
  <c r="Q28" i="20"/>
  <c r="C27" i="20"/>
  <c r="D27" i="20" s="1"/>
  <c r="R27" i="20"/>
  <c r="S27" i="20" s="1"/>
  <c r="T27" i="20" s="1"/>
  <c r="I26" i="20"/>
  <c r="N25" i="20"/>
  <c r="O25" i="20" s="1"/>
  <c r="F28" i="19"/>
  <c r="O24" i="19"/>
  <c r="R28" i="19"/>
  <c r="C28" i="19"/>
  <c r="I25" i="19"/>
  <c r="Q27" i="19"/>
  <c r="D26" i="19"/>
  <c r="B27" i="19"/>
  <c r="S26" i="19"/>
  <c r="T26" i="19" s="1"/>
  <c r="N21" i="14"/>
  <c r="O21" i="14" s="1"/>
  <c r="J22" i="14"/>
  <c r="I22" i="14"/>
  <c r="C24" i="14"/>
  <c r="R24" i="14"/>
  <c r="S24" i="14" s="1"/>
  <c r="T24" i="14" s="1"/>
  <c r="D23" i="14"/>
  <c r="L24" i="14" s="1"/>
  <c r="J22" i="8"/>
  <c r="J22" i="12"/>
  <c r="I22" i="12"/>
  <c r="J22" i="13"/>
  <c r="I22" i="13"/>
  <c r="F26" i="12"/>
  <c r="F26" i="10"/>
  <c r="F26" i="9"/>
  <c r="F26" i="8"/>
  <c r="G26" i="7"/>
  <c r="N22" i="16"/>
  <c r="O22" i="16" s="1"/>
  <c r="S24" i="16"/>
  <c r="T24" i="16" s="1"/>
  <c r="Q25" i="16"/>
  <c r="D24" i="16"/>
  <c r="B25" i="16"/>
  <c r="R25" i="16"/>
  <c r="C25" i="16"/>
  <c r="R24" i="15"/>
  <c r="S24" i="15" s="1"/>
  <c r="T24" i="15" s="1"/>
  <c r="C24" i="15"/>
  <c r="N22" i="15"/>
  <c r="O22" i="15" s="1"/>
  <c r="I23" i="15"/>
  <c r="N23" i="15" s="1"/>
  <c r="O23" i="15" s="1"/>
  <c r="Q25" i="15"/>
  <c r="B25" i="15"/>
  <c r="Q26" i="14"/>
  <c r="B26" i="14"/>
  <c r="N21" i="13"/>
  <c r="O21" i="13" s="1"/>
  <c r="C25" i="13"/>
  <c r="R25" i="13"/>
  <c r="B24" i="13"/>
  <c r="Q24" i="13"/>
  <c r="S24" i="13" s="1"/>
  <c r="T24" i="13" s="1"/>
  <c r="D23" i="13"/>
  <c r="L24" i="13" s="1"/>
  <c r="C25" i="12"/>
  <c r="R25" i="12"/>
  <c r="B24" i="12"/>
  <c r="Q24" i="12"/>
  <c r="S24" i="12" s="1"/>
  <c r="T24" i="12" s="1"/>
  <c r="D23" i="12"/>
  <c r="L24" i="12" s="1"/>
  <c r="N21" i="12"/>
  <c r="O21" i="12" s="1"/>
  <c r="N22" i="11"/>
  <c r="O22" i="11" s="1"/>
  <c r="C24" i="11"/>
  <c r="R24" i="11"/>
  <c r="S24" i="11" s="1"/>
  <c r="T24" i="11" s="1"/>
  <c r="D23" i="11"/>
  <c r="B25" i="11"/>
  <c r="Q25" i="11"/>
  <c r="R25" i="10"/>
  <c r="C25" i="10"/>
  <c r="I22" i="10"/>
  <c r="Q24" i="10"/>
  <c r="S24" i="10" s="1"/>
  <c r="T24" i="10" s="1"/>
  <c r="D23" i="10"/>
  <c r="B24" i="10"/>
  <c r="N21" i="10"/>
  <c r="O21" i="10" s="1"/>
  <c r="N22" i="9"/>
  <c r="O22" i="9" s="1"/>
  <c r="C26" i="9"/>
  <c r="R26" i="9"/>
  <c r="B25" i="9"/>
  <c r="D24" i="9"/>
  <c r="Q25" i="9"/>
  <c r="S25" i="9" s="1"/>
  <c r="T25" i="9" s="1"/>
  <c r="I23" i="9"/>
  <c r="S23" i="8"/>
  <c r="T23" i="8" s="1"/>
  <c r="I22" i="8"/>
  <c r="N21" i="8"/>
  <c r="O21" i="8" s="1"/>
  <c r="D23" i="8"/>
  <c r="L24" i="8" s="1"/>
  <c r="S24" i="7"/>
  <c r="T24" i="7" s="1"/>
  <c r="N22" i="7"/>
  <c r="O22" i="7" s="1"/>
  <c r="D24" i="7"/>
  <c r="L25" i="7" s="1"/>
  <c r="I23" i="7"/>
  <c r="Q29" i="7" l="1"/>
  <c r="B29" i="7"/>
  <c r="R29" i="7"/>
  <c r="C29" i="7"/>
  <c r="R29" i="8"/>
  <c r="C29" i="8"/>
  <c r="Q29" i="8"/>
  <c r="B29" i="8"/>
  <c r="S26" i="23"/>
  <c r="T26" i="23" s="1"/>
  <c r="J23" i="11"/>
  <c r="L24" i="11"/>
  <c r="J24" i="7"/>
  <c r="L25" i="9"/>
  <c r="L27" i="19"/>
  <c r="J26" i="19"/>
  <c r="J24" i="16"/>
  <c r="L25" i="16"/>
  <c r="I24" i="16"/>
  <c r="I25" i="23"/>
  <c r="J25" i="23"/>
  <c r="B27" i="23"/>
  <c r="D26" i="23"/>
  <c r="Q27" i="23"/>
  <c r="B27" i="24"/>
  <c r="Q27" i="24"/>
  <c r="L24" i="10"/>
  <c r="L28" i="20"/>
  <c r="J27" i="20"/>
  <c r="C27" i="23"/>
  <c r="R27" i="23"/>
  <c r="N24" i="23"/>
  <c r="O24" i="23" s="1"/>
  <c r="R29" i="24"/>
  <c r="C29" i="24"/>
  <c r="I25" i="24"/>
  <c r="J25" i="24"/>
  <c r="F30" i="24"/>
  <c r="D27" i="24"/>
  <c r="I26" i="24"/>
  <c r="J26" i="24"/>
  <c r="S27" i="24"/>
  <c r="T27" i="24" s="1"/>
  <c r="F29" i="23"/>
  <c r="I27" i="20"/>
  <c r="N26" i="20"/>
  <c r="O26" i="20" s="1"/>
  <c r="R28" i="20"/>
  <c r="C28" i="20"/>
  <c r="D28" i="20" s="1"/>
  <c r="Q29" i="20"/>
  <c r="B29" i="20"/>
  <c r="F29" i="19"/>
  <c r="O25" i="19"/>
  <c r="I26" i="19"/>
  <c r="Q28" i="19"/>
  <c r="D27" i="19"/>
  <c r="B28" i="19"/>
  <c r="R29" i="19"/>
  <c r="C29" i="19"/>
  <c r="S27" i="19"/>
  <c r="T27" i="19" s="1"/>
  <c r="N22" i="12"/>
  <c r="O22" i="12" s="1"/>
  <c r="C25" i="14"/>
  <c r="D24" i="14"/>
  <c r="L25" i="14" s="1"/>
  <c r="R25" i="14"/>
  <c r="S25" i="14" s="1"/>
  <c r="T25" i="14" s="1"/>
  <c r="N22" i="14"/>
  <c r="O22" i="14" s="1"/>
  <c r="J23" i="14"/>
  <c r="I23" i="14"/>
  <c r="J23" i="12"/>
  <c r="I23" i="12"/>
  <c r="J23" i="8"/>
  <c r="J23" i="13"/>
  <c r="I23" i="13"/>
  <c r="F27" i="12"/>
  <c r="F27" i="10"/>
  <c r="F27" i="9"/>
  <c r="F27" i="8"/>
  <c r="G27" i="7"/>
  <c r="Q26" i="16"/>
  <c r="B26" i="16"/>
  <c r="D25" i="16"/>
  <c r="S25" i="16"/>
  <c r="T25" i="16" s="1"/>
  <c r="R26" i="16"/>
  <c r="C26" i="16"/>
  <c r="N23" i="16"/>
  <c r="O23" i="16" s="1"/>
  <c r="Q26" i="15"/>
  <c r="B26" i="15"/>
  <c r="C25" i="15"/>
  <c r="R25" i="15"/>
  <c r="S25" i="15" s="1"/>
  <c r="T25" i="15" s="1"/>
  <c r="D24" i="15"/>
  <c r="B27" i="14"/>
  <c r="Q27" i="14"/>
  <c r="R26" i="13"/>
  <c r="C26" i="13"/>
  <c r="N22" i="13"/>
  <c r="O22" i="13" s="1"/>
  <c r="Q25" i="13"/>
  <c r="S25" i="13" s="1"/>
  <c r="T25" i="13" s="1"/>
  <c r="D24" i="13"/>
  <c r="L25" i="13" s="1"/>
  <c r="B25" i="13"/>
  <c r="Q25" i="12"/>
  <c r="S25" i="12" s="1"/>
  <c r="T25" i="12" s="1"/>
  <c r="D24" i="12"/>
  <c r="L25" i="12" s="1"/>
  <c r="B25" i="12"/>
  <c r="R26" i="12"/>
  <c r="C26" i="12"/>
  <c r="I23" i="11"/>
  <c r="C25" i="11"/>
  <c r="D25" i="11" s="1"/>
  <c r="R25" i="11"/>
  <c r="S25" i="11" s="1"/>
  <c r="T25" i="11" s="1"/>
  <c r="Q26" i="11"/>
  <c r="B26" i="11"/>
  <c r="D24" i="11"/>
  <c r="N22" i="10"/>
  <c r="O22" i="10" s="1"/>
  <c r="I23" i="10"/>
  <c r="C26" i="10"/>
  <c r="R26" i="10"/>
  <c r="B25" i="10"/>
  <c r="Q25" i="10"/>
  <c r="S25" i="10" s="1"/>
  <c r="T25" i="10" s="1"/>
  <c r="D24" i="10"/>
  <c r="I24" i="9"/>
  <c r="R27" i="9"/>
  <c r="C27" i="9"/>
  <c r="Q26" i="9"/>
  <c r="S26" i="9" s="1"/>
  <c r="T26" i="9" s="1"/>
  <c r="D25" i="9"/>
  <c r="B26" i="9"/>
  <c r="N23" i="9"/>
  <c r="O23" i="9" s="1"/>
  <c r="N22" i="8"/>
  <c r="O22" i="8" s="1"/>
  <c r="I23" i="8"/>
  <c r="S24" i="8"/>
  <c r="T24" i="8" s="1"/>
  <c r="D24" i="8"/>
  <c r="L25" i="8" s="1"/>
  <c r="S25" i="7"/>
  <c r="T25" i="7" s="1"/>
  <c r="N23" i="7"/>
  <c r="O23" i="7" s="1"/>
  <c r="D25" i="7"/>
  <c r="L26" i="7" s="1"/>
  <c r="I24" i="7"/>
  <c r="R30" i="7" l="1"/>
  <c r="C30" i="7"/>
  <c r="Q30" i="7"/>
  <c r="B30" i="7"/>
  <c r="C30" i="8"/>
  <c r="R30" i="8"/>
  <c r="Q30" i="8"/>
  <c r="B30" i="8"/>
  <c r="N25" i="23"/>
  <c r="O25" i="23" s="1"/>
  <c r="S27" i="23"/>
  <c r="T27" i="23" s="1"/>
  <c r="D27" i="23"/>
  <c r="B28" i="23"/>
  <c r="Q28" i="23"/>
  <c r="J25" i="7"/>
  <c r="L25" i="15"/>
  <c r="J24" i="15"/>
  <c r="L26" i="9"/>
  <c r="J25" i="11"/>
  <c r="L26" i="11"/>
  <c r="J25" i="16"/>
  <c r="L26" i="16"/>
  <c r="I25" i="16"/>
  <c r="L28" i="19"/>
  <c r="J27" i="19"/>
  <c r="J28" i="20"/>
  <c r="L29" i="20"/>
  <c r="B28" i="24"/>
  <c r="Q28" i="24"/>
  <c r="S28" i="24" s="1"/>
  <c r="T28" i="24" s="1"/>
  <c r="J24" i="11"/>
  <c r="L25" i="11"/>
  <c r="L25" i="10"/>
  <c r="R28" i="23"/>
  <c r="C28" i="23"/>
  <c r="I26" i="23"/>
  <c r="J26" i="23"/>
  <c r="R30" i="24"/>
  <c r="C30" i="24"/>
  <c r="N25" i="24"/>
  <c r="O25" i="24" s="1"/>
  <c r="F31" i="24"/>
  <c r="N26" i="24"/>
  <c r="O26" i="24" s="1"/>
  <c r="I27" i="24"/>
  <c r="J27" i="24"/>
  <c r="F30" i="23"/>
  <c r="S28" i="20"/>
  <c r="T28" i="20" s="1"/>
  <c r="I28" i="20"/>
  <c r="B30" i="20"/>
  <c r="Q30" i="20"/>
  <c r="C29" i="20"/>
  <c r="R29" i="20"/>
  <c r="S29" i="20" s="1"/>
  <c r="T29" i="20" s="1"/>
  <c r="N27" i="20"/>
  <c r="O27" i="20" s="1"/>
  <c r="F30" i="19"/>
  <c r="O26" i="19"/>
  <c r="Q29" i="19"/>
  <c r="D28" i="19"/>
  <c r="B29" i="19"/>
  <c r="I27" i="19"/>
  <c r="S28" i="19"/>
  <c r="T28" i="19" s="1"/>
  <c r="R30" i="19"/>
  <c r="C30" i="19"/>
  <c r="N23" i="14"/>
  <c r="O23" i="14" s="1"/>
  <c r="S25" i="8"/>
  <c r="T25" i="8" s="1"/>
  <c r="J24" i="14"/>
  <c r="I24" i="14"/>
  <c r="R26" i="14"/>
  <c r="S26" i="14" s="1"/>
  <c r="T26" i="14" s="1"/>
  <c r="C26" i="14"/>
  <c r="D25" i="14"/>
  <c r="L26" i="14" s="1"/>
  <c r="J24" i="8"/>
  <c r="J24" i="12"/>
  <c r="I24" i="12"/>
  <c r="J24" i="13"/>
  <c r="I24" i="13"/>
  <c r="N24" i="16"/>
  <c r="O24" i="16" s="1"/>
  <c r="F28" i="12"/>
  <c r="F28" i="10"/>
  <c r="F28" i="9"/>
  <c r="F28" i="8"/>
  <c r="G28" i="7"/>
  <c r="R27" i="16"/>
  <c r="C27" i="16"/>
  <c r="B27" i="16"/>
  <c r="D26" i="16"/>
  <c r="Q27" i="16"/>
  <c r="S26" i="16"/>
  <c r="T26" i="16" s="1"/>
  <c r="R26" i="15"/>
  <c r="S26" i="15" s="1"/>
  <c r="T26" i="15" s="1"/>
  <c r="C26" i="15"/>
  <c r="D26" i="15" s="1"/>
  <c r="D25" i="15"/>
  <c r="Q27" i="15"/>
  <c r="B27" i="15"/>
  <c r="I24" i="15"/>
  <c r="Q28" i="14"/>
  <c r="B28" i="14"/>
  <c r="N23" i="13"/>
  <c r="O23" i="13" s="1"/>
  <c r="D25" i="13"/>
  <c r="L26" i="13" s="1"/>
  <c r="B26" i="13"/>
  <c r="Q26" i="13"/>
  <c r="S26" i="13" s="1"/>
  <c r="T26" i="13" s="1"/>
  <c r="C27" i="13"/>
  <c r="R27" i="13"/>
  <c r="D25" i="12"/>
  <c r="L26" i="12" s="1"/>
  <c r="B26" i="12"/>
  <c r="Q26" i="12"/>
  <c r="S26" i="12" s="1"/>
  <c r="T26" i="12" s="1"/>
  <c r="R27" i="12"/>
  <c r="C27" i="12"/>
  <c r="N23" i="12"/>
  <c r="O23" i="12" s="1"/>
  <c r="Q27" i="11"/>
  <c r="B27" i="11"/>
  <c r="R26" i="11"/>
  <c r="S26" i="11" s="1"/>
  <c r="T26" i="11" s="1"/>
  <c r="C26" i="11"/>
  <c r="I25" i="11"/>
  <c r="I24" i="11"/>
  <c r="N23" i="11"/>
  <c r="O23" i="11" s="1"/>
  <c r="N23" i="10"/>
  <c r="O23" i="10" s="1"/>
  <c r="R27" i="10"/>
  <c r="C27" i="10"/>
  <c r="I24" i="10"/>
  <c r="Q26" i="10"/>
  <c r="S26" i="10" s="1"/>
  <c r="T26" i="10" s="1"/>
  <c r="D25" i="10"/>
  <c r="B26" i="10"/>
  <c r="N24" i="9"/>
  <c r="O24" i="9" s="1"/>
  <c r="R28" i="9"/>
  <c r="C28" i="9"/>
  <c r="I25" i="9"/>
  <c r="Q27" i="9"/>
  <c r="S27" i="9" s="1"/>
  <c r="T27" i="9" s="1"/>
  <c r="D26" i="9"/>
  <c r="B27" i="9"/>
  <c r="N23" i="8"/>
  <c r="O23" i="8" s="1"/>
  <c r="D25" i="8"/>
  <c r="L26" i="8" s="1"/>
  <c r="I24" i="8"/>
  <c r="N24" i="7"/>
  <c r="O24" i="7" s="1"/>
  <c r="D26" i="7"/>
  <c r="L27" i="7" s="1"/>
  <c r="I25" i="7"/>
  <c r="S26" i="7"/>
  <c r="T26" i="7" s="1"/>
  <c r="B31" i="7" l="1"/>
  <c r="Q31" i="7"/>
  <c r="C31" i="7"/>
  <c r="R31" i="7"/>
  <c r="C31" i="8"/>
  <c r="R31" i="8"/>
  <c r="B31" i="8"/>
  <c r="Q31" i="8"/>
  <c r="L26" i="15"/>
  <c r="J25" i="15"/>
  <c r="L29" i="19"/>
  <c r="J28" i="19"/>
  <c r="L27" i="15"/>
  <c r="J26" i="15"/>
  <c r="S26" i="8"/>
  <c r="T26" i="8" s="1"/>
  <c r="L26" i="10"/>
  <c r="L27" i="9"/>
  <c r="N26" i="23"/>
  <c r="O26" i="23" s="1"/>
  <c r="J26" i="16"/>
  <c r="L27" i="16"/>
  <c r="I26" i="16"/>
  <c r="J26" i="7"/>
  <c r="Q29" i="24"/>
  <c r="S29" i="24" s="1"/>
  <c r="T29" i="24" s="1"/>
  <c r="B29" i="24"/>
  <c r="S28" i="23"/>
  <c r="T28" i="23" s="1"/>
  <c r="C29" i="23"/>
  <c r="R29" i="23"/>
  <c r="Q29" i="23"/>
  <c r="S29" i="23" s="1"/>
  <c r="T29" i="23" s="1"/>
  <c r="D28" i="23"/>
  <c r="B29" i="23"/>
  <c r="I27" i="23"/>
  <c r="J27" i="23"/>
  <c r="C31" i="24"/>
  <c r="R31" i="24"/>
  <c r="F32" i="24"/>
  <c r="N27" i="24"/>
  <c r="O27" i="24" s="1"/>
  <c r="D29" i="24"/>
  <c r="D28" i="24"/>
  <c r="F31" i="23"/>
  <c r="Q31" i="20"/>
  <c r="B31" i="20"/>
  <c r="R30" i="20"/>
  <c r="S30" i="20" s="1"/>
  <c r="T30" i="20" s="1"/>
  <c r="C30" i="20"/>
  <c r="N28" i="20"/>
  <c r="O28" i="20" s="1"/>
  <c r="D29" i="20"/>
  <c r="F31" i="19"/>
  <c r="O27" i="19"/>
  <c r="S29" i="19"/>
  <c r="T29" i="19" s="1"/>
  <c r="R31" i="19"/>
  <c r="C31" i="19"/>
  <c r="Q30" i="19"/>
  <c r="D29" i="19"/>
  <c r="B30" i="19"/>
  <c r="I28" i="19"/>
  <c r="N24" i="14"/>
  <c r="O24" i="14" s="1"/>
  <c r="N24" i="13"/>
  <c r="O24" i="13" s="1"/>
  <c r="J25" i="14"/>
  <c r="I25" i="14"/>
  <c r="D26" i="14"/>
  <c r="L27" i="14" s="1"/>
  <c r="C27" i="14"/>
  <c r="R27" i="14"/>
  <c r="S27" i="14" s="1"/>
  <c r="T27" i="14" s="1"/>
  <c r="J25" i="12"/>
  <c r="I25" i="12"/>
  <c r="J25" i="8"/>
  <c r="J25" i="13"/>
  <c r="I25" i="13"/>
  <c r="N24" i="15"/>
  <c r="O24" i="15" s="1"/>
  <c r="F29" i="12"/>
  <c r="F29" i="10"/>
  <c r="F29" i="9"/>
  <c r="N24" i="8"/>
  <c r="O24" i="8" s="1"/>
  <c r="F29" i="8"/>
  <c r="G29" i="7"/>
  <c r="Q28" i="16"/>
  <c r="B28" i="16"/>
  <c r="D27" i="16"/>
  <c r="N25" i="16"/>
  <c r="O25" i="16" s="1"/>
  <c r="S27" i="16"/>
  <c r="T27" i="16" s="1"/>
  <c r="C28" i="16"/>
  <c r="R28" i="16"/>
  <c r="Q28" i="15"/>
  <c r="B28" i="15"/>
  <c r="I26" i="15"/>
  <c r="C27" i="15"/>
  <c r="D27" i="15" s="1"/>
  <c r="R27" i="15"/>
  <c r="S27" i="15" s="1"/>
  <c r="T27" i="15" s="1"/>
  <c r="I25" i="15"/>
  <c r="Q29" i="14"/>
  <c r="B29" i="14"/>
  <c r="R28" i="13"/>
  <c r="C28" i="13"/>
  <c r="Q27" i="13"/>
  <c r="S27" i="13" s="1"/>
  <c r="T27" i="13" s="1"/>
  <c r="D26" i="13"/>
  <c r="L27" i="13" s="1"/>
  <c r="B27" i="13"/>
  <c r="R28" i="12"/>
  <c r="C28" i="12"/>
  <c r="Q27" i="12"/>
  <c r="S27" i="12" s="1"/>
  <c r="T27" i="12" s="1"/>
  <c r="D26" i="12"/>
  <c r="L27" i="12" s="1"/>
  <c r="B27" i="12"/>
  <c r="N24" i="12"/>
  <c r="O24" i="12" s="1"/>
  <c r="N25" i="11"/>
  <c r="O25" i="11" s="1"/>
  <c r="N24" i="11"/>
  <c r="O24" i="11" s="1"/>
  <c r="R27" i="11"/>
  <c r="S27" i="11" s="1"/>
  <c r="T27" i="11" s="1"/>
  <c r="C27" i="11"/>
  <c r="D27" i="11" s="1"/>
  <c r="B28" i="11"/>
  <c r="Q28" i="11"/>
  <c r="D26" i="11"/>
  <c r="I25" i="10"/>
  <c r="N25" i="10" s="1"/>
  <c r="O25" i="10" s="1"/>
  <c r="N24" i="10"/>
  <c r="O24" i="10" s="1"/>
  <c r="R28" i="10"/>
  <c r="C28" i="10"/>
  <c r="B27" i="10"/>
  <c r="Q27" i="10"/>
  <c r="S27" i="10" s="1"/>
  <c r="T27" i="10" s="1"/>
  <c r="D26" i="10"/>
  <c r="I26" i="9"/>
  <c r="C29" i="9"/>
  <c r="R29" i="9"/>
  <c r="B28" i="9"/>
  <c r="Q28" i="9"/>
  <c r="S28" i="9" s="1"/>
  <c r="T28" i="9" s="1"/>
  <c r="D27" i="9"/>
  <c r="N25" i="9"/>
  <c r="O25" i="9" s="1"/>
  <c r="D26" i="8"/>
  <c r="L27" i="8" s="1"/>
  <c r="I25" i="8"/>
  <c r="N25" i="7"/>
  <c r="O25" i="7" s="1"/>
  <c r="D27" i="7"/>
  <c r="L28" i="7" s="1"/>
  <c r="I26" i="7"/>
  <c r="S27" i="7"/>
  <c r="T27" i="7" s="1"/>
  <c r="C32" i="7" l="1"/>
  <c r="R32" i="7"/>
  <c r="B32" i="7"/>
  <c r="Q32" i="7"/>
  <c r="C32" i="8"/>
  <c r="R32" i="8"/>
  <c r="B32" i="8"/>
  <c r="Q32" i="8"/>
  <c r="N27" i="23"/>
  <c r="O27" i="23" s="1"/>
  <c r="N25" i="14"/>
  <c r="O25" i="14" s="1"/>
  <c r="J28" i="23"/>
  <c r="I28" i="23"/>
  <c r="N28" i="23" s="1"/>
  <c r="O28" i="23" s="1"/>
  <c r="L28" i="15"/>
  <c r="J27" i="15"/>
  <c r="J29" i="20"/>
  <c r="L30" i="20"/>
  <c r="J26" i="11"/>
  <c r="L27" i="11"/>
  <c r="C30" i="23"/>
  <c r="R30" i="23"/>
  <c r="J27" i="7"/>
  <c r="J27" i="16"/>
  <c r="L28" i="16"/>
  <c r="I27" i="16"/>
  <c r="L30" i="19"/>
  <c r="J29" i="19"/>
  <c r="L27" i="10"/>
  <c r="Q30" i="24"/>
  <c r="S30" i="24" s="1"/>
  <c r="T30" i="24" s="1"/>
  <c r="B30" i="24"/>
  <c r="L28" i="9"/>
  <c r="J27" i="11"/>
  <c r="L28" i="11"/>
  <c r="Q30" i="23"/>
  <c r="S30" i="23" s="1"/>
  <c r="T30" i="23" s="1"/>
  <c r="B30" i="23"/>
  <c r="D29" i="23"/>
  <c r="C32" i="24"/>
  <c r="R32" i="24"/>
  <c r="I28" i="24"/>
  <c r="J28" i="24"/>
  <c r="F33" i="24"/>
  <c r="I29" i="24"/>
  <c r="J29" i="24"/>
  <c r="D30" i="24"/>
  <c r="F32" i="23"/>
  <c r="B32" i="20"/>
  <c r="Q32" i="20"/>
  <c r="C31" i="20"/>
  <c r="D31" i="20" s="1"/>
  <c r="R31" i="20"/>
  <c r="S31" i="20" s="1"/>
  <c r="T31" i="20" s="1"/>
  <c r="I29" i="20"/>
  <c r="D30" i="20"/>
  <c r="F32" i="19"/>
  <c r="S30" i="19"/>
  <c r="T30" i="19" s="1"/>
  <c r="Q31" i="19"/>
  <c r="D30" i="19"/>
  <c r="B31" i="19"/>
  <c r="I29" i="19"/>
  <c r="R32" i="19"/>
  <c r="C32" i="19"/>
  <c r="O28" i="19"/>
  <c r="S28" i="7"/>
  <c r="T28" i="7" s="1"/>
  <c r="R28" i="14"/>
  <c r="S28" i="14" s="1"/>
  <c r="T28" i="14" s="1"/>
  <c r="C28" i="14"/>
  <c r="D27" i="14"/>
  <c r="L28" i="14" s="1"/>
  <c r="J26" i="14"/>
  <c r="I26" i="14"/>
  <c r="J26" i="8"/>
  <c r="J26" i="13"/>
  <c r="I26" i="13"/>
  <c r="J26" i="12"/>
  <c r="I26" i="12"/>
  <c r="F30" i="12"/>
  <c r="F30" i="10"/>
  <c r="F30" i="9"/>
  <c r="F30" i="8"/>
  <c r="G30" i="7"/>
  <c r="N26" i="16"/>
  <c r="O26" i="16" s="1"/>
  <c r="S28" i="16"/>
  <c r="T28" i="16" s="1"/>
  <c r="Q29" i="16"/>
  <c r="B29" i="16"/>
  <c r="D28" i="16"/>
  <c r="R29" i="16"/>
  <c r="C29" i="16"/>
  <c r="I27" i="15"/>
  <c r="N25" i="15"/>
  <c r="O25" i="15" s="1"/>
  <c r="N26" i="15"/>
  <c r="O26" i="15" s="1"/>
  <c r="R28" i="15"/>
  <c r="S28" i="15" s="1"/>
  <c r="T28" i="15" s="1"/>
  <c r="C28" i="15"/>
  <c r="B29" i="15"/>
  <c r="Q29" i="15"/>
  <c r="Q30" i="14"/>
  <c r="B30" i="14"/>
  <c r="Q28" i="13"/>
  <c r="S28" i="13" s="1"/>
  <c r="T28" i="13" s="1"/>
  <c r="D27" i="13"/>
  <c r="L28" i="13" s="1"/>
  <c r="B28" i="13"/>
  <c r="R29" i="13"/>
  <c r="C29" i="13"/>
  <c r="N25" i="13"/>
  <c r="O25" i="13" s="1"/>
  <c r="R29" i="12"/>
  <c r="C29" i="12"/>
  <c r="N25" i="12"/>
  <c r="O25" i="12" s="1"/>
  <c r="Q28" i="12"/>
  <c r="S28" i="12" s="1"/>
  <c r="T28" i="12" s="1"/>
  <c r="D27" i="12"/>
  <c r="L28" i="12" s="1"/>
  <c r="B28" i="12"/>
  <c r="I27" i="11"/>
  <c r="B29" i="11"/>
  <c r="Q29" i="11"/>
  <c r="R28" i="11"/>
  <c r="S28" i="11" s="1"/>
  <c r="T28" i="11" s="1"/>
  <c r="C28" i="11"/>
  <c r="D28" i="11" s="1"/>
  <c r="I26" i="11"/>
  <c r="R29" i="10"/>
  <c r="C29" i="10"/>
  <c r="I26" i="10"/>
  <c r="Q28" i="10"/>
  <c r="S28" i="10" s="1"/>
  <c r="T28" i="10" s="1"/>
  <c r="D27" i="10"/>
  <c r="B28" i="10"/>
  <c r="N26" i="9"/>
  <c r="O26" i="9" s="1"/>
  <c r="B29" i="9"/>
  <c r="D28" i="9"/>
  <c r="Q29" i="9"/>
  <c r="S29" i="9" s="1"/>
  <c r="T29" i="9" s="1"/>
  <c r="C30" i="9"/>
  <c r="R30" i="9"/>
  <c r="I27" i="9"/>
  <c r="N27" i="9" s="1"/>
  <c r="O27" i="9" s="1"/>
  <c r="I26" i="8"/>
  <c r="N25" i="8"/>
  <c r="O25" i="8" s="1"/>
  <c r="D27" i="8"/>
  <c r="L28" i="8" s="1"/>
  <c r="S27" i="8"/>
  <c r="T27" i="8" s="1"/>
  <c r="D28" i="7"/>
  <c r="L29" i="7" s="1"/>
  <c r="N26" i="7"/>
  <c r="O26" i="7" s="1"/>
  <c r="I27" i="7"/>
  <c r="R33" i="7" l="1"/>
  <c r="C33" i="7"/>
  <c r="Q33" i="7"/>
  <c r="B33" i="7"/>
  <c r="R33" i="8"/>
  <c r="C33" i="8"/>
  <c r="Q33" i="8"/>
  <c r="B33" i="8"/>
  <c r="J28" i="7"/>
  <c r="L31" i="19"/>
  <c r="J30" i="19"/>
  <c r="L32" i="20"/>
  <c r="J31" i="20"/>
  <c r="B31" i="24"/>
  <c r="Q31" i="24"/>
  <c r="L28" i="10"/>
  <c r="I29" i="23"/>
  <c r="N29" i="23" s="1"/>
  <c r="O29" i="23" s="1"/>
  <c r="J29" i="23"/>
  <c r="L29" i="9"/>
  <c r="J28" i="11"/>
  <c r="L29" i="11"/>
  <c r="B31" i="23"/>
  <c r="Q31" i="23"/>
  <c r="D30" i="23"/>
  <c r="C31" i="23"/>
  <c r="R31" i="23"/>
  <c r="L31" i="20"/>
  <c r="J30" i="20"/>
  <c r="J28" i="16"/>
  <c r="I28" i="16"/>
  <c r="L29" i="16"/>
  <c r="N29" i="24"/>
  <c r="O29" i="24" s="1"/>
  <c r="R33" i="24"/>
  <c r="C33" i="24"/>
  <c r="I30" i="24"/>
  <c r="J30" i="24"/>
  <c r="F34" i="24"/>
  <c r="S31" i="24"/>
  <c r="T31" i="24" s="1"/>
  <c r="N28" i="24"/>
  <c r="O28" i="24" s="1"/>
  <c r="F33" i="23"/>
  <c r="I31" i="20"/>
  <c r="R32" i="20"/>
  <c r="C32" i="20"/>
  <c r="N29" i="20"/>
  <c r="O29" i="20" s="1"/>
  <c r="S32" i="20"/>
  <c r="T32" i="20" s="1"/>
  <c r="I30" i="20"/>
  <c r="Q33" i="20"/>
  <c r="D32" i="20"/>
  <c r="B33" i="20"/>
  <c r="F33" i="19"/>
  <c r="B32" i="19"/>
  <c r="Q32" i="19"/>
  <c r="D31" i="19"/>
  <c r="I30" i="19"/>
  <c r="O29" i="19"/>
  <c r="S31" i="19"/>
  <c r="T31" i="19" s="1"/>
  <c r="C33" i="19"/>
  <c r="R33" i="19"/>
  <c r="N26" i="12"/>
  <c r="O26" i="12" s="1"/>
  <c r="N26" i="14"/>
  <c r="O26" i="14" s="1"/>
  <c r="J27" i="14"/>
  <c r="I27" i="14"/>
  <c r="R29" i="14"/>
  <c r="S29" i="14" s="1"/>
  <c r="T29" i="14" s="1"/>
  <c r="C29" i="14"/>
  <c r="D28" i="14"/>
  <c r="L29" i="14" s="1"/>
  <c r="J27" i="12"/>
  <c r="I27" i="12"/>
  <c r="J27" i="13"/>
  <c r="I27" i="13"/>
  <c r="J27" i="8"/>
  <c r="F31" i="12"/>
  <c r="F31" i="10"/>
  <c r="F31" i="9"/>
  <c r="F31" i="8"/>
  <c r="G31" i="7"/>
  <c r="S29" i="16"/>
  <c r="T29" i="16" s="1"/>
  <c r="R30" i="16"/>
  <c r="C30" i="16"/>
  <c r="N27" i="16"/>
  <c r="O27" i="16" s="1"/>
  <c r="B30" i="16"/>
  <c r="Q30" i="16"/>
  <c r="D29" i="16"/>
  <c r="B30" i="15"/>
  <c r="Q30" i="15"/>
  <c r="R29" i="15"/>
  <c r="S29" i="15" s="1"/>
  <c r="T29" i="15" s="1"/>
  <c r="C29" i="15"/>
  <c r="D29" i="15" s="1"/>
  <c r="D28" i="15"/>
  <c r="N27" i="15"/>
  <c r="O27" i="15" s="1"/>
  <c r="B31" i="14"/>
  <c r="Q31" i="14"/>
  <c r="B29" i="13"/>
  <c r="Q29" i="13"/>
  <c r="S29" i="13" s="1"/>
  <c r="T29" i="13" s="1"/>
  <c r="D28" i="13"/>
  <c r="L29" i="13" s="1"/>
  <c r="N26" i="13"/>
  <c r="O26" i="13" s="1"/>
  <c r="C30" i="13"/>
  <c r="R30" i="13"/>
  <c r="B29" i="12"/>
  <c r="Q29" i="12"/>
  <c r="S29" i="12" s="1"/>
  <c r="T29" i="12" s="1"/>
  <c r="D28" i="12"/>
  <c r="L29" i="12" s="1"/>
  <c r="C30" i="12"/>
  <c r="R30" i="12"/>
  <c r="I28" i="11"/>
  <c r="Q30" i="11"/>
  <c r="B30" i="11"/>
  <c r="N27" i="11"/>
  <c r="O27" i="11" s="1"/>
  <c r="N26" i="11"/>
  <c r="O26" i="11" s="1"/>
  <c r="C29" i="11"/>
  <c r="D29" i="11" s="1"/>
  <c r="R29" i="11"/>
  <c r="S29" i="11" s="1"/>
  <c r="T29" i="11" s="1"/>
  <c r="N26" i="10"/>
  <c r="O26" i="10" s="1"/>
  <c r="B29" i="10"/>
  <c r="Q29" i="10"/>
  <c r="S29" i="10" s="1"/>
  <c r="T29" i="10" s="1"/>
  <c r="D28" i="10"/>
  <c r="I27" i="10"/>
  <c r="C30" i="10"/>
  <c r="R30" i="10"/>
  <c r="B30" i="9"/>
  <c r="D29" i="9"/>
  <c r="Q30" i="9"/>
  <c r="S30" i="9" s="1"/>
  <c r="T30" i="9" s="1"/>
  <c r="I28" i="9"/>
  <c r="R31" i="9"/>
  <c r="C31" i="9"/>
  <c r="I27" i="8"/>
  <c r="D28" i="8"/>
  <c r="L29" i="8" s="1"/>
  <c r="S28" i="8"/>
  <c r="T28" i="8" s="1"/>
  <c r="N26" i="8"/>
  <c r="O26" i="8" s="1"/>
  <c r="D29" i="7"/>
  <c r="L30" i="7" s="1"/>
  <c r="S29" i="7"/>
  <c r="T29" i="7" s="1"/>
  <c r="N27" i="7"/>
  <c r="O27" i="7" s="1"/>
  <c r="I28" i="7"/>
  <c r="R34" i="7" l="1"/>
  <c r="C34" i="7"/>
  <c r="Q34" i="7"/>
  <c r="B34" i="7"/>
  <c r="Q34" i="8"/>
  <c r="B34" i="8"/>
  <c r="C34" i="8"/>
  <c r="R34" i="8"/>
  <c r="S31" i="23"/>
  <c r="T31" i="23" s="1"/>
  <c r="L30" i="9"/>
  <c r="J29" i="11"/>
  <c r="L30" i="11"/>
  <c r="C32" i="23"/>
  <c r="R32" i="23"/>
  <c r="L29" i="15"/>
  <c r="J28" i="15"/>
  <c r="L33" i="20"/>
  <c r="J32" i="20"/>
  <c r="J29" i="7"/>
  <c r="L30" i="15"/>
  <c r="J29" i="15"/>
  <c r="B32" i="24"/>
  <c r="Q32" i="24"/>
  <c r="S32" i="24" s="1"/>
  <c r="T32" i="24" s="1"/>
  <c r="I30" i="23"/>
  <c r="J30" i="23"/>
  <c r="L32" i="19"/>
  <c r="J31" i="19"/>
  <c r="N27" i="10"/>
  <c r="O27" i="10" s="1"/>
  <c r="J29" i="16"/>
  <c r="L30" i="16"/>
  <c r="I29" i="16"/>
  <c r="L29" i="10"/>
  <c r="B32" i="23"/>
  <c r="D31" i="23"/>
  <c r="Q32" i="23"/>
  <c r="S32" i="23" s="1"/>
  <c r="T32" i="23" s="1"/>
  <c r="R34" i="24"/>
  <c r="C34" i="24"/>
  <c r="F35" i="24"/>
  <c r="N30" i="24"/>
  <c r="O30" i="24" s="1"/>
  <c r="D31" i="24"/>
  <c r="F34" i="23"/>
  <c r="B34" i="20"/>
  <c r="Q34" i="20"/>
  <c r="I32" i="20"/>
  <c r="N30" i="20"/>
  <c r="O30" i="20" s="1"/>
  <c r="C33" i="20"/>
  <c r="R33" i="20"/>
  <c r="N31" i="20"/>
  <c r="O31" i="20" s="1"/>
  <c r="F34" i="19"/>
  <c r="O30" i="19"/>
  <c r="S32" i="19"/>
  <c r="T32" i="19" s="1"/>
  <c r="I31" i="19"/>
  <c r="C34" i="19"/>
  <c r="R34" i="19"/>
  <c r="B33" i="19"/>
  <c r="D32" i="19"/>
  <c r="Q33" i="19"/>
  <c r="N27" i="14"/>
  <c r="O27" i="14" s="1"/>
  <c r="J28" i="14"/>
  <c r="I28" i="14"/>
  <c r="R30" i="14"/>
  <c r="S30" i="14" s="1"/>
  <c r="T30" i="14" s="1"/>
  <c r="D29" i="14"/>
  <c r="L30" i="14" s="1"/>
  <c r="C30" i="14"/>
  <c r="N27" i="13"/>
  <c r="O27" i="13" s="1"/>
  <c r="J28" i="12"/>
  <c r="I28" i="12"/>
  <c r="J28" i="13"/>
  <c r="I28" i="13"/>
  <c r="J28" i="8"/>
  <c r="F32" i="12"/>
  <c r="F32" i="10"/>
  <c r="F32" i="9"/>
  <c r="F32" i="8"/>
  <c r="G32" i="7"/>
  <c r="C31" i="16"/>
  <c r="R31" i="16"/>
  <c r="N28" i="16"/>
  <c r="O28" i="16" s="1"/>
  <c r="S30" i="16"/>
  <c r="T30" i="16" s="1"/>
  <c r="Q31" i="16"/>
  <c r="B31" i="16"/>
  <c r="D30" i="16"/>
  <c r="I29" i="15"/>
  <c r="Q31" i="15"/>
  <c r="B31" i="15"/>
  <c r="I28" i="15"/>
  <c r="R30" i="15"/>
  <c r="S30" i="15" s="1"/>
  <c r="T30" i="15" s="1"/>
  <c r="C30" i="15"/>
  <c r="D30" i="15" s="1"/>
  <c r="Q32" i="14"/>
  <c r="B32" i="14"/>
  <c r="C31" i="13"/>
  <c r="R31" i="13"/>
  <c r="B30" i="13"/>
  <c r="Q30" i="13"/>
  <c r="S30" i="13" s="1"/>
  <c r="T30" i="13" s="1"/>
  <c r="D29" i="13"/>
  <c r="L30" i="13" s="1"/>
  <c r="N27" i="12"/>
  <c r="O27" i="12" s="1"/>
  <c r="C31" i="12"/>
  <c r="R31" i="12"/>
  <c r="B30" i="12"/>
  <c r="Q30" i="12"/>
  <c r="S30" i="12" s="1"/>
  <c r="T30" i="12" s="1"/>
  <c r="D29" i="12"/>
  <c r="L30" i="12" s="1"/>
  <c r="C30" i="11"/>
  <c r="D30" i="11" s="1"/>
  <c r="R30" i="11"/>
  <c r="S30" i="11" s="1"/>
  <c r="T30" i="11" s="1"/>
  <c r="B31" i="11"/>
  <c r="Q31" i="11"/>
  <c r="I29" i="11"/>
  <c r="N28" i="11"/>
  <c r="O28" i="11" s="1"/>
  <c r="I28" i="10"/>
  <c r="B30" i="10"/>
  <c r="D29" i="10"/>
  <c r="Q30" i="10"/>
  <c r="S30" i="10" s="1"/>
  <c r="T30" i="10" s="1"/>
  <c r="C31" i="10"/>
  <c r="R31" i="10"/>
  <c r="N28" i="9"/>
  <c r="O28" i="9" s="1"/>
  <c r="I29" i="9"/>
  <c r="B31" i="9"/>
  <c r="Q31" i="9"/>
  <c r="S31" i="9" s="1"/>
  <c r="T31" i="9" s="1"/>
  <c r="D30" i="9"/>
  <c r="C32" i="9"/>
  <c r="R32" i="9"/>
  <c r="D29" i="8"/>
  <c r="L30" i="8" s="1"/>
  <c r="I28" i="8"/>
  <c r="N27" i="8"/>
  <c r="O27" i="8" s="1"/>
  <c r="S29" i="8"/>
  <c r="T29" i="8" s="1"/>
  <c r="I29" i="7"/>
  <c r="D30" i="7"/>
  <c r="L31" i="7" s="1"/>
  <c r="N28" i="7"/>
  <c r="O28" i="7" s="1"/>
  <c r="S30" i="7"/>
  <c r="T30" i="7" s="1"/>
  <c r="C35" i="7" l="1"/>
  <c r="R35" i="7"/>
  <c r="B35" i="7"/>
  <c r="Q35" i="7"/>
  <c r="B35" i="8"/>
  <c r="Q35" i="8"/>
  <c r="C35" i="8"/>
  <c r="R35" i="8"/>
  <c r="L31" i="9"/>
  <c r="J30" i="7"/>
  <c r="J31" i="23"/>
  <c r="I31" i="23"/>
  <c r="N31" i="23" s="1"/>
  <c r="O31" i="23" s="1"/>
  <c r="R33" i="23"/>
  <c r="C33" i="23"/>
  <c r="J30" i="11"/>
  <c r="L31" i="11"/>
  <c r="Q33" i="24"/>
  <c r="S33" i="24" s="1"/>
  <c r="T33" i="24" s="1"/>
  <c r="B33" i="24"/>
  <c r="Q33" i="23"/>
  <c r="S33" i="23" s="1"/>
  <c r="T33" i="23" s="1"/>
  <c r="D32" i="23"/>
  <c r="B33" i="23"/>
  <c r="L33" i="19"/>
  <c r="J32" i="19"/>
  <c r="N30" i="23"/>
  <c r="O30" i="23" s="1"/>
  <c r="L30" i="10"/>
  <c r="J30" i="16"/>
  <c r="L31" i="16"/>
  <c r="I30" i="16"/>
  <c r="L31" i="15"/>
  <c r="J30" i="15"/>
  <c r="D32" i="24"/>
  <c r="C35" i="24"/>
  <c r="R35" i="24"/>
  <c r="I31" i="24"/>
  <c r="J31" i="24"/>
  <c r="F36" i="24"/>
  <c r="I32" i="24"/>
  <c r="F35" i="23"/>
  <c r="N32" i="20"/>
  <c r="O32" i="20" s="1"/>
  <c r="S33" i="20"/>
  <c r="T33" i="20" s="1"/>
  <c r="R34" i="20"/>
  <c r="C34" i="20"/>
  <c r="D33" i="20"/>
  <c r="Q35" i="20"/>
  <c r="B35" i="20"/>
  <c r="F35" i="19"/>
  <c r="O31" i="19"/>
  <c r="I32" i="19"/>
  <c r="S33" i="19"/>
  <c r="T33" i="19" s="1"/>
  <c r="B34" i="19"/>
  <c r="D33" i="19"/>
  <c r="Q34" i="19"/>
  <c r="C35" i="19"/>
  <c r="R35" i="19"/>
  <c r="N28" i="14"/>
  <c r="O28" i="14" s="1"/>
  <c r="N28" i="13"/>
  <c r="O28" i="13" s="1"/>
  <c r="D30" i="14"/>
  <c r="L31" i="14" s="1"/>
  <c r="R31" i="14"/>
  <c r="S31" i="14" s="1"/>
  <c r="T31" i="14" s="1"/>
  <c r="C31" i="14"/>
  <c r="J29" i="14"/>
  <c r="I29" i="14"/>
  <c r="J29" i="12"/>
  <c r="I29" i="12"/>
  <c r="J29" i="13"/>
  <c r="I29" i="13"/>
  <c r="J29" i="8"/>
  <c r="F33" i="12"/>
  <c r="F33" i="10"/>
  <c r="F33" i="9"/>
  <c r="F33" i="8"/>
  <c r="G33" i="7"/>
  <c r="N29" i="16"/>
  <c r="O29" i="16" s="1"/>
  <c r="S31" i="16"/>
  <c r="T31" i="16" s="1"/>
  <c r="D31" i="16"/>
  <c r="Q32" i="16"/>
  <c r="B32" i="16"/>
  <c r="R32" i="16"/>
  <c r="C32" i="16"/>
  <c r="I30" i="15"/>
  <c r="B32" i="15"/>
  <c r="Q32" i="15"/>
  <c r="C31" i="15"/>
  <c r="R31" i="15"/>
  <c r="S31" i="15" s="1"/>
  <c r="T31" i="15" s="1"/>
  <c r="N28" i="15"/>
  <c r="O28" i="15" s="1"/>
  <c r="N29" i="15"/>
  <c r="O29" i="15" s="1"/>
  <c r="B33" i="14"/>
  <c r="Q33" i="14"/>
  <c r="R32" i="13"/>
  <c r="C32" i="13"/>
  <c r="Q31" i="13"/>
  <c r="S31" i="13" s="1"/>
  <c r="T31" i="13" s="1"/>
  <c r="D30" i="13"/>
  <c r="L31" i="13" s="1"/>
  <c r="B31" i="13"/>
  <c r="N28" i="12"/>
  <c r="O28" i="12" s="1"/>
  <c r="Q31" i="12"/>
  <c r="S31" i="12" s="1"/>
  <c r="T31" i="12" s="1"/>
  <c r="D30" i="12"/>
  <c r="L31" i="12" s="1"/>
  <c r="B31" i="12"/>
  <c r="R32" i="12"/>
  <c r="C32" i="12"/>
  <c r="I30" i="11"/>
  <c r="N29" i="11"/>
  <c r="O29" i="11" s="1"/>
  <c r="B32" i="11"/>
  <c r="Q32" i="11"/>
  <c r="R31" i="11"/>
  <c r="S31" i="11" s="1"/>
  <c r="T31" i="11" s="1"/>
  <c r="C31" i="11"/>
  <c r="B31" i="10"/>
  <c r="D30" i="10"/>
  <c r="Q31" i="10"/>
  <c r="S31" i="10" s="1"/>
  <c r="T31" i="10" s="1"/>
  <c r="I29" i="10"/>
  <c r="N29" i="10" s="1"/>
  <c r="O29" i="10" s="1"/>
  <c r="C32" i="10"/>
  <c r="R32" i="10"/>
  <c r="N28" i="10"/>
  <c r="O28" i="10" s="1"/>
  <c r="B32" i="9"/>
  <c r="Q32" i="9"/>
  <c r="S32" i="9" s="1"/>
  <c r="T32" i="9" s="1"/>
  <c r="D31" i="9"/>
  <c r="N29" i="9"/>
  <c r="O29" i="9" s="1"/>
  <c r="C33" i="9"/>
  <c r="R33" i="9"/>
  <c r="I30" i="9"/>
  <c r="I29" i="8"/>
  <c r="D30" i="8"/>
  <c r="L31" i="8" s="1"/>
  <c r="N28" i="8"/>
  <c r="O28" i="8" s="1"/>
  <c r="S30" i="8"/>
  <c r="T30" i="8" s="1"/>
  <c r="S31" i="7"/>
  <c r="T31" i="7" s="1"/>
  <c r="I30" i="7"/>
  <c r="D31" i="7"/>
  <c r="L32" i="7" s="1"/>
  <c r="N29" i="7"/>
  <c r="O29" i="7" s="1"/>
  <c r="C36" i="7" l="1"/>
  <c r="R36" i="7"/>
  <c r="B36" i="7"/>
  <c r="Q36" i="7"/>
  <c r="C36" i="8"/>
  <c r="R36" i="8"/>
  <c r="B36" i="8"/>
  <c r="Q36" i="8"/>
  <c r="I32" i="23"/>
  <c r="J32" i="23"/>
  <c r="L34" i="19"/>
  <c r="J33" i="19"/>
  <c r="Q34" i="24"/>
  <c r="B34" i="24"/>
  <c r="L31" i="10"/>
  <c r="J31" i="7"/>
  <c r="L32" i="9"/>
  <c r="J31" i="16"/>
  <c r="L32" i="16"/>
  <c r="I31" i="16"/>
  <c r="J33" i="20"/>
  <c r="L34" i="20"/>
  <c r="J32" i="24"/>
  <c r="Q34" i="23"/>
  <c r="D33" i="23"/>
  <c r="B34" i="23"/>
  <c r="C34" i="23"/>
  <c r="R34" i="23"/>
  <c r="C36" i="24"/>
  <c r="R36" i="24"/>
  <c r="N31" i="24"/>
  <c r="O31" i="24" s="1"/>
  <c r="N32" i="24"/>
  <c r="O32" i="24" s="1"/>
  <c r="D33" i="24"/>
  <c r="S34" i="24"/>
  <c r="T34" i="24" s="1"/>
  <c r="F37" i="24"/>
  <c r="F36" i="23"/>
  <c r="S34" i="20"/>
  <c r="T34" i="20" s="1"/>
  <c r="B36" i="20"/>
  <c r="Q36" i="20"/>
  <c r="D35" i="20"/>
  <c r="I33" i="20"/>
  <c r="C35" i="20"/>
  <c r="R35" i="20"/>
  <c r="D34" i="20"/>
  <c r="F36" i="19"/>
  <c r="S34" i="19"/>
  <c r="T34" i="19" s="1"/>
  <c r="R36" i="19"/>
  <c r="C36" i="19"/>
  <c r="O32" i="19"/>
  <c r="I33" i="19"/>
  <c r="Q35" i="19"/>
  <c r="D34" i="19"/>
  <c r="B35" i="19"/>
  <c r="S32" i="7"/>
  <c r="T32" i="7" s="1"/>
  <c r="S31" i="8"/>
  <c r="T31" i="8" s="1"/>
  <c r="N29" i="14"/>
  <c r="O29" i="14" s="1"/>
  <c r="R32" i="14"/>
  <c r="S32" i="14" s="1"/>
  <c r="T32" i="14" s="1"/>
  <c r="C32" i="14"/>
  <c r="D31" i="14"/>
  <c r="L32" i="14" s="1"/>
  <c r="J30" i="14"/>
  <c r="I30" i="14"/>
  <c r="J30" i="8"/>
  <c r="J30" i="13"/>
  <c r="I30" i="13"/>
  <c r="J30" i="12"/>
  <c r="I30" i="12"/>
  <c r="N30" i="16"/>
  <c r="O30" i="16" s="1"/>
  <c r="F34" i="12"/>
  <c r="F34" i="10"/>
  <c r="F34" i="9"/>
  <c r="F34" i="8"/>
  <c r="G34" i="7"/>
  <c r="R33" i="16"/>
  <c r="C33" i="16"/>
  <c r="Q33" i="16"/>
  <c r="D32" i="16"/>
  <c r="B33" i="16"/>
  <c r="S32" i="16"/>
  <c r="T32" i="16" s="1"/>
  <c r="R32" i="15"/>
  <c r="S32" i="15" s="1"/>
  <c r="T32" i="15" s="1"/>
  <c r="C32" i="15"/>
  <c r="N30" i="15"/>
  <c r="O30" i="15" s="1"/>
  <c r="Q33" i="15"/>
  <c r="B33" i="15"/>
  <c r="D31" i="15"/>
  <c r="Q34" i="14"/>
  <c r="B34" i="14"/>
  <c r="B32" i="13"/>
  <c r="Q32" i="13"/>
  <c r="S32" i="13" s="1"/>
  <c r="T32" i="13" s="1"/>
  <c r="D31" i="13"/>
  <c r="L32" i="13" s="1"/>
  <c r="N29" i="13"/>
  <c r="O29" i="13" s="1"/>
  <c r="C33" i="13"/>
  <c r="R33" i="13"/>
  <c r="B32" i="12"/>
  <c r="Q32" i="12"/>
  <c r="S32" i="12" s="1"/>
  <c r="T32" i="12" s="1"/>
  <c r="D31" i="12"/>
  <c r="L32" i="12" s="1"/>
  <c r="C33" i="12"/>
  <c r="R33" i="12"/>
  <c r="N29" i="12"/>
  <c r="O29" i="12" s="1"/>
  <c r="N30" i="11"/>
  <c r="O30" i="11" s="1"/>
  <c r="C32" i="11"/>
  <c r="D32" i="11" s="1"/>
  <c r="R32" i="11"/>
  <c r="S32" i="11" s="1"/>
  <c r="T32" i="11" s="1"/>
  <c r="D31" i="11"/>
  <c r="B33" i="11"/>
  <c r="Q33" i="11"/>
  <c r="Q32" i="10"/>
  <c r="S32" i="10" s="1"/>
  <c r="T32" i="10" s="1"/>
  <c r="D31" i="10"/>
  <c r="B32" i="10"/>
  <c r="R33" i="10"/>
  <c r="C33" i="10"/>
  <c r="I30" i="10"/>
  <c r="N30" i="10" s="1"/>
  <c r="O30" i="10" s="1"/>
  <c r="C34" i="9"/>
  <c r="R34" i="9"/>
  <c r="B33" i="9"/>
  <c r="Q33" i="9"/>
  <c r="S33" i="9" s="1"/>
  <c r="T33" i="9" s="1"/>
  <c r="D32" i="9"/>
  <c r="N30" i="9"/>
  <c r="O30" i="9" s="1"/>
  <c r="I31" i="9"/>
  <c r="N29" i="8"/>
  <c r="O29" i="8" s="1"/>
  <c r="I30" i="8"/>
  <c r="D31" i="8"/>
  <c r="L32" i="8" s="1"/>
  <c r="D32" i="7"/>
  <c r="L33" i="7" s="1"/>
  <c r="N30" i="7"/>
  <c r="O30" i="7" s="1"/>
  <c r="I31" i="7"/>
  <c r="Q37" i="7" l="1"/>
  <c r="B37" i="7"/>
  <c r="R37" i="7"/>
  <c r="C37" i="7"/>
  <c r="R37" i="8"/>
  <c r="C37" i="8"/>
  <c r="Q37" i="8"/>
  <c r="B37" i="8"/>
  <c r="S34" i="23"/>
  <c r="T34" i="23" s="1"/>
  <c r="J32" i="11"/>
  <c r="L33" i="11"/>
  <c r="L32" i="15"/>
  <c r="J31" i="15"/>
  <c r="J32" i="16"/>
  <c r="L33" i="16"/>
  <c r="I32" i="16"/>
  <c r="L35" i="19"/>
  <c r="J34" i="19"/>
  <c r="C35" i="23"/>
  <c r="R35" i="23"/>
  <c r="L35" i="20"/>
  <c r="J34" i="20"/>
  <c r="B35" i="23"/>
  <c r="Q35" i="23"/>
  <c r="S35" i="23" s="1"/>
  <c r="T35" i="23" s="1"/>
  <c r="D34" i="23"/>
  <c r="B35" i="24"/>
  <c r="Q35" i="24"/>
  <c r="L32" i="10"/>
  <c r="J33" i="23"/>
  <c r="I33" i="23"/>
  <c r="J32" i="7"/>
  <c r="L36" i="20"/>
  <c r="J35" i="20"/>
  <c r="D34" i="24"/>
  <c r="L33" i="9"/>
  <c r="N32" i="23"/>
  <c r="O32" i="23" s="1"/>
  <c r="J31" i="11"/>
  <c r="L32" i="11"/>
  <c r="N30" i="14"/>
  <c r="O30" i="14" s="1"/>
  <c r="R37" i="24"/>
  <c r="C37" i="24"/>
  <c r="I33" i="24"/>
  <c r="J33" i="24"/>
  <c r="I34" i="24"/>
  <c r="S35" i="24"/>
  <c r="T35" i="24" s="1"/>
  <c r="F38" i="24"/>
  <c r="F37" i="23"/>
  <c r="N33" i="20"/>
  <c r="O33" i="20" s="1"/>
  <c r="S35" i="20"/>
  <c r="T35" i="20" s="1"/>
  <c r="I34" i="20"/>
  <c r="R36" i="20"/>
  <c r="S36" i="20" s="1"/>
  <c r="T36" i="20" s="1"/>
  <c r="C36" i="20"/>
  <c r="D36" i="20" s="1"/>
  <c r="I35" i="20"/>
  <c r="Q37" i="20"/>
  <c r="B37" i="20"/>
  <c r="F37" i="19"/>
  <c r="Q36" i="19"/>
  <c r="D35" i="19"/>
  <c r="B36" i="19"/>
  <c r="R37" i="19"/>
  <c r="C37" i="19"/>
  <c r="I34" i="19"/>
  <c r="O33" i="19"/>
  <c r="S35" i="19"/>
  <c r="T35" i="19" s="1"/>
  <c r="S32" i="8"/>
  <c r="T32" i="8" s="1"/>
  <c r="J31" i="14"/>
  <c r="I31" i="14"/>
  <c r="R33" i="14"/>
  <c r="S33" i="14" s="1"/>
  <c r="T33" i="14" s="1"/>
  <c r="D32" i="14"/>
  <c r="L33" i="14" s="1"/>
  <c r="C33" i="14"/>
  <c r="J31" i="13"/>
  <c r="I31" i="13"/>
  <c r="J31" i="8"/>
  <c r="J31" i="12"/>
  <c r="I31" i="12"/>
  <c r="F35" i="12"/>
  <c r="F35" i="10"/>
  <c r="F35" i="9"/>
  <c r="F35" i="8"/>
  <c r="G35" i="7"/>
  <c r="D33" i="16"/>
  <c r="Q34" i="16"/>
  <c r="B34" i="16"/>
  <c r="R34" i="16"/>
  <c r="C34" i="16"/>
  <c r="S33" i="16"/>
  <c r="T33" i="16" s="1"/>
  <c r="N31" i="16"/>
  <c r="O31" i="16" s="1"/>
  <c r="C33" i="15"/>
  <c r="D33" i="15" s="1"/>
  <c r="R33" i="15"/>
  <c r="S33" i="15" s="1"/>
  <c r="T33" i="15" s="1"/>
  <c r="I31" i="15"/>
  <c r="N31" i="15" s="1"/>
  <c r="O31" i="15" s="1"/>
  <c r="Q34" i="15"/>
  <c r="B34" i="15"/>
  <c r="D32" i="15"/>
  <c r="B35" i="14"/>
  <c r="Q35" i="14"/>
  <c r="R34" i="13"/>
  <c r="C34" i="13"/>
  <c r="N30" i="13"/>
  <c r="O30" i="13" s="1"/>
  <c r="Q33" i="13"/>
  <c r="S33" i="13" s="1"/>
  <c r="T33" i="13" s="1"/>
  <c r="D32" i="13"/>
  <c r="L33" i="13" s="1"/>
  <c r="B33" i="13"/>
  <c r="R34" i="12"/>
  <c r="C34" i="12"/>
  <c r="N30" i="12"/>
  <c r="O30" i="12" s="1"/>
  <c r="Q33" i="12"/>
  <c r="S33" i="12" s="1"/>
  <c r="T33" i="12" s="1"/>
  <c r="D32" i="12"/>
  <c r="L33" i="12" s="1"/>
  <c r="B33" i="12"/>
  <c r="Q34" i="11"/>
  <c r="B34" i="11"/>
  <c r="I31" i="11"/>
  <c r="C33" i="11"/>
  <c r="D33" i="11" s="1"/>
  <c r="R33" i="11"/>
  <c r="S33" i="11" s="1"/>
  <c r="T33" i="11" s="1"/>
  <c r="I32" i="11"/>
  <c r="C34" i="10"/>
  <c r="R34" i="10"/>
  <c r="B33" i="10"/>
  <c r="Q33" i="10"/>
  <c r="S33" i="10" s="1"/>
  <c r="T33" i="10" s="1"/>
  <c r="D32" i="10"/>
  <c r="I31" i="10"/>
  <c r="I32" i="9"/>
  <c r="N31" i="9"/>
  <c r="O31" i="9" s="1"/>
  <c r="Q34" i="9"/>
  <c r="S34" i="9" s="1"/>
  <c r="T34" i="9" s="1"/>
  <c r="D33" i="9"/>
  <c r="B34" i="9"/>
  <c r="R35" i="9"/>
  <c r="C35" i="9"/>
  <c r="I31" i="8"/>
  <c r="D32" i="8"/>
  <c r="L33" i="8" s="1"/>
  <c r="N30" i="8"/>
  <c r="O30" i="8" s="1"/>
  <c r="N31" i="7"/>
  <c r="O31" i="7" s="1"/>
  <c r="D33" i="7"/>
  <c r="L34" i="7" s="1"/>
  <c r="I32" i="7"/>
  <c r="S33" i="7"/>
  <c r="T33" i="7" s="1"/>
  <c r="Q38" i="7" l="1"/>
  <c r="B38" i="7"/>
  <c r="R38" i="7"/>
  <c r="C38" i="7"/>
  <c r="Q38" i="8"/>
  <c r="B38" i="8"/>
  <c r="C38" i="8"/>
  <c r="R38" i="8"/>
  <c r="J34" i="24"/>
  <c r="J36" i="20"/>
  <c r="L37" i="20"/>
  <c r="I34" i="23"/>
  <c r="J34" i="23"/>
  <c r="J33" i="7"/>
  <c r="L34" i="9"/>
  <c r="N33" i="23"/>
  <c r="O33" i="23" s="1"/>
  <c r="L36" i="19"/>
  <c r="J35" i="19"/>
  <c r="Q36" i="23"/>
  <c r="D35" i="23"/>
  <c r="B36" i="23"/>
  <c r="L34" i="15"/>
  <c r="J33" i="15"/>
  <c r="J33" i="16"/>
  <c r="L34" i="16"/>
  <c r="I33" i="16"/>
  <c r="C36" i="23"/>
  <c r="R36" i="23"/>
  <c r="J33" i="11"/>
  <c r="L34" i="11"/>
  <c r="L33" i="10"/>
  <c r="L33" i="15"/>
  <c r="J32" i="15"/>
  <c r="B36" i="24"/>
  <c r="Q36" i="24"/>
  <c r="S36" i="24" s="1"/>
  <c r="T36" i="24" s="1"/>
  <c r="R38" i="24"/>
  <c r="C38" i="24"/>
  <c r="N33" i="24"/>
  <c r="O33" i="24" s="1"/>
  <c r="N34" i="24"/>
  <c r="O34" i="24" s="1"/>
  <c r="F39" i="24"/>
  <c r="D36" i="24"/>
  <c r="D35" i="24"/>
  <c r="F38" i="23"/>
  <c r="B38" i="20"/>
  <c r="Q38" i="20"/>
  <c r="N35" i="20"/>
  <c r="O35" i="20" s="1"/>
  <c r="N34" i="20"/>
  <c r="O34" i="20" s="1"/>
  <c r="I36" i="20"/>
  <c r="C37" i="20"/>
  <c r="R37" i="20"/>
  <c r="F38" i="19"/>
  <c r="I35" i="19"/>
  <c r="O34" i="19"/>
  <c r="R38" i="19"/>
  <c r="C38" i="19"/>
  <c r="S36" i="19"/>
  <c r="T36" i="19" s="1"/>
  <c r="Q37" i="19"/>
  <c r="D36" i="19"/>
  <c r="B37" i="19"/>
  <c r="N31" i="14"/>
  <c r="O31" i="14" s="1"/>
  <c r="J32" i="14"/>
  <c r="I32" i="14"/>
  <c r="R34" i="14"/>
  <c r="S34" i="14" s="1"/>
  <c r="T34" i="14" s="1"/>
  <c r="C34" i="14"/>
  <c r="D33" i="14"/>
  <c r="L34" i="14" s="1"/>
  <c r="J32" i="13"/>
  <c r="I32" i="13"/>
  <c r="J32" i="8"/>
  <c r="J32" i="12"/>
  <c r="I32" i="12"/>
  <c r="F36" i="12"/>
  <c r="N32" i="11"/>
  <c r="O32" i="11" s="1"/>
  <c r="F36" i="10"/>
  <c r="F36" i="9"/>
  <c r="F36" i="8"/>
  <c r="G36" i="7"/>
  <c r="B35" i="16"/>
  <c r="Q35" i="16"/>
  <c r="D34" i="16"/>
  <c r="S34" i="16"/>
  <c r="T34" i="16" s="1"/>
  <c r="N32" i="16"/>
  <c r="O32" i="16" s="1"/>
  <c r="R35" i="16"/>
  <c r="C35" i="16"/>
  <c r="I33" i="15"/>
  <c r="I32" i="15"/>
  <c r="Q35" i="15"/>
  <c r="B35" i="15"/>
  <c r="R34" i="15"/>
  <c r="S34" i="15" s="1"/>
  <c r="T34" i="15" s="1"/>
  <c r="C34" i="15"/>
  <c r="D34" i="15" s="1"/>
  <c r="Q36" i="14"/>
  <c r="B36" i="14"/>
  <c r="N31" i="13"/>
  <c r="O31" i="13" s="1"/>
  <c r="B34" i="13"/>
  <c r="Q34" i="13"/>
  <c r="S34" i="13" s="1"/>
  <c r="T34" i="13" s="1"/>
  <c r="D33" i="13"/>
  <c r="L34" i="13" s="1"/>
  <c r="C35" i="13"/>
  <c r="R35" i="13"/>
  <c r="N31" i="12"/>
  <c r="O31" i="12" s="1"/>
  <c r="C35" i="12"/>
  <c r="R35" i="12"/>
  <c r="B34" i="12"/>
  <c r="Q34" i="12"/>
  <c r="S34" i="12" s="1"/>
  <c r="T34" i="12" s="1"/>
  <c r="D33" i="12"/>
  <c r="L34" i="12" s="1"/>
  <c r="N31" i="11"/>
  <c r="O31" i="11" s="1"/>
  <c r="I33" i="11"/>
  <c r="R34" i="11"/>
  <c r="S34" i="11" s="1"/>
  <c r="T34" i="11" s="1"/>
  <c r="C34" i="11"/>
  <c r="Q35" i="11"/>
  <c r="B35" i="11"/>
  <c r="I32" i="10"/>
  <c r="Q34" i="10"/>
  <c r="S34" i="10" s="1"/>
  <c r="T34" i="10" s="1"/>
  <c r="D33" i="10"/>
  <c r="B34" i="10"/>
  <c r="R35" i="10"/>
  <c r="C35" i="10"/>
  <c r="N31" i="10"/>
  <c r="O31" i="10" s="1"/>
  <c r="R36" i="9"/>
  <c r="C36" i="9"/>
  <c r="Q35" i="9"/>
  <c r="S35" i="9" s="1"/>
  <c r="T35" i="9" s="1"/>
  <c r="D34" i="9"/>
  <c r="B35" i="9"/>
  <c r="N32" i="9"/>
  <c r="O32" i="9" s="1"/>
  <c r="I33" i="9"/>
  <c r="I32" i="8"/>
  <c r="S33" i="8"/>
  <c r="T33" i="8" s="1"/>
  <c r="N31" i="8"/>
  <c r="O31" i="8" s="1"/>
  <c r="D33" i="8"/>
  <c r="L34" i="8" s="1"/>
  <c r="D34" i="7"/>
  <c r="L35" i="7" s="1"/>
  <c r="I33" i="7"/>
  <c r="N32" i="7"/>
  <c r="O32" i="7" s="1"/>
  <c r="S34" i="7"/>
  <c r="T34" i="7" s="1"/>
  <c r="B39" i="7" l="1"/>
  <c r="Q39" i="7"/>
  <c r="C39" i="7"/>
  <c r="R39" i="7"/>
  <c r="C39" i="8"/>
  <c r="R39" i="8"/>
  <c r="B39" i="8"/>
  <c r="Q39" i="8"/>
  <c r="S36" i="23"/>
  <c r="T36" i="23" s="1"/>
  <c r="N34" i="23"/>
  <c r="O34" i="23" s="1"/>
  <c r="J34" i="7"/>
  <c r="J34" i="16"/>
  <c r="L35" i="16"/>
  <c r="I34" i="16"/>
  <c r="N32" i="13"/>
  <c r="O32" i="13" s="1"/>
  <c r="D36" i="23"/>
  <c r="B37" i="23"/>
  <c r="Q37" i="23"/>
  <c r="S37" i="23" s="1"/>
  <c r="T37" i="23" s="1"/>
  <c r="I35" i="23"/>
  <c r="J35" i="23"/>
  <c r="Q37" i="24"/>
  <c r="S37" i="24" s="1"/>
  <c r="T37" i="24" s="1"/>
  <c r="B37" i="24"/>
  <c r="D37" i="24" s="1"/>
  <c r="R37" i="23"/>
  <c r="C37" i="23"/>
  <c r="L34" i="10"/>
  <c r="L35" i="9"/>
  <c r="L37" i="19"/>
  <c r="J36" i="19"/>
  <c r="L35" i="15"/>
  <c r="J34" i="15"/>
  <c r="C39" i="24"/>
  <c r="R39" i="24"/>
  <c r="I36" i="24"/>
  <c r="J36" i="24"/>
  <c r="F40" i="24"/>
  <c r="I35" i="24"/>
  <c r="J35" i="24"/>
  <c r="F39" i="23"/>
  <c r="S37" i="20"/>
  <c r="T37" i="20" s="1"/>
  <c r="R38" i="20"/>
  <c r="S38" i="20" s="1"/>
  <c r="T38" i="20" s="1"/>
  <c r="C38" i="20"/>
  <c r="N36" i="20"/>
  <c r="O36" i="20" s="1"/>
  <c r="D37" i="20"/>
  <c r="Q39" i="20"/>
  <c r="D38" i="20"/>
  <c r="B39" i="20"/>
  <c r="F39" i="19"/>
  <c r="R39" i="19"/>
  <c r="C39" i="19"/>
  <c r="Q38" i="19"/>
  <c r="D37" i="19"/>
  <c r="B38" i="19"/>
  <c r="S37" i="19"/>
  <c r="T37" i="19" s="1"/>
  <c r="O35" i="19"/>
  <c r="I36" i="19"/>
  <c r="J33" i="14"/>
  <c r="I33" i="14"/>
  <c r="C35" i="14"/>
  <c r="D34" i="14"/>
  <c r="L35" i="14" s="1"/>
  <c r="R35" i="14"/>
  <c r="S35" i="14" s="1"/>
  <c r="T35" i="14" s="1"/>
  <c r="N32" i="14"/>
  <c r="O32" i="14" s="1"/>
  <c r="J33" i="13"/>
  <c r="I33" i="13"/>
  <c r="J33" i="8"/>
  <c r="J33" i="12"/>
  <c r="I33" i="12"/>
  <c r="F37" i="12"/>
  <c r="F37" i="10"/>
  <c r="F37" i="9"/>
  <c r="F37" i="8"/>
  <c r="G37" i="7"/>
  <c r="S35" i="16"/>
  <c r="T35" i="16" s="1"/>
  <c r="Q36" i="16"/>
  <c r="B36" i="16"/>
  <c r="D35" i="16"/>
  <c r="C36" i="16"/>
  <c r="R36" i="16"/>
  <c r="N33" i="16"/>
  <c r="O33" i="16" s="1"/>
  <c r="I34" i="15"/>
  <c r="N33" i="15"/>
  <c r="O33" i="15" s="1"/>
  <c r="N32" i="15"/>
  <c r="O32" i="15" s="1"/>
  <c r="R35" i="15"/>
  <c r="S35" i="15" s="1"/>
  <c r="T35" i="15" s="1"/>
  <c r="C35" i="15"/>
  <c r="D35" i="15" s="1"/>
  <c r="Q36" i="15"/>
  <c r="B36" i="15"/>
  <c r="Q37" i="14"/>
  <c r="B37" i="14"/>
  <c r="Q35" i="13"/>
  <c r="S35" i="13" s="1"/>
  <c r="T35" i="13" s="1"/>
  <c r="D34" i="13"/>
  <c r="L35" i="13" s="1"/>
  <c r="B35" i="13"/>
  <c r="R36" i="13"/>
  <c r="C36" i="13"/>
  <c r="R36" i="12"/>
  <c r="C36" i="12"/>
  <c r="Q35" i="12"/>
  <c r="S35" i="12" s="1"/>
  <c r="T35" i="12" s="1"/>
  <c r="D34" i="12"/>
  <c r="L35" i="12" s="1"/>
  <c r="B35" i="12"/>
  <c r="N32" i="12"/>
  <c r="O32" i="12" s="1"/>
  <c r="B36" i="11"/>
  <c r="Q36" i="11"/>
  <c r="R35" i="11"/>
  <c r="S35" i="11" s="1"/>
  <c r="T35" i="11" s="1"/>
  <c r="C35" i="11"/>
  <c r="D35" i="11" s="1"/>
  <c r="D34" i="11"/>
  <c r="N33" i="11"/>
  <c r="O33" i="11" s="1"/>
  <c r="R36" i="10"/>
  <c r="C36" i="10"/>
  <c r="B35" i="10"/>
  <c r="Q35" i="10"/>
  <c r="S35" i="10" s="1"/>
  <c r="T35" i="10" s="1"/>
  <c r="D34" i="10"/>
  <c r="I33" i="10"/>
  <c r="N32" i="10"/>
  <c r="O32" i="10" s="1"/>
  <c r="N33" i="9"/>
  <c r="O33" i="9" s="1"/>
  <c r="C37" i="9"/>
  <c r="R37" i="9"/>
  <c r="B36" i="9"/>
  <c r="Q36" i="9"/>
  <c r="S36" i="9" s="1"/>
  <c r="T36" i="9" s="1"/>
  <c r="D35" i="9"/>
  <c r="I34" i="9"/>
  <c r="S34" i="8"/>
  <c r="T34" i="8" s="1"/>
  <c r="D34" i="8"/>
  <c r="L35" i="8" s="1"/>
  <c r="I33" i="8"/>
  <c r="N32" i="8"/>
  <c r="O32" i="8" s="1"/>
  <c r="N33" i="7"/>
  <c r="O33" i="7" s="1"/>
  <c r="D35" i="7"/>
  <c r="L36" i="7" s="1"/>
  <c r="I34" i="7"/>
  <c r="S35" i="7"/>
  <c r="T35" i="7" s="1"/>
  <c r="C40" i="7" l="1"/>
  <c r="R40" i="7"/>
  <c r="B40" i="7"/>
  <c r="Q40" i="7"/>
  <c r="B40" i="8"/>
  <c r="Q40" i="8"/>
  <c r="C40" i="8"/>
  <c r="R40" i="8"/>
  <c r="J35" i="7"/>
  <c r="L39" i="20"/>
  <c r="J38" i="20"/>
  <c r="I36" i="23"/>
  <c r="J36" i="23"/>
  <c r="L35" i="10"/>
  <c r="L36" i="15"/>
  <c r="J35" i="15"/>
  <c r="Q38" i="24"/>
  <c r="B38" i="24"/>
  <c r="D38" i="24" s="1"/>
  <c r="J37" i="20"/>
  <c r="L38" i="20"/>
  <c r="J35" i="16"/>
  <c r="L36" i="16"/>
  <c r="I35" i="16"/>
  <c r="L38" i="19"/>
  <c r="J37" i="19"/>
  <c r="N35" i="23"/>
  <c r="O35" i="23" s="1"/>
  <c r="L36" i="9"/>
  <c r="J34" i="11"/>
  <c r="L35" i="11"/>
  <c r="J35" i="11"/>
  <c r="L36" i="11"/>
  <c r="C38" i="23"/>
  <c r="R38" i="23"/>
  <c r="Q38" i="23"/>
  <c r="B38" i="23"/>
  <c r="D37" i="23"/>
  <c r="C40" i="24"/>
  <c r="R40" i="24"/>
  <c r="I37" i="24"/>
  <c r="J37" i="24"/>
  <c r="F41" i="24"/>
  <c r="S38" i="24"/>
  <c r="T38" i="24" s="1"/>
  <c r="N36" i="24"/>
  <c r="O36" i="24" s="1"/>
  <c r="N35" i="24"/>
  <c r="O35" i="24" s="1"/>
  <c r="F40" i="23"/>
  <c r="I37" i="20"/>
  <c r="B40" i="20"/>
  <c r="Q40" i="20"/>
  <c r="I38" i="20"/>
  <c r="N38" i="20" s="1"/>
  <c r="O38" i="20" s="1"/>
  <c r="C39" i="20"/>
  <c r="D39" i="20" s="1"/>
  <c r="R39" i="20"/>
  <c r="S39" i="20"/>
  <c r="T39" i="20" s="1"/>
  <c r="F40" i="19"/>
  <c r="S38" i="19"/>
  <c r="T38" i="19" s="1"/>
  <c r="Q39" i="19"/>
  <c r="D38" i="19"/>
  <c r="B39" i="19"/>
  <c r="O36" i="19"/>
  <c r="I37" i="19"/>
  <c r="R40" i="19"/>
  <c r="C40" i="19"/>
  <c r="S35" i="8"/>
  <c r="T35" i="8" s="1"/>
  <c r="J34" i="14"/>
  <c r="I34" i="14"/>
  <c r="D35" i="14"/>
  <c r="L36" i="14" s="1"/>
  <c r="C36" i="14"/>
  <c r="R36" i="14"/>
  <c r="S36" i="14" s="1"/>
  <c r="T36" i="14" s="1"/>
  <c r="N33" i="14"/>
  <c r="O33" i="14" s="1"/>
  <c r="J34" i="8"/>
  <c r="J34" i="12"/>
  <c r="I34" i="12"/>
  <c r="J34" i="13"/>
  <c r="I34" i="13"/>
  <c r="F38" i="12"/>
  <c r="F38" i="10"/>
  <c r="F38" i="9"/>
  <c r="F38" i="8"/>
  <c r="G38" i="7"/>
  <c r="Q37" i="16"/>
  <c r="B37" i="16"/>
  <c r="D36" i="16"/>
  <c r="N34" i="16"/>
  <c r="O34" i="16" s="1"/>
  <c r="S36" i="16"/>
  <c r="T36" i="16" s="1"/>
  <c r="R37" i="16"/>
  <c r="C37" i="16"/>
  <c r="R36" i="15"/>
  <c r="S36" i="15" s="1"/>
  <c r="T36" i="15" s="1"/>
  <c r="C36" i="15"/>
  <c r="D36" i="15" s="1"/>
  <c r="B37" i="15"/>
  <c r="Q37" i="15"/>
  <c r="I35" i="15"/>
  <c r="N34" i="15"/>
  <c r="O34" i="15" s="1"/>
  <c r="Q38" i="14"/>
  <c r="B38" i="14"/>
  <c r="R37" i="13"/>
  <c r="C37" i="13"/>
  <c r="N33" i="13"/>
  <c r="O33" i="13" s="1"/>
  <c r="Q36" i="13"/>
  <c r="S36" i="13" s="1"/>
  <c r="T36" i="13" s="1"/>
  <c r="D35" i="13"/>
  <c r="L36" i="13" s="1"/>
  <c r="B36" i="13"/>
  <c r="R37" i="12"/>
  <c r="C37" i="12"/>
  <c r="N33" i="12"/>
  <c r="O33" i="12" s="1"/>
  <c r="Q36" i="12"/>
  <c r="S36" i="12" s="1"/>
  <c r="T36" i="12" s="1"/>
  <c r="D35" i="12"/>
  <c r="L36" i="12" s="1"/>
  <c r="B36" i="12"/>
  <c r="I35" i="11"/>
  <c r="B37" i="11"/>
  <c r="Q37" i="11"/>
  <c r="R36" i="11"/>
  <c r="S36" i="11" s="1"/>
  <c r="T36" i="11" s="1"/>
  <c r="C36" i="11"/>
  <c r="D36" i="11" s="1"/>
  <c r="I34" i="11"/>
  <c r="N34" i="11" s="1"/>
  <c r="O34" i="11" s="1"/>
  <c r="N33" i="10"/>
  <c r="O33" i="10" s="1"/>
  <c r="Q36" i="10"/>
  <c r="S36" i="10" s="1"/>
  <c r="T36" i="10" s="1"/>
  <c r="D35" i="10"/>
  <c r="B36" i="10"/>
  <c r="R37" i="10"/>
  <c r="C37" i="10"/>
  <c r="I34" i="10"/>
  <c r="Q37" i="9"/>
  <c r="S37" i="9" s="1"/>
  <c r="T37" i="9" s="1"/>
  <c r="B37" i="9"/>
  <c r="D36" i="9"/>
  <c r="N34" i="9"/>
  <c r="O34" i="9" s="1"/>
  <c r="C38" i="9"/>
  <c r="R38" i="9"/>
  <c r="I35" i="9"/>
  <c r="N33" i="8"/>
  <c r="O33" i="8" s="1"/>
  <c r="D35" i="8"/>
  <c r="L36" i="8" s="1"/>
  <c r="I34" i="8"/>
  <c r="N34" i="7"/>
  <c r="O34" i="7" s="1"/>
  <c r="S36" i="7"/>
  <c r="T36" i="7" s="1"/>
  <c r="D36" i="7"/>
  <c r="L37" i="7" s="1"/>
  <c r="I35" i="7"/>
  <c r="Q41" i="7" l="1"/>
  <c r="B41" i="7"/>
  <c r="R41" i="7"/>
  <c r="C41" i="7"/>
  <c r="R41" i="8"/>
  <c r="C41" i="8"/>
  <c r="Q41" i="8"/>
  <c r="B41" i="8"/>
  <c r="N35" i="16"/>
  <c r="O35" i="16" s="1"/>
  <c r="L40" i="20"/>
  <c r="J39" i="20"/>
  <c r="J36" i="7"/>
  <c r="I37" i="23"/>
  <c r="J37" i="23"/>
  <c r="L36" i="10"/>
  <c r="Q39" i="23"/>
  <c r="D38" i="23"/>
  <c r="B39" i="23"/>
  <c r="L37" i="9"/>
  <c r="J36" i="16"/>
  <c r="L37" i="16"/>
  <c r="I36" i="16"/>
  <c r="S38" i="23"/>
  <c r="T38" i="23" s="1"/>
  <c r="N36" i="23"/>
  <c r="O36" i="23" s="1"/>
  <c r="S36" i="8"/>
  <c r="T36" i="8" s="1"/>
  <c r="B39" i="24"/>
  <c r="Q39" i="24"/>
  <c r="S39" i="24" s="1"/>
  <c r="T39" i="24" s="1"/>
  <c r="L37" i="15"/>
  <c r="J36" i="15"/>
  <c r="L39" i="19"/>
  <c r="J38" i="19"/>
  <c r="C39" i="23"/>
  <c r="R39" i="23"/>
  <c r="J36" i="11"/>
  <c r="L37" i="11"/>
  <c r="R41" i="24"/>
  <c r="C41" i="24"/>
  <c r="I38" i="24"/>
  <c r="J38" i="24"/>
  <c r="F42" i="24"/>
  <c r="N37" i="24"/>
  <c r="O37" i="24" s="1"/>
  <c r="F41" i="23"/>
  <c r="I39" i="20"/>
  <c r="Q41" i="20"/>
  <c r="B41" i="20"/>
  <c r="R40" i="20"/>
  <c r="C40" i="20"/>
  <c r="D40" i="20" s="1"/>
  <c r="N37" i="20"/>
  <c r="O37" i="20" s="1"/>
  <c r="F41" i="19"/>
  <c r="O37" i="19"/>
  <c r="B40" i="19"/>
  <c r="Q40" i="19"/>
  <c r="D39" i="19"/>
  <c r="I38" i="19"/>
  <c r="C41" i="19"/>
  <c r="R41" i="19"/>
  <c r="S39" i="19"/>
  <c r="T39" i="19" s="1"/>
  <c r="R37" i="14"/>
  <c r="S37" i="14" s="1"/>
  <c r="T37" i="14" s="1"/>
  <c r="C37" i="14"/>
  <c r="D36" i="14"/>
  <c r="L37" i="14" s="1"/>
  <c r="J35" i="14"/>
  <c r="I35" i="14"/>
  <c r="N34" i="14"/>
  <c r="O34" i="14" s="1"/>
  <c r="J35" i="8"/>
  <c r="J35" i="12"/>
  <c r="I35" i="12"/>
  <c r="J35" i="13"/>
  <c r="I35" i="13"/>
  <c r="F39" i="12"/>
  <c r="F39" i="10"/>
  <c r="F39" i="9"/>
  <c r="N34" i="8"/>
  <c r="O34" i="8" s="1"/>
  <c r="F39" i="8"/>
  <c r="G39" i="7"/>
  <c r="R38" i="16"/>
  <c r="C38" i="16"/>
  <c r="B38" i="16"/>
  <c r="Q38" i="16"/>
  <c r="D37" i="16"/>
  <c r="S37" i="16"/>
  <c r="T37" i="16" s="1"/>
  <c r="N35" i="15"/>
  <c r="O35" i="15" s="1"/>
  <c r="I36" i="15"/>
  <c r="R37" i="15"/>
  <c r="S37" i="15" s="1"/>
  <c r="T37" i="15" s="1"/>
  <c r="C37" i="15"/>
  <c r="D37" i="15" s="1"/>
  <c r="B38" i="15"/>
  <c r="Q38" i="15"/>
  <c r="B39" i="14"/>
  <c r="Q39" i="14"/>
  <c r="R38" i="13"/>
  <c r="C38" i="13"/>
  <c r="N34" i="13"/>
  <c r="O34" i="13" s="1"/>
  <c r="Q37" i="13"/>
  <c r="S37" i="13" s="1"/>
  <c r="T37" i="13" s="1"/>
  <c r="D36" i="13"/>
  <c r="L37" i="13" s="1"/>
  <c r="B37" i="13"/>
  <c r="N34" i="12"/>
  <c r="O34" i="12" s="1"/>
  <c r="C38" i="12"/>
  <c r="R38" i="12"/>
  <c r="Q37" i="12"/>
  <c r="S37" i="12" s="1"/>
  <c r="T37" i="12" s="1"/>
  <c r="D36" i="12"/>
  <c r="L37" i="12" s="1"/>
  <c r="B37" i="12"/>
  <c r="I36" i="11"/>
  <c r="Q38" i="11"/>
  <c r="B38" i="11"/>
  <c r="N35" i="11"/>
  <c r="O35" i="11" s="1"/>
  <c r="R37" i="11"/>
  <c r="S37" i="11" s="1"/>
  <c r="T37" i="11" s="1"/>
  <c r="C37" i="11"/>
  <c r="D37" i="11" s="1"/>
  <c r="B37" i="10"/>
  <c r="Q37" i="10"/>
  <c r="S37" i="10" s="1"/>
  <c r="T37" i="10" s="1"/>
  <c r="D36" i="10"/>
  <c r="I35" i="10"/>
  <c r="N35" i="10" s="1"/>
  <c r="O35" i="10" s="1"/>
  <c r="N34" i="10"/>
  <c r="O34" i="10" s="1"/>
  <c r="C38" i="10"/>
  <c r="R38" i="10"/>
  <c r="R39" i="9"/>
  <c r="C39" i="9"/>
  <c r="B38" i="9"/>
  <c r="D37" i="9"/>
  <c r="Q38" i="9"/>
  <c r="S38" i="9" s="1"/>
  <c r="T38" i="9" s="1"/>
  <c r="N35" i="9"/>
  <c r="O35" i="9" s="1"/>
  <c r="I36" i="9"/>
  <c r="D36" i="8"/>
  <c r="L37" i="8" s="1"/>
  <c r="I35" i="8"/>
  <c r="I36" i="7"/>
  <c r="S37" i="7"/>
  <c r="T37" i="7" s="1"/>
  <c r="D37" i="7"/>
  <c r="L38" i="7" s="1"/>
  <c r="N35" i="7"/>
  <c r="O35" i="7" s="1"/>
  <c r="Q42" i="7" l="1"/>
  <c r="B42" i="7"/>
  <c r="R42" i="7"/>
  <c r="C42" i="7"/>
  <c r="Q42" i="8"/>
  <c r="B42" i="8"/>
  <c r="C42" i="8"/>
  <c r="R42" i="8"/>
  <c r="S39" i="23"/>
  <c r="T39" i="23" s="1"/>
  <c r="N38" i="24"/>
  <c r="O38" i="24" s="1"/>
  <c r="L41" i="20"/>
  <c r="J40" i="20"/>
  <c r="J37" i="7"/>
  <c r="L38" i="9"/>
  <c r="L37" i="10"/>
  <c r="N36" i="11"/>
  <c r="O36" i="11" s="1"/>
  <c r="L40" i="19"/>
  <c r="J39" i="19"/>
  <c r="L38" i="15"/>
  <c r="J37" i="15"/>
  <c r="N37" i="23"/>
  <c r="O37" i="23" s="1"/>
  <c r="J37" i="16"/>
  <c r="L38" i="16"/>
  <c r="I37" i="16"/>
  <c r="J37" i="11"/>
  <c r="L38" i="11"/>
  <c r="Q40" i="24"/>
  <c r="B40" i="24"/>
  <c r="D39" i="23"/>
  <c r="B40" i="23"/>
  <c r="Q40" i="23"/>
  <c r="R40" i="23"/>
  <c r="C40" i="23"/>
  <c r="J38" i="23"/>
  <c r="I38" i="23"/>
  <c r="N38" i="23" s="1"/>
  <c r="O38" i="23" s="1"/>
  <c r="R42" i="24"/>
  <c r="C42" i="24"/>
  <c r="F43" i="24"/>
  <c r="S40" i="24"/>
  <c r="T40" i="24" s="1"/>
  <c r="D39" i="24"/>
  <c r="F42" i="23"/>
  <c r="S40" i="20"/>
  <c r="T40" i="20" s="1"/>
  <c r="I40" i="20"/>
  <c r="C41" i="20"/>
  <c r="D41" i="20" s="1"/>
  <c r="R41" i="20"/>
  <c r="S41" i="20" s="1"/>
  <c r="T41" i="20" s="1"/>
  <c r="N39" i="20"/>
  <c r="O39" i="20" s="1"/>
  <c r="Q42" i="20"/>
  <c r="B42" i="20"/>
  <c r="F42" i="19"/>
  <c r="I39" i="19"/>
  <c r="O38" i="19"/>
  <c r="C42" i="19"/>
  <c r="R42" i="19"/>
  <c r="S40" i="19"/>
  <c r="T40" i="19" s="1"/>
  <c r="B41" i="19"/>
  <c r="D40" i="19"/>
  <c r="Q41" i="19"/>
  <c r="N35" i="14"/>
  <c r="O35" i="14" s="1"/>
  <c r="J36" i="14"/>
  <c r="I36" i="14"/>
  <c r="D37" i="14"/>
  <c r="L38" i="14" s="1"/>
  <c r="R38" i="14"/>
  <c r="S38" i="14" s="1"/>
  <c r="T38" i="14" s="1"/>
  <c r="C38" i="14"/>
  <c r="J36" i="8"/>
  <c r="J36" i="12"/>
  <c r="I36" i="12"/>
  <c r="J36" i="13"/>
  <c r="I36" i="13"/>
  <c r="F40" i="12"/>
  <c r="F40" i="10"/>
  <c r="F40" i="9"/>
  <c r="F40" i="8"/>
  <c r="G40" i="7"/>
  <c r="N36" i="16"/>
  <c r="O36" i="16" s="1"/>
  <c r="S38" i="16"/>
  <c r="T38" i="16" s="1"/>
  <c r="C39" i="16"/>
  <c r="R39" i="16"/>
  <c r="D38" i="16"/>
  <c r="Q39" i="16"/>
  <c r="B39" i="16"/>
  <c r="I37" i="15"/>
  <c r="Q39" i="15"/>
  <c r="B39" i="15"/>
  <c r="N36" i="15"/>
  <c r="O36" i="15" s="1"/>
  <c r="C38" i="15"/>
  <c r="D38" i="15" s="1"/>
  <c r="R38" i="15"/>
  <c r="S38" i="15" s="1"/>
  <c r="T38" i="15" s="1"/>
  <c r="B40" i="14"/>
  <c r="Q40" i="14"/>
  <c r="B38" i="13"/>
  <c r="Q38" i="13"/>
  <c r="S38" i="13" s="1"/>
  <c r="T38" i="13" s="1"/>
  <c r="D37" i="13"/>
  <c r="L38" i="13" s="1"/>
  <c r="C39" i="13"/>
  <c r="R39" i="13"/>
  <c r="N35" i="13"/>
  <c r="O35" i="13" s="1"/>
  <c r="B38" i="12"/>
  <c r="Q38" i="12"/>
  <c r="S38" i="12" s="1"/>
  <c r="T38" i="12" s="1"/>
  <c r="D37" i="12"/>
  <c r="L38" i="12" s="1"/>
  <c r="N35" i="12"/>
  <c r="O35" i="12" s="1"/>
  <c r="C39" i="12"/>
  <c r="R39" i="12"/>
  <c r="I37" i="11"/>
  <c r="C38" i="11"/>
  <c r="R38" i="11"/>
  <c r="S38" i="11" s="1"/>
  <c r="T38" i="11" s="1"/>
  <c r="B39" i="11"/>
  <c r="Q39" i="11"/>
  <c r="C39" i="10"/>
  <c r="R39" i="10"/>
  <c r="I36" i="10"/>
  <c r="B38" i="10"/>
  <c r="D37" i="10"/>
  <c r="Q38" i="10"/>
  <c r="S38" i="10" s="1"/>
  <c r="T38" i="10" s="1"/>
  <c r="I37" i="9"/>
  <c r="B39" i="9"/>
  <c r="Q39" i="9"/>
  <c r="S39" i="9" s="1"/>
  <c r="T39" i="9" s="1"/>
  <c r="D38" i="9"/>
  <c r="N36" i="9"/>
  <c r="O36" i="9" s="1"/>
  <c r="C40" i="9"/>
  <c r="R40" i="9"/>
  <c r="N35" i="8"/>
  <c r="O35" i="8" s="1"/>
  <c r="D37" i="8"/>
  <c r="L38" i="8" s="1"/>
  <c r="I36" i="8"/>
  <c r="S37" i="8"/>
  <c r="T37" i="8" s="1"/>
  <c r="N36" i="7"/>
  <c r="O36" i="7" s="1"/>
  <c r="I37" i="7"/>
  <c r="D38" i="7"/>
  <c r="L39" i="7" s="1"/>
  <c r="S38" i="7"/>
  <c r="T38" i="7" s="1"/>
  <c r="B43" i="7" l="1"/>
  <c r="Q43" i="7"/>
  <c r="C43" i="7"/>
  <c r="R43" i="7"/>
  <c r="C43" i="8"/>
  <c r="R43" i="8"/>
  <c r="B43" i="8"/>
  <c r="Q43" i="8"/>
  <c r="S40" i="23"/>
  <c r="T40" i="23" s="1"/>
  <c r="L38" i="10"/>
  <c r="J38" i="16"/>
  <c r="L39" i="16"/>
  <c r="I38" i="16"/>
  <c r="Q41" i="23"/>
  <c r="B41" i="23"/>
  <c r="D40" i="23"/>
  <c r="J38" i="7"/>
  <c r="L39" i="15"/>
  <c r="J38" i="15"/>
  <c r="I39" i="23"/>
  <c r="J39" i="23"/>
  <c r="Q41" i="24"/>
  <c r="B41" i="24"/>
  <c r="D41" i="24" s="1"/>
  <c r="J41" i="20"/>
  <c r="L42" i="20"/>
  <c r="L39" i="9"/>
  <c r="R41" i="23"/>
  <c r="C41" i="23"/>
  <c r="L41" i="19"/>
  <c r="J40" i="19"/>
  <c r="C43" i="24"/>
  <c r="R43" i="24"/>
  <c r="D40" i="24"/>
  <c r="F44" i="24"/>
  <c r="I39" i="24"/>
  <c r="J39" i="24"/>
  <c r="S41" i="24"/>
  <c r="T41" i="24" s="1"/>
  <c r="F43" i="23"/>
  <c r="I41" i="20"/>
  <c r="Q43" i="20"/>
  <c r="D42" i="20"/>
  <c r="B43" i="20"/>
  <c r="R42" i="20"/>
  <c r="S42" i="20" s="1"/>
  <c r="T42" i="20" s="1"/>
  <c r="C42" i="20"/>
  <c r="N40" i="20"/>
  <c r="O40" i="20" s="1"/>
  <c r="F43" i="19"/>
  <c r="B42" i="19"/>
  <c r="Q42" i="19"/>
  <c r="D41" i="19"/>
  <c r="C43" i="19"/>
  <c r="R43" i="19"/>
  <c r="I40" i="19"/>
  <c r="O39" i="19"/>
  <c r="S41" i="19"/>
  <c r="T41" i="19" s="1"/>
  <c r="N36" i="13"/>
  <c r="O36" i="13" s="1"/>
  <c r="N36" i="14"/>
  <c r="O36" i="14" s="1"/>
  <c r="S38" i="8"/>
  <c r="T38" i="8" s="1"/>
  <c r="D38" i="14"/>
  <c r="L39" i="14" s="1"/>
  <c r="C39" i="14"/>
  <c r="R39" i="14"/>
  <c r="S39" i="14" s="1"/>
  <c r="T39" i="14" s="1"/>
  <c r="J37" i="14"/>
  <c r="I37" i="14"/>
  <c r="J37" i="8"/>
  <c r="J37" i="12"/>
  <c r="I37" i="12"/>
  <c r="J37" i="13"/>
  <c r="I37" i="13"/>
  <c r="N37" i="16"/>
  <c r="O37" i="16" s="1"/>
  <c r="F41" i="12"/>
  <c r="F41" i="10"/>
  <c r="F41" i="9"/>
  <c r="F41" i="8"/>
  <c r="G41" i="7"/>
  <c r="Q40" i="16"/>
  <c r="B40" i="16"/>
  <c r="D39" i="16"/>
  <c r="R40" i="16"/>
  <c r="C40" i="16"/>
  <c r="S39" i="16"/>
  <c r="T39" i="16" s="1"/>
  <c r="B40" i="15"/>
  <c r="Q40" i="15"/>
  <c r="I38" i="15"/>
  <c r="C39" i="15"/>
  <c r="R39" i="15"/>
  <c r="S39" i="15" s="1"/>
  <c r="T39" i="15" s="1"/>
  <c r="N37" i="15"/>
  <c r="O37" i="15" s="1"/>
  <c r="Q41" i="14"/>
  <c r="B41" i="14"/>
  <c r="B39" i="13"/>
  <c r="Q39" i="13"/>
  <c r="S39" i="13" s="1"/>
  <c r="T39" i="13" s="1"/>
  <c r="D38" i="13"/>
  <c r="L39" i="13" s="1"/>
  <c r="C40" i="13"/>
  <c r="R40" i="13"/>
  <c r="R40" i="12"/>
  <c r="C40" i="12"/>
  <c r="N36" i="12"/>
  <c r="O36" i="12" s="1"/>
  <c r="Q39" i="12"/>
  <c r="S39" i="12" s="1"/>
  <c r="T39" i="12" s="1"/>
  <c r="D38" i="12"/>
  <c r="L39" i="12" s="1"/>
  <c r="B39" i="12"/>
  <c r="R39" i="11"/>
  <c r="S39" i="11" s="1"/>
  <c r="T39" i="11" s="1"/>
  <c r="C39" i="11"/>
  <c r="D39" i="11" s="1"/>
  <c r="B40" i="11"/>
  <c r="Q40" i="11"/>
  <c r="D38" i="11"/>
  <c r="N37" i="11"/>
  <c r="O37" i="11" s="1"/>
  <c r="N36" i="10"/>
  <c r="O36" i="10" s="1"/>
  <c r="I37" i="10"/>
  <c r="B39" i="10"/>
  <c r="D38" i="10"/>
  <c r="Q39" i="10"/>
  <c r="S39" i="10" s="1"/>
  <c r="T39" i="10" s="1"/>
  <c r="C40" i="10"/>
  <c r="R40" i="10"/>
  <c r="B40" i="9"/>
  <c r="Q40" i="9"/>
  <c r="S40" i="9" s="1"/>
  <c r="T40" i="9" s="1"/>
  <c r="D39" i="9"/>
  <c r="N37" i="9"/>
  <c r="O37" i="9" s="1"/>
  <c r="C41" i="9"/>
  <c r="R41" i="9"/>
  <c r="I38" i="9"/>
  <c r="D38" i="8"/>
  <c r="L39" i="8" s="1"/>
  <c r="N36" i="8"/>
  <c r="O36" i="8" s="1"/>
  <c r="I37" i="8"/>
  <c r="N37" i="7"/>
  <c r="O37" i="7" s="1"/>
  <c r="I38" i="7"/>
  <c r="D39" i="7"/>
  <c r="L40" i="7" s="1"/>
  <c r="S39" i="7"/>
  <c r="T39" i="7" s="1"/>
  <c r="C44" i="7" l="1"/>
  <c r="R44" i="7"/>
  <c r="Q44" i="7"/>
  <c r="B44" i="7"/>
  <c r="B44" i="8"/>
  <c r="Q44" i="8"/>
  <c r="C44" i="8"/>
  <c r="R44" i="8"/>
  <c r="N38" i="9"/>
  <c r="O38" i="9" s="1"/>
  <c r="J38" i="11"/>
  <c r="L39" i="11"/>
  <c r="I40" i="23"/>
  <c r="J40" i="23"/>
  <c r="R42" i="23"/>
  <c r="C42" i="23"/>
  <c r="D41" i="23"/>
  <c r="Q42" i="23"/>
  <c r="B42" i="23"/>
  <c r="J39" i="7"/>
  <c r="L39" i="10"/>
  <c r="N39" i="23"/>
  <c r="O39" i="23" s="1"/>
  <c r="S41" i="23"/>
  <c r="T41" i="23" s="1"/>
  <c r="J39" i="11"/>
  <c r="L40" i="11"/>
  <c r="J39" i="16"/>
  <c r="L40" i="16"/>
  <c r="I39" i="16"/>
  <c r="L40" i="9"/>
  <c r="L42" i="19"/>
  <c r="J41" i="19"/>
  <c r="L43" i="20"/>
  <c r="J42" i="20"/>
  <c r="Q42" i="24"/>
  <c r="B42" i="24"/>
  <c r="D42" i="24" s="1"/>
  <c r="C44" i="24"/>
  <c r="R44" i="24"/>
  <c r="F45" i="24"/>
  <c r="I40" i="24"/>
  <c r="J40" i="24"/>
  <c r="I41" i="24"/>
  <c r="J41" i="24"/>
  <c r="N39" i="24"/>
  <c r="O39" i="24" s="1"/>
  <c r="S42" i="24"/>
  <c r="T42" i="24" s="1"/>
  <c r="F44" i="23"/>
  <c r="I42" i="20"/>
  <c r="Q44" i="20"/>
  <c r="D43" i="20"/>
  <c r="B44" i="20"/>
  <c r="N41" i="20"/>
  <c r="O41" i="20" s="1"/>
  <c r="R43" i="20"/>
  <c r="C43" i="20"/>
  <c r="F44" i="19"/>
  <c r="O40" i="19"/>
  <c r="I41" i="19"/>
  <c r="S42" i="19"/>
  <c r="T42" i="19" s="1"/>
  <c r="R44" i="19"/>
  <c r="C44" i="19"/>
  <c r="Q43" i="19"/>
  <c r="D42" i="19"/>
  <c r="B43" i="19"/>
  <c r="N37" i="14"/>
  <c r="O37" i="14" s="1"/>
  <c r="S40" i="7"/>
  <c r="T40" i="7" s="1"/>
  <c r="C40" i="14"/>
  <c r="R40" i="14"/>
  <c r="S40" i="14" s="1"/>
  <c r="T40" i="14" s="1"/>
  <c r="D39" i="14"/>
  <c r="L40" i="14" s="1"/>
  <c r="J38" i="14"/>
  <c r="I38" i="14"/>
  <c r="J38" i="13"/>
  <c r="I38" i="13"/>
  <c r="J38" i="8"/>
  <c r="J38" i="12"/>
  <c r="I38" i="12"/>
  <c r="F42" i="12"/>
  <c r="F42" i="10"/>
  <c r="F42" i="9"/>
  <c r="F42" i="8"/>
  <c r="G42" i="7"/>
  <c r="S40" i="16"/>
  <c r="T40" i="16" s="1"/>
  <c r="N38" i="16"/>
  <c r="O38" i="16" s="1"/>
  <c r="Q41" i="16"/>
  <c r="D40" i="16"/>
  <c r="B41" i="16"/>
  <c r="R41" i="16"/>
  <c r="C41" i="16"/>
  <c r="R40" i="15"/>
  <c r="S40" i="15" s="1"/>
  <c r="T40" i="15" s="1"/>
  <c r="C40" i="15"/>
  <c r="D40" i="15" s="1"/>
  <c r="N38" i="15"/>
  <c r="O38" i="15" s="1"/>
  <c r="D39" i="15"/>
  <c r="Q41" i="15"/>
  <c r="B41" i="15"/>
  <c r="Q42" i="14"/>
  <c r="B42" i="14"/>
  <c r="N37" i="13"/>
  <c r="O37" i="13" s="1"/>
  <c r="B40" i="13"/>
  <c r="D39" i="13"/>
  <c r="L40" i="13" s="1"/>
  <c r="Q40" i="13"/>
  <c r="S40" i="13" s="1"/>
  <c r="T40" i="13" s="1"/>
  <c r="C41" i="13"/>
  <c r="R41" i="13"/>
  <c r="N37" i="12"/>
  <c r="O37" i="12" s="1"/>
  <c r="B40" i="12"/>
  <c r="D39" i="12"/>
  <c r="L40" i="12" s="1"/>
  <c r="Q40" i="12"/>
  <c r="S40" i="12" s="1"/>
  <c r="T40" i="12" s="1"/>
  <c r="C41" i="12"/>
  <c r="R41" i="12"/>
  <c r="I38" i="11"/>
  <c r="I39" i="11"/>
  <c r="C40" i="11"/>
  <c r="D40" i="11" s="1"/>
  <c r="R40" i="11"/>
  <c r="S40" i="11" s="1"/>
  <c r="T40" i="11" s="1"/>
  <c r="B41" i="11"/>
  <c r="Q41" i="11"/>
  <c r="N37" i="10"/>
  <c r="O37" i="10" s="1"/>
  <c r="I38" i="10"/>
  <c r="Q40" i="10"/>
  <c r="S40" i="10" s="1"/>
  <c r="T40" i="10" s="1"/>
  <c r="D39" i="10"/>
  <c r="B40" i="10"/>
  <c r="R41" i="10"/>
  <c r="C41" i="10"/>
  <c r="C42" i="9"/>
  <c r="R42" i="9"/>
  <c r="I39" i="9"/>
  <c r="D40" i="9"/>
  <c r="Q41" i="9"/>
  <c r="S41" i="9" s="1"/>
  <c r="T41" i="9" s="1"/>
  <c r="B41" i="9"/>
  <c r="N37" i="8"/>
  <c r="O37" i="8" s="1"/>
  <c r="S39" i="8"/>
  <c r="T39" i="8" s="1"/>
  <c r="I38" i="8"/>
  <c r="D39" i="8"/>
  <c r="L40" i="8" s="1"/>
  <c r="N38" i="7"/>
  <c r="O38" i="7" s="1"/>
  <c r="I39" i="7"/>
  <c r="D40" i="7"/>
  <c r="L41" i="7" s="1"/>
  <c r="R45" i="7" l="1"/>
  <c r="C45" i="7"/>
  <c r="Q45" i="7"/>
  <c r="B45" i="7"/>
  <c r="R45" i="8"/>
  <c r="C45" i="8"/>
  <c r="Q45" i="8"/>
  <c r="B45" i="8"/>
  <c r="N40" i="23"/>
  <c r="O40" i="23" s="1"/>
  <c r="S42" i="23"/>
  <c r="T42" i="23" s="1"/>
  <c r="L44" i="20"/>
  <c r="J43" i="20"/>
  <c r="I41" i="23"/>
  <c r="J41" i="23"/>
  <c r="B43" i="24"/>
  <c r="Q43" i="24"/>
  <c r="S43" i="24" s="1"/>
  <c r="T43" i="24" s="1"/>
  <c r="L41" i="15"/>
  <c r="J40" i="15"/>
  <c r="C43" i="23"/>
  <c r="R43" i="23"/>
  <c r="J40" i="11"/>
  <c r="L41" i="11"/>
  <c r="L43" i="19"/>
  <c r="J42" i="19"/>
  <c r="J40" i="7"/>
  <c r="L40" i="10"/>
  <c r="L41" i="9"/>
  <c r="N38" i="11"/>
  <c r="O38" i="11" s="1"/>
  <c r="J40" i="16"/>
  <c r="L41" i="16"/>
  <c r="I40" i="16"/>
  <c r="L40" i="15"/>
  <c r="J39" i="15"/>
  <c r="D42" i="23"/>
  <c r="B43" i="23"/>
  <c r="Q43" i="23"/>
  <c r="S43" i="23" s="1"/>
  <c r="T43" i="23" s="1"/>
  <c r="N41" i="24"/>
  <c r="O41" i="24" s="1"/>
  <c r="R45" i="24"/>
  <c r="C45" i="24"/>
  <c r="I42" i="24"/>
  <c r="J42" i="24"/>
  <c r="N40" i="24"/>
  <c r="O40" i="24" s="1"/>
  <c r="F46" i="24"/>
  <c r="D43" i="24"/>
  <c r="F45" i="23"/>
  <c r="S43" i="20"/>
  <c r="T43" i="20" s="1"/>
  <c r="I43" i="20"/>
  <c r="R44" i="20"/>
  <c r="S44" i="20" s="1"/>
  <c r="T44" i="20" s="1"/>
  <c r="C44" i="20"/>
  <c r="D44" i="20" s="1"/>
  <c r="N42" i="20"/>
  <c r="O42" i="20" s="1"/>
  <c r="Q45" i="20"/>
  <c r="B45" i="20"/>
  <c r="F45" i="19"/>
  <c r="R45" i="19"/>
  <c r="C45" i="19"/>
  <c r="I42" i="19"/>
  <c r="S43" i="19"/>
  <c r="T43" i="19" s="1"/>
  <c r="O41" i="19"/>
  <c r="Q44" i="19"/>
  <c r="D43" i="19"/>
  <c r="B44" i="19"/>
  <c r="S41" i="7"/>
  <c r="T41" i="7" s="1"/>
  <c r="N38" i="14"/>
  <c r="O38" i="14" s="1"/>
  <c r="J39" i="14"/>
  <c r="I39" i="14"/>
  <c r="C41" i="14"/>
  <c r="R41" i="14"/>
  <c r="S41" i="14" s="1"/>
  <c r="T41" i="14" s="1"/>
  <c r="D40" i="14"/>
  <c r="L41" i="14" s="1"/>
  <c r="J39" i="8"/>
  <c r="J39" i="13"/>
  <c r="I39" i="13"/>
  <c r="N39" i="13" s="1"/>
  <c r="O39" i="13" s="1"/>
  <c r="J39" i="12"/>
  <c r="I39" i="12"/>
  <c r="S41" i="8"/>
  <c r="T41" i="8" s="1"/>
  <c r="F43" i="12"/>
  <c r="F43" i="10"/>
  <c r="F43" i="9"/>
  <c r="F43" i="8"/>
  <c r="G43" i="7"/>
  <c r="N39" i="16"/>
  <c r="O39" i="16" s="1"/>
  <c r="Q42" i="16"/>
  <c r="B42" i="16"/>
  <c r="D41" i="16"/>
  <c r="R42" i="16"/>
  <c r="C42" i="16"/>
  <c r="S41" i="16"/>
  <c r="T41" i="16" s="1"/>
  <c r="B42" i="15"/>
  <c r="Q42" i="15"/>
  <c r="C41" i="15"/>
  <c r="R41" i="15"/>
  <c r="S41" i="15" s="1"/>
  <c r="T41" i="15" s="1"/>
  <c r="I39" i="15"/>
  <c r="I40" i="15"/>
  <c r="Q43" i="14"/>
  <c r="B43" i="14"/>
  <c r="Q41" i="13"/>
  <c r="S41" i="13" s="1"/>
  <c r="T41" i="13" s="1"/>
  <c r="D40" i="13"/>
  <c r="L41" i="13" s="1"/>
  <c r="B41" i="13"/>
  <c r="R42" i="13"/>
  <c r="C42" i="13"/>
  <c r="N38" i="13"/>
  <c r="O38" i="13" s="1"/>
  <c r="N38" i="12"/>
  <c r="O38" i="12" s="1"/>
  <c r="R42" i="12"/>
  <c r="C42" i="12"/>
  <c r="Q41" i="12"/>
  <c r="S41" i="12" s="1"/>
  <c r="T41" i="12" s="1"/>
  <c r="D40" i="12"/>
  <c r="L41" i="12" s="1"/>
  <c r="B41" i="12"/>
  <c r="N39" i="11"/>
  <c r="O39" i="11" s="1"/>
  <c r="Q42" i="11"/>
  <c r="B42" i="11"/>
  <c r="I40" i="11"/>
  <c r="C41" i="11"/>
  <c r="R41" i="11"/>
  <c r="S41" i="11" s="1"/>
  <c r="T41" i="11" s="1"/>
  <c r="I39" i="10"/>
  <c r="C42" i="10"/>
  <c r="R42" i="10"/>
  <c r="B41" i="10"/>
  <c r="Q41" i="10"/>
  <c r="S41" i="10" s="1"/>
  <c r="T41" i="10" s="1"/>
  <c r="D40" i="10"/>
  <c r="N38" i="10"/>
  <c r="O38" i="10" s="1"/>
  <c r="N39" i="9"/>
  <c r="O39" i="9" s="1"/>
  <c r="Q42" i="9"/>
  <c r="S42" i="9" s="1"/>
  <c r="T42" i="9" s="1"/>
  <c r="D41" i="9"/>
  <c r="B42" i="9"/>
  <c r="I40" i="9"/>
  <c r="R43" i="9"/>
  <c r="C43" i="9"/>
  <c r="I39" i="8"/>
  <c r="D40" i="8"/>
  <c r="L41" i="8" s="1"/>
  <c r="S40" i="8"/>
  <c r="T40" i="8" s="1"/>
  <c r="N38" i="8"/>
  <c r="O38" i="8" s="1"/>
  <c r="I40" i="7"/>
  <c r="N39" i="7"/>
  <c r="O39" i="7" s="1"/>
  <c r="D41" i="7"/>
  <c r="L42" i="7" s="1"/>
  <c r="R46" i="7" l="1"/>
  <c r="C46" i="7"/>
  <c r="B46" i="7"/>
  <c r="Q46" i="7"/>
  <c r="Q46" i="8"/>
  <c r="B46" i="8"/>
  <c r="R46" i="8"/>
  <c r="C46" i="8"/>
  <c r="N41" i="23"/>
  <c r="O41" i="23" s="1"/>
  <c r="N40" i="11"/>
  <c r="O40" i="11" s="1"/>
  <c r="J44" i="20"/>
  <c r="L45" i="20"/>
  <c r="L44" i="19"/>
  <c r="J43" i="19"/>
  <c r="B44" i="23"/>
  <c r="Q44" i="23"/>
  <c r="D43" i="23"/>
  <c r="B44" i="24"/>
  <c r="D44" i="24" s="1"/>
  <c r="Q44" i="24"/>
  <c r="L42" i="9"/>
  <c r="J41" i="16"/>
  <c r="L42" i="16"/>
  <c r="I41" i="16"/>
  <c r="I42" i="23"/>
  <c r="N42" i="23" s="1"/>
  <c r="O42" i="23" s="1"/>
  <c r="J42" i="23"/>
  <c r="J41" i="7"/>
  <c r="L41" i="10"/>
  <c r="C44" i="23"/>
  <c r="R44" i="23"/>
  <c r="R46" i="24"/>
  <c r="C46" i="24"/>
  <c r="F47" i="24"/>
  <c r="I43" i="24"/>
  <c r="J43" i="24"/>
  <c r="S44" i="24"/>
  <c r="T44" i="24" s="1"/>
  <c r="N42" i="24"/>
  <c r="O42" i="24" s="1"/>
  <c r="F46" i="23"/>
  <c r="B46" i="20"/>
  <c r="Q46" i="20"/>
  <c r="N43" i="20"/>
  <c r="O43" i="20" s="1"/>
  <c r="I44" i="20"/>
  <c r="R45" i="20"/>
  <c r="C45" i="20"/>
  <c r="F46" i="19"/>
  <c r="O42" i="19"/>
  <c r="R46" i="19"/>
  <c r="C46" i="19"/>
  <c r="S44" i="19"/>
  <c r="T44" i="19" s="1"/>
  <c r="Q45" i="19"/>
  <c r="D44" i="19"/>
  <c r="B45" i="19"/>
  <c r="I43" i="19"/>
  <c r="D41" i="14"/>
  <c r="L42" i="14" s="1"/>
  <c r="R42" i="14"/>
  <c r="S42" i="14" s="1"/>
  <c r="T42" i="14" s="1"/>
  <c r="C42" i="14"/>
  <c r="N39" i="14"/>
  <c r="O39" i="14" s="1"/>
  <c r="J40" i="14"/>
  <c r="I40" i="14"/>
  <c r="J40" i="12"/>
  <c r="I40" i="12"/>
  <c r="J40" i="8"/>
  <c r="J40" i="13"/>
  <c r="I40" i="13"/>
  <c r="N40" i="16"/>
  <c r="O40" i="16" s="1"/>
  <c r="F44" i="12"/>
  <c r="F44" i="10"/>
  <c r="F44" i="9"/>
  <c r="F44" i="8"/>
  <c r="G44" i="7"/>
  <c r="R43" i="16"/>
  <c r="C43" i="16"/>
  <c r="B43" i="16"/>
  <c r="D42" i="16"/>
  <c r="Q43" i="16"/>
  <c r="S42" i="16"/>
  <c r="T42" i="16" s="1"/>
  <c r="R42" i="15"/>
  <c r="S42" i="15" s="1"/>
  <c r="T42" i="15" s="1"/>
  <c r="C42" i="15"/>
  <c r="D42" i="15" s="1"/>
  <c r="Q43" i="15"/>
  <c r="B43" i="15"/>
  <c r="N40" i="15"/>
  <c r="O40" i="15" s="1"/>
  <c r="D41" i="15"/>
  <c r="N39" i="15"/>
  <c r="O39" i="15" s="1"/>
  <c r="Q44" i="14"/>
  <c r="B44" i="14"/>
  <c r="R43" i="13"/>
  <c r="C43" i="13"/>
  <c r="Q42" i="13"/>
  <c r="S42" i="13" s="1"/>
  <c r="T42" i="13" s="1"/>
  <c r="D41" i="13"/>
  <c r="L42" i="13" s="1"/>
  <c r="B42" i="13"/>
  <c r="N39" i="12"/>
  <c r="O39" i="12" s="1"/>
  <c r="Q42" i="12"/>
  <c r="S42" i="12" s="1"/>
  <c r="T42" i="12" s="1"/>
  <c r="D41" i="12"/>
  <c r="L42" i="12" s="1"/>
  <c r="B42" i="12"/>
  <c r="C43" i="12"/>
  <c r="R43" i="12"/>
  <c r="C42" i="11"/>
  <c r="D42" i="11" s="1"/>
  <c r="R42" i="11"/>
  <c r="S42" i="11" s="1"/>
  <c r="T42" i="11" s="1"/>
  <c r="Q43" i="11"/>
  <c r="B43" i="11"/>
  <c r="D41" i="11"/>
  <c r="R43" i="10"/>
  <c r="C43" i="10"/>
  <c r="I40" i="10"/>
  <c r="N39" i="10"/>
  <c r="O39" i="10" s="1"/>
  <c r="Q42" i="10"/>
  <c r="S42" i="10" s="1"/>
  <c r="T42" i="10" s="1"/>
  <c r="D41" i="10"/>
  <c r="B42" i="10"/>
  <c r="I41" i="9"/>
  <c r="Q43" i="9"/>
  <c r="S43" i="9" s="1"/>
  <c r="T43" i="9" s="1"/>
  <c r="D42" i="9"/>
  <c r="B43" i="9"/>
  <c r="R44" i="9"/>
  <c r="C44" i="9"/>
  <c r="N40" i="9"/>
  <c r="O40" i="9" s="1"/>
  <c r="D41" i="8"/>
  <c r="L42" i="8" s="1"/>
  <c r="I40" i="8"/>
  <c r="N39" i="8"/>
  <c r="O39" i="8" s="1"/>
  <c r="S42" i="7"/>
  <c r="T42" i="7" s="1"/>
  <c r="I41" i="7"/>
  <c r="N40" i="7"/>
  <c r="O40" i="7" s="1"/>
  <c r="D42" i="7"/>
  <c r="L43" i="7" s="1"/>
  <c r="B47" i="7" l="1"/>
  <c r="Q47" i="7"/>
  <c r="C47" i="7"/>
  <c r="R47" i="7"/>
  <c r="C47" i="8"/>
  <c r="R47" i="8"/>
  <c r="B47" i="8"/>
  <c r="Q47" i="8"/>
  <c r="L43" i="15"/>
  <c r="J42" i="15"/>
  <c r="D44" i="23"/>
  <c r="B45" i="23"/>
  <c r="Q45" i="23"/>
  <c r="J41" i="11"/>
  <c r="L42" i="11"/>
  <c r="S45" i="23"/>
  <c r="T45" i="23" s="1"/>
  <c r="J42" i="11"/>
  <c r="L43" i="11"/>
  <c r="L43" i="9"/>
  <c r="S44" i="23"/>
  <c r="T44" i="23" s="1"/>
  <c r="Q45" i="24"/>
  <c r="S45" i="24" s="1"/>
  <c r="T45" i="24" s="1"/>
  <c r="B45" i="24"/>
  <c r="I43" i="23"/>
  <c r="J43" i="23"/>
  <c r="R45" i="23"/>
  <c r="C45" i="23"/>
  <c r="L42" i="10"/>
  <c r="L45" i="19"/>
  <c r="J44" i="19"/>
  <c r="J42" i="7"/>
  <c r="L42" i="15"/>
  <c r="J41" i="15"/>
  <c r="J42" i="16"/>
  <c r="L43" i="16"/>
  <c r="I42" i="16"/>
  <c r="C47" i="24"/>
  <c r="R47" i="24"/>
  <c r="I44" i="24"/>
  <c r="J44" i="24"/>
  <c r="N43" i="24"/>
  <c r="O43" i="24" s="1"/>
  <c r="F48" i="24"/>
  <c r="F47" i="23"/>
  <c r="S45" i="20"/>
  <c r="T45" i="20" s="1"/>
  <c r="R46" i="20"/>
  <c r="C46" i="20"/>
  <c r="B47" i="20"/>
  <c r="Q47" i="20"/>
  <c r="N44" i="20"/>
  <c r="O44" i="20" s="1"/>
  <c r="D45" i="20"/>
  <c r="F47" i="19"/>
  <c r="I44" i="19"/>
  <c r="S45" i="19"/>
  <c r="T45" i="19" s="1"/>
  <c r="R47" i="19"/>
  <c r="C47" i="19"/>
  <c r="O43" i="19"/>
  <c r="Q46" i="19"/>
  <c r="D45" i="19"/>
  <c r="B46" i="19"/>
  <c r="N40" i="14"/>
  <c r="O40" i="14" s="1"/>
  <c r="D42" i="14"/>
  <c r="L43" i="14" s="1"/>
  <c r="R43" i="14"/>
  <c r="S43" i="14" s="1"/>
  <c r="T43" i="14" s="1"/>
  <c r="C43" i="14"/>
  <c r="J41" i="14"/>
  <c r="I41" i="14"/>
  <c r="J41" i="8"/>
  <c r="J41" i="12"/>
  <c r="I41" i="12"/>
  <c r="J41" i="13"/>
  <c r="I41" i="13"/>
  <c r="F45" i="12"/>
  <c r="F45" i="10"/>
  <c r="F45" i="9"/>
  <c r="F45" i="8"/>
  <c r="G45" i="7"/>
  <c r="N41" i="16"/>
  <c r="O41" i="16" s="1"/>
  <c r="S43" i="16"/>
  <c r="T43" i="16" s="1"/>
  <c r="C44" i="16"/>
  <c r="R44" i="16"/>
  <c r="Q44" i="16"/>
  <c r="B44" i="16"/>
  <c r="D43" i="16"/>
  <c r="Q44" i="15"/>
  <c r="B44" i="15"/>
  <c r="R43" i="15"/>
  <c r="S43" i="15" s="1"/>
  <c r="T43" i="15" s="1"/>
  <c r="C43" i="15"/>
  <c r="I42" i="15"/>
  <c r="I41" i="15"/>
  <c r="Q45" i="14"/>
  <c r="B45" i="14"/>
  <c r="R44" i="13"/>
  <c r="C44" i="13"/>
  <c r="Q43" i="13"/>
  <c r="S43" i="13" s="1"/>
  <c r="T43" i="13" s="1"/>
  <c r="D42" i="13"/>
  <c r="L43" i="13" s="1"/>
  <c r="B43" i="13"/>
  <c r="N40" i="13"/>
  <c r="O40" i="13" s="1"/>
  <c r="R44" i="12"/>
  <c r="C44" i="12"/>
  <c r="Q43" i="12"/>
  <c r="S43" i="12" s="1"/>
  <c r="T43" i="12" s="1"/>
  <c r="D42" i="12"/>
  <c r="L43" i="12" s="1"/>
  <c r="B43" i="12"/>
  <c r="N40" i="12"/>
  <c r="O40" i="12" s="1"/>
  <c r="I42" i="11"/>
  <c r="B44" i="11"/>
  <c r="Q44" i="11"/>
  <c r="I41" i="11"/>
  <c r="R43" i="11"/>
  <c r="S43" i="11" s="1"/>
  <c r="T43" i="11" s="1"/>
  <c r="C43" i="11"/>
  <c r="I41" i="10"/>
  <c r="N40" i="10"/>
  <c r="O40" i="10" s="1"/>
  <c r="R44" i="10"/>
  <c r="C44" i="10"/>
  <c r="B43" i="10"/>
  <c r="Q43" i="10"/>
  <c r="S43" i="10" s="1"/>
  <c r="T43" i="10" s="1"/>
  <c r="D42" i="10"/>
  <c r="I42" i="9"/>
  <c r="B44" i="9"/>
  <c r="D43" i="9"/>
  <c r="Q44" i="9"/>
  <c r="S44" i="9" s="1"/>
  <c r="T44" i="9" s="1"/>
  <c r="C45" i="9"/>
  <c r="R45" i="9"/>
  <c r="N41" i="9"/>
  <c r="O41" i="9" s="1"/>
  <c r="N40" i="8"/>
  <c r="O40" i="8" s="1"/>
  <c r="D42" i="8"/>
  <c r="L43" i="8" s="1"/>
  <c r="I41" i="8"/>
  <c r="S42" i="8"/>
  <c r="T42" i="8" s="1"/>
  <c r="D43" i="7"/>
  <c r="L44" i="7" s="1"/>
  <c r="N41" i="7"/>
  <c r="O41" i="7" s="1"/>
  <c r="I42" i="7"/>
  <c r="S43" i="7"/>
  <c r="T43" i="7" s="1"/>
  <c r="B48" i="7" l="1"/>
  <c r="Q48" i="7"/>
  <c r="C48" i="7"/>
  <c r="R48" i="7"/>
  <c r="B48" i="8"/>
  <c r="Q48" i="8"/>
  <c r="C48" i="8"/>
  <c r="R48" i="8"/>
  <c r="N43" i="23"/>
  <c r="O43" i="23" s="1"/>
  <c r="J43" i="7"/>
  <c r="J43" i="16"/>
  <c r="L44" i="16"/>
  <c r="I43" i="16"/>
  <c r="L46" i="19"/>
  <c r="J45" i="19"/>
  <c r="I44" i="23"/>
  <c r="J44" i="23"/>
  <c r="L44" i="9"/>
  <c r="B46" i="24"/>
  <c r="Q46" i="24"/>
  <c r="S46" i="24" s="1"/>
  <c r="T46" i="24" s="1"/>
  <c r="L43" i="10"/>
  <c r="R46" i="23"/>
  <c r="C46" i="23"/>
  <c r="D45" i="23"/>
  <c r="Q46" i="23"/>
  <c r="S46" i="23" s="1"/>
  <c r="T46" i="23" s="1"/>
  <c r="B46" i="23"/>
  <c r="N41" i="11"/>
  <c r="O41" i="11" s="1"/>
  <c r="J45" i="20"/>
  <c r="L46" i="20"/>
  <c r="C48" i="24"/>
  <c r="R48" i="24"/>
  <c r="N44" i="24"/>
  <c r="O44" i="24" s="1"/>
  <c r="F49" i="24"/>
  <c r="D45" i="24"/>
  <c r="F48" i="23"/>
  <c r="S46" i="20"/>
  <c r="T46" i="20" s="1"/>
  <c r="I45" i="20"/>
  <c r="C47" i="20"/>
  <c r="R47" i="20"/>
  <c r="S47" i="20" s="1"/>
  <c r="T47" i="20" s="1"/>
  <c r="B48" i="20"/>
  <c r="Q48" i="20"/>
  <c r="D46" i="20"/>
  <c r="F48" i="19"/>
  <c r="Q47" i="19"/>
  <c r="D46" i="19"/>
  <c r="B47" i="19"/>
  <c r="S46" i="19"/>
  <c r="T46" i="19" s="1"/>
  <c r="I45" i="19"/>
  <c r="O44" i="19"/>
  <c r="R48" i="19"/>
  <c r="C48" i="19"/>
  <c r="S43" i="8"/>
  <c r="T43" i="8" s="1"/>
  <c r="N41" i="14"/>
  <c r="O41" i="14" s="1"/>
  <c r="R44" i="14"/>
  <c r="S44" i="14" s="1"/>
  <c r="T44" i="14" s="1"/>
  <c r="C44" i="14"/>
  <c r="D43" i="14"/>
  <c r="L44" i="14" s="1"/>
  <c r="J42" i="14"/>
  <c r="I42" i="14"/>
  <c r="J42" i="13"/>
  <c r="I42" i="13"/>
  <c r="J42" i="8"/>
  <c r="J42" i="12"/>
  <c r="I42" i="12"/>
  <c r="F46" i="12"/>
  <c r="F46" i="10"/>
  <c r="F46" i="9"/>
  <c r="F46" i="8"/>
  <c r="G46" i="7"/>
  <c r="N42" i="16"/>
  <c r="O42" i="16" s="1"/>
  <c r="R45" i="16"/>
  <c r="C45" i="16"/>
  <c r="Q45" i="16"/>
  <c r="B45" i="16"/>
  <c r="D44" i="16"/>
  <c r="S44" i="16"/>
  <c r="T44" i="16" s="1"/>
  <c r="N42" i="15"/>
  <c r="O42" i="15" s="1"/>
  <c r="R44" i="15"/>
  <c r="S44" i="15" s="1"/>
  <c r="T44" i="15" s="1"/>
  <c r="C44" i="15"/>
  <c r="D44" i="15" s="1"/>
  <c r="D43" i="15"/>
  <c r="N41" i="15"/>
  <c r="O41" i="15" s="1"/>
  <c r="Q45" i="15"/>
  <c r="B45" i="15"/>
  <c r="B46" i="14"/>
  <c r="Q46" i="14"/>
  <c r="R45" i="13"/>
  <c r="C45" i="13"/>
  <c r="N41" i="13"/>
  <c r="O41" i="13" s="1"/>
  <c r="Q44" i="13"/>
  <c r="S44" i="13" s="1"/>
  <c r="T44" i="13" s="1"/>
  <c r="D43" i="13"/>
  <c r="L44" i="13" s="1"/>
  <c r="B44" i="13"/>
  <c r="Q44" i="12"/>
  <c r="S44" i="12" s="1"/>
  <c r="T44" i="12" s="1"/>
  <c r="D43" i="12"/>
  <c r="L44" i="12" s="1"/>
  <c r="B44" i="12"/>
  <c r="R45" i="12"/>
  <c r="C45" i="12"/>
  <c r="N41" i="12"/>
  <c r="O41" i="12" s="1"/>
  <c r="R44" i="11"/>
  <c r="S44" i="11" s="1"/>
  <c r="T44" i="11" s="1"/>
  <c r="C44" i="11"/>
  <c r="D44" i="11" s="1"/>
  <c r="D43" i="11"/>
  <c r="B45" i="11"/>
  <c r="Q45" i="11"/>
  <c r="N42" i="11"/>
  <c r="O42" i="11" s="1"/>
  <c r="R45" i="10"/>
  <c r="C45" i="10"/>
  <c r="I42" i="10"/>
  <c r="Q44" i="10"/>
  <c r="S44" i="10" s="1"/>
  <c r="T44" i="10" s="1"/>
  <c r="D43" i="10"/>
  <c r="B44" i="10"/>
  <c r="N41" i="10"/>
  <c r="O41" i="10" s="1"/>
  <c r="N42" i="9"/>
  <c r="O42" i="9" s="1"/>
  <c r="R46" i="9"/>
  <c r="C46" i="9"/>
  <c r="I43" i="9"/>
  <c r="D44" i="9"/>
  <c r="B45" i="9"/>
  <c r="Q45" i="9"/>
  <c r="S45" i="9" s="1"/>
  <c r="T45" i="9" s="1"/>
  <c r="D43" i="8"/>
  <c r="L44" i="8" s="1"/>
  <c r="I42" i="8"/>
  <c r="N41" i="8"/>
  <c r="O41" i="8" s="1"/>
  <c r="N42" i="7"/>
  <c r="O42" i="7" s="1"/>
  <c r="I43" i="7"/>
  <c r="D44" i="7"/>
  <c r="L45" i="7" s="1"/>
  <c r="S44" i="7"/>
  <c r="T44" i="7" s="1"/>
  <c r="Q49" i="7" l="1"/>
  <c r="B49" i="7"/>
  <c r="R49" i="7"/>
  <c r="C49" i="7"/>
  <c r="R49" i="8"/>
  <c r="C49" i="8"/>
  <c r="Q49" i="8"/>
  <c r="B49" i="8"/>
  <c r="N44" i="23"/>
  <c r="O44" i="23" s="1"/>
  <c r="L47" i="19"/>
  <c r="J46" i="19"/>
  <c r="J43" i="11"/>
  <c r="L44" i="11"/>
  <c r="Q47" i="24"/>
  <c r="S47" i="24" s="1"/>
  <c r="T47" i="24" s="1"/>
  <c r="B47" i="24"/>
  <c r="L47" i="20"/>
  <c r="J46" i="20"/>
  <c r="C47" i="23"/>
  <c r="R47" i="23"/>
  <c r="L45" i="9"/>
  <c r="J44" i="11"/>
  <c r="L45" i="11"/>
  <c r="D46" i="24"/>
  <c r="I45" i="23"/>
  <c r="J45" i="23"/>
  <c r="L44" i="15"/>
  <c r="J43" i="15"/>
  <c r="S44" i="8"/>
  <c r="T44" i="8" s="1"/>
  <c r="L44" i="10"/>
  <c r="D46" i="23"/>
  <c r="Q47" i="23"/>
  <c r="S47" i="23" s="1"/>
  <c r="T47" i="23" s="1"/>
  <c r="B47" i="23"/>
  <c r="J44" i="7"/>
  <c r="J44" i="16"/>
  <c r="L45" i="16"/>
  <c r="I44" i="16"/>
  <c r="L45" i="15"/>
  <c r="J44" i="15"/>
  <c r="R49" i="24"/>
  <c r="C49" i="24"/>
  <c r="I45" i="24"/>
  <c r="J45" i="24"/>
  <c r="D47" i="24"/>
  <c r="F50" i="24"/>
  <c r="F49" i="23"/>
  <c r="C48" i="20"/>
  <c r="D48" i="20" s="1"/>
  <c r="R48" i="20"/>
  <c r="S48" i="20" s="1"/>
  <c r="T48" i="20" s="1"/>
  <c r="N45" i="20"/>
  <c r="O45" i="20" s="1"/>
  <c r="I46" i="20"/>
  <c r="D47" i="20"/>
  <c r="Q49" i="20"/>
  <c r="B49" i="20"/>
  <c r="F49" i="19"/>
  <c r="O45" i="19"/>
  <c r="B48" i="19"/>
  <c r="Q48" i="19"/>
  <c r="D47" i="19"/>
  <c r="C49" i="19"/>
  <c r="R49" i="19"/>
  <c r="S47" i="19"/>
  <c r="T47" i="19" s="1"/>
  <c r="I46" i="19"/>
  <c r="N42" i="14"/>
  <c r="O42" i="14" s="1"/>
  <c r="N42" i="13"/>
  <c r="O42" i="13" s="1"/>
  <c r="J43" i="14"/>
  <c r="I43" i="14"/>
  <c r="R45" i="14"/>
  <c r="S45" i="14" s="1"/>
  <c r="T45" i="14" s="1"/>
  <c r="C45" i="14"/>
  <c r="D44" i="14"/>
  <c r="L45" i="14" s="1"/>
  <c r="J43" i="8"/>
  <c r="J43" i="13"/>
  <c r="I43" i="13"/>
  <c r="J43" i="12"/>
  <c r="I43" i="12"/>
  <c r="N43" i="12" s="1"/>
  <c r="O43" i="12" s="1"/>
  <c r="S45" i="8"/>
  <c r="T45" i="8" s="1"/>
  <c r="F47" i="12"/>
  <c r="F47" i="10"/>
  <c r="F47" i="9"/>
  <c r="F47" i="8"/>
  <c r="G47" i="7"/>
  <c r="B46" i="16"/>
  <c r="Q46" i="16"/>
  <c r="D45" i="16"/>
  <c r="S45" i="16"/>
  <c r="T45" i="16" s="1"/>
  <c r="N43" i="16"/>
  <c r="O43" i="16" s="1"/>
  <c r="R46" i="16"/>
  <c r="C46" i="16"/>
  <c r="I44" i="15"/>
  <c r="I43" i="15"/>
  <c r="R45" i="15"/>
  <c r="S45" i="15" s="1"/>
  <c r="T45" i="15" s="1"/>
  <c r="C45" i="15"/>
  <c r="D45" i="15" s="1"/>
  <c r="B46" i="15"/>
  <c r="Q46" i="15"/>
  <c r="B47" i="14"/>
  <c r="Q47" i="14"/>
  <c r="Q45" i="13"/>
  <c r="S45" i="13" s="1"/>
  <c r="T45" i="13" s="1"/>
  <c r="D44" i="13"/>
  <c r="L45" i="13" s="1"/>
  <c r="B45" i="13"/>
  <c r="R46" i="13"/>
  <c r="C46" i="13"/>
  <c r="N42" i="12"/>
  <c r="O42" i="12" s="1"/>
  <c r="Q45" i="12"/>
  <c r="S45" i="12" s="1"/>
  <c r="T45" i="12" s="1"/>
  <c r="D44" i="12"/>
  <c r="L45" i="12" s="1"/>
  <c r="B45" i="12"/>
  <c r="R46" i="12"/>
  <c r="C46" i="12"/>
  <c r="Q46" i="11"/>
  <c r="B46" i="11"/>
  <c r="I44" i="11"/>
  <c r="I43" i="11"/>
  <c r="N43" i="11" s="1"/>
  <c r="O43" i="11" s="1"/>
  <c r="R45" i="11"/>
  <c r="S45" i="11" s="1"/>
  <c r="T45" i="11" s="1"/>
  <c r="C45" i="11"/>
  <c r="N42" i="10"/>
  <c r="O42" i="10" s="1"/>
  <c r="B45" i="10"/>
  <c r="Q45" i="10"/>
  <c r="S45" i="10" s="1"/>
  <c r="T45" i="10" s="1"/>
  <c r="D44" i="10"/>
  <c r="I43" i="10"/>
  <c r="C46" i="10"/>
  <c r="R46" i="10"/>
  <c r="N43" i="9"/>
  <c r="O43" i="9" s="1"/>
  <c r="Q46" i="9"/>
  <c r="S46" i="9" s="1"/>
  <c r="T46" i="9" s="1"/>
  <c r="D45" i="9"/>
  <c r="B46" i="9"/>
  <c r="I44" i="9"/>
  <c r="R47" i="9"/>
  <c r="C47" i="9"/>
  <c r="N42" i="8"/>
  <c r="O42" i="8" s="1"/>
  <c r="I43" i="8"/>
  <c r="D44" i="8"/>
  <c r="L45" i="8" s="1"/>
  <c r="I44" i="7"/>
  <c r="D45" i="7"/>
  <c r="L46" i="7" s="1"/>
  <c r="S45" i="7"/>
  <c r="T45" i="7" s="1"/>
  <c r="N43" i="7"/>
  <c r="O43" i="7" s="1"/>
  <c r="R50" i="7" l="1"/>
  <c r="C50" i="7"/>
  <c r="Q50" i="7"/>
  <c r="B50" i="7"/>
  <c r="Q50" i="8"/>
  <c r="B50" i="8"/>
  <c r="C50" i="8"/>
  <c r="R50" i="8"/>
  <c r="N45" i="23"/>
  <c r="O45" i="23" s="1"/>
  <c r="J45" i="7"/>
  <c r="L48" i="20"/>
  <c r="J47" i="20"/>
  <c r="J46" i="24"/>
  <c r="I46" i="24"/>
  <c r="Q48" i="23"/>
  <c r="S48" i="23" s="1"/>
  <c r="T48" i="23" s="1"/>
  <c r="B48" i="23"/>
  <c r="D47" i="23"/>
  <c r="L45" i="10"/>
  <c r="C48" i="23"/>
  <c r="R48" i="23"/>
  <c r="J48" i="20"/>
  <c r="L49" i="20"/>
  <c r="L46" i="15"/>
  <c r="J45" i="15"/>
  <c r="J45" i="16"/>
  <c r="L46" i="16"/>
  <c r="I45" i="16"/>
  <c r="L48" i="19"/>
  <c r="J47" i="19"/>
  <c r="B48" i="24"/>
  <c r="Q48" i="24"/>
  <c r="S48" i="24" s="1"/>
  <c r="T48" i="24" s="1"/>
  <c r="L46" i="9"/>
  <c r="I46" i="23"/>
  <c r="J46" i="23"/>
  <c r="R50" i="24"/>
  <c r="C50" i="24"/>
  <c r="I47" i="24"/>
  <c r="J47" i="24"/>
  <c r="N45" i="24"/>
  <c r="O45" i="24" s="1"/>
  <c r="F51" i="24"/>
  <c r="F50" i="23"/>
  <c r="N46" i="20"/>
  <c r="O46" i="20" s="1"/>
  <c r="C49" i="20"/>
  <c r="D49" i="20" s="1"/>
  <c r="R49" i="20"/>
  <c r="S49" i="20" s="1"/>
  <c r="T49" i="20" s="1"/>
  <c r="I48" i="20"/>
  <c r="I47" i="20"/>
  <c r="N47" i="20" s="1"/>
  <c r="O47" i="20" s="1"/>
  <c r="Q50" i="20"/>
  <c r="B50" i="20"/>
  <c r="F50" i="19"/>
  <c r="I47" i="19"/>
  <c r="C50" i="19"/>
  <c r="R50" i="19"/>
  <c r="S48" i="19"/>
  <c r="T48" i="19" s="1"/>
  <c r="O46" i="19"/>
  <c r="B49" i="19"/>
  <c r="D48" i="19"/>
  <c r="Q49" i="19"/>
  <c r="S46" i="7"/>
  <c r="T46" i="7" s="1"/>
  <c r="N43" i="14"/>
  <c r="O43" i="14" s="1"/>
  <c r="J44" i="14"/>
  <c r="I44" i="14"/>
  <c r="C46" i="14"/>
  <c r="D45" i="14"/>
  <c r="L46" i="14" s="1"/>
  <c r="R46" i="14"/>
  <c r="S46" i="14" s="1"/>
  <c r="T46" i="14" s="1"/>
  <c r="J44" i="8"/>
  <c r="J44" i="12"/>
  <c r="I44" i="12"/>
  <c r="J44" i="13"/>
  <c r="I44" i="13"/>
  <c r="N43" i="15"/>
  <c r="O43" i="15" s="1"/>
  <c r="F48" i="12"/>
  <c r="F48" i="10"/>
  <c r="F48" i="9"/>
  <c r="F48" i="8"/>
  <c r="G48" i="7"/>
  <c r="C47" i="16"/>
  <c r="R47" i="16"/>
  <c r="S46" i="16"/>
  <c r="T46" i="16" s="1"/>
  <c r="N44" i="16"/>
  <c r="O44" i="16" s="1"/>
  <c r="Q47" i="16"/>
  <c r="B47" i="16"/>
  <c r="D46" i="16"/>
  <c r="Q47" i="15"/>
  <c r="B47" i="15"/>
  <c r="C46" i="15"/>
  <c r="D46" i="15" s="1"/>
  <c r="R46" i="15"/>
  <c r="S46" i="15" s="1"/>
  <c r="T46" i="15" s="1"/>
  <c r="N44" i="15"/>
  <c r="O44" i="15" s="1"/>
  <c r="I45" i="15"/>
  <c r="N45" i="15" s="1"/>
  <c r="O45" i="15" s="1"/>
  <c r="B48" i="14"/>
  <c r="Q48" i="14"/>
  <c r="C47" i="13"/>
  <c r="R47" i="13"/>
  <c r="B46" i="13"/>
  <c r="Q46" i="13"/>
  <c r="S46" i="13" s="1"/>
  <c r="T46" i="13" s="1"/>
  <c r="D45" i="13"/>
  <c r="L46" i="13" s="1"/>
  <c r="N43" i="13"/>
  <c r="O43" i="13" s="1"/>
  <c r="B46" i="12"/>
  <c r="Q46" i="12"/>
  <c r="S46" i="12" s="1"/>
  <c r="T46" i="12" s="1"/>
  <c r="D45" i="12"/>
  <c r="L46" i="12" s="1"/>
  <c r="C47" i="12"/>
  <c r="R47" i="12"/>
  <c r="B47" i="11"/>
  <c r="Q47" i="11"/>
  <c r="C46" i="11"/>
  <c r="D46" i="11" s="1"/>
  <c r="R46" i="11"/>
  <c r="S46" i="11" s="1"/>
  <c r="T46" i="11" s="1"/>
  <c r="N44" i="11"/>
  <c r="O44" i="11" s="1"/>
  <c r="D45" i="11"/>
  <c r="I44" i="10"/>
  <c r="B46" i="10"/>
  <c r="D45" i="10"/>
  <c r="Q46" i="10"/>
  <c r="S46" i="10" s="1"/>
  <c r="T46" i="10" s="1"/>
  <c r="C47" i="10"/>
  <c r="R47" i="10"/>
  <c r="N43" i="10"/>
  <c r="O43" i="10" s="1"/>
  <c r="B47" i="9"/>
  <c r="Q47" i="9"/>
  <c r="S47" i="9" s="1"/>
  <c r="T47" i="9" s="1"/>
  <c r="D46" i="9"/>
  <c r="N44" i="9"/>
  <c r="O44" i="9" s="1"/>
  <c r="I45" i="9"/>
  <c r="C48" i="9"/>
  <c r="R48" i="9"/>
  <c r="D45" i="8"/>
  <c r="L46" i="8" s="1"/>
  <c r="I44" i="8"/>
  <c r="N43" i="8"/>
  <c r="O43" i="8" s="1"/>
  <c r="N44" i="7"/>
  <c r="O44" i="7" s="1"/>
  <c r="I45" i="7"/>
  <c r="D46" i="7"/>
  <c r="L47" i="7" s="1"/>
  <c r="B51" i="7" l="1"/>
  <c r="Q51" i="7"/>
  <c r="C51" i="7"/>
  <c r="R51" i="7"/>
  <c r="B51" i="8"/>
  <c r="Q51" i="8"/>
  <c r="C51" i="8"/>
  <c r="R51" i="8"/>
  <c r="N46" i="24"/>
  <c r="O46" i="24" s="1"/>
  <c r="J49" i="20"/>
  <c r="L50" i="20"/>
  <c r="J45" i="11"/>
  <c r="L46" i="11"/>
  <c r="B49" i="24"/>
  <c r="Q49" i="24"/>
  <c r="S49" i="24" s="1"/>
  <c r="T49" i="24" s="1"/>
  <c r="J46" i="11"/>
  <c r="L47" i="11"/>
  <c r="N46" i="23"/>
  <c r="O46" i="23" s="1"/>
  <c r="R49" i="23"/>
  <c r="C49" i="23"/>
  <c r="L49" i="19"/>
  <c r="J48" i="19"/>
  <c r="J46" i="7"/>
  <c r="L46" i="10"/>
  <c r="D48" i="23"/>
  <c r="B49" i="23"/>
  <c r="Q49" i="23"/>
  <c r="S49" i="23" s="1"/>
  <c r="T49" i="23" s="1"/>
  <c r="J46" i="16"/>
  <c r="L47" i="16"/>
  <c r="I46" i="16"/>
  <c r="L47" i="9"/>
  <c r="L47" i="15"/>
  <c r="J46" i="15"/>
  <c r="J47" i="23"/>
  <c r="I47" i="23"/>
  <c r="C51" i="24"/>
  <c r="R51" i="24"/>
  <c r="F52" i="24"/>
  <c r="N47" i="24"/>
  <c r="O47" i="24" s="1"/>
  <c r="D49" i="24"/>
  <c r="D48" i="24"/>
  <c r="F51" i="23"/>
  <c r="N48" i="20"/>
  <c r="O48" i="20" s="1"/>
  <c r="Q51" i="20"/>
  <c r="B51" i="20"/>
  <c r="I49" i="20"/>
  <c r="R50" i="20"/>
  <c r="C50" i="20"/>
  <c r="D50" i="20" s="1"/>
  <c r="F51" i="19"/>
  <c r="C51" i="19"/>
  <c r="R51" i="19"/>
  <c r="B50" i="19"/>
  <c r="D49" i="19"/>
  <c r="Q50" i="19"/>
  <c r="O47" i="19"/>
  <c r="I48" i="19"/>
  <c r="S49" i="19"/>
  <c r="T49" i="19" s="1"/>
  <c r="J45" i="14"/>
  <c r="I45" i="14"/>
  <c r="D46" i="14"/>
  <c r="L47" i="14" s="1"/>
  <c r="C47" i="14"/>
  <c r="R47" i="14"/>
  <c r="S47" i="14" s="1"/>
  <c r="T47" i="14" s="1"/>
  <c r="N44" i="14"/>
  <c r="O44" i="14" s="1"/>
  <c r="J45" i="13"/>
  <c r="I45" i="13"/>
  <c r="S47" i="8"/>
  <c r="T47" i="8" s="1"/>
  <c r="J45" i="8"/>
  <c r="J45" i="12"/>
  <c r="I45" i="12"/>
  <c r="N45" i="16"/>
  <c r="O45" i="16" s="1"/>
  <c r="F49" i="12"/>
  <c r="F49" i="10"/>
  <c r="F49" i="9"/>
  <c r="F49" i="8"/>
  <c r="G49" i="7"/>
  <c r="D47" i="16"/>
  <c r="Q48" i="16"/>
  <c r="B48" i="16"/>
  <c r="S47" i="16"/>
  <c r="T47" i="16" s="1"/>
  <c r="R48" i="16"/>
  <c r="C48" i="16"/>
  <c r="I46" i="15"/>
  <c r="C47" i="15"/>
  <c r="R47" i="15"/>
  <c r="S47" i="15" s="1"/>
  <c r="T47" i="15" s="1"/>
  <c r="B48" i="15"/>
  <c r="Q48" i="15"/>
  <c r="Q49" i="14"/>
  <c r="B49" i="14"/>
  <c r="N44" i="13"/>
  <c r="O44" i="13" s="1"/>
  <c r="B47" i="13"/>
  <c r="Q47" i="13"/>
  <c r="S47" i="13" s="1"/>
  <c r="T47" i="13" s="1"/>
  <c r="D46" i="13"/>
  <c r="L47" i="13" s="1"/>
  <c r="C48" i="13"/>
  <c r="R48" i="13"/>
  <c r="N44" i="12"/>
  <c r="O44" i="12" s="1"/>
  <c r="R48" i="12"/>
  <c r="C48" i="12"/>
  <c r="Q47" i="12"/>
  <c r="S47" i="12" s="1"/>
  <c r="T47" i="12" s="1"/>
  <c r="D46" i="12"/>
  <c r="L47" i="12" s="1"/>
  <c r="B47" i="12"/>
  <c r="I46" i="11"/>
  <c r="B48" i="11"/>
  <c r="Q48" i="11"/>
  <c r="R47" i="11"/>
  <c r="S47" i="11" s="1"/>
  <c r="T47" i="11" s="1"/>
  <c r="C47" i="11"/>
  <c r="I45" i="11"/>
  <c r="C48" i="10"/>
  <c r="R48" i="10"/>
  <c r="B47" i="10"/>
  <c r="Q47" i="10"/>
  <c r="S47" i="10" s="1"/>
  <c r="T47" i="10" s="1"/>
  <c r="D46" i="10"/>
  <c r="I45" i="10"/>
  <c r="N44" i="10"/>
  <c r="O44" i="10" s="1"/>
  <c r="I46" i="9"/>
  <c r="B48" i="9"/>
  <c r="Q48" i="9"/>
  <c r="S48" i="9" s="1"/>
  <c r="T48" i="9" s="1"/>
  <c r="D47" i="9"/>
  <c r="C49" i="9"/>
  <c r="R49" i="9"/>
  <c r="N45" i="9"/>
  <c r="O45" i="9" s="1"/>
  <c r="N44" i="8"/>
  <c r="O44" i="8" s="1"/>
  <c r="S46" i="8"/>
  <c r="T46" i="8" s="1"/>
  <c r="I45" i="8"/>
  <c r="D46" i="8"/>
  <c r="L47" i="8" s="1"/>
  <c r="N45" i="7"/>
  <c r="O45" i="7" s="1"/>
  <c r="I46" i="7"/>
  <c r="S47" i="7"/>
  <c r="T47" i="7" s="1"/>
  <c r="D47" i="7"/>
  <c r="L48" i="7" s="1"/>
  <c r="C52" i="7" l="1"/>
  <c r="R52" i="7"/>
  <c r="B52" i="7"/>
  <c r="Q52" i="7"/>
  <c r="C52" i="8"/>
  <c r="R52" i="8"/>
  <c r="B52" i="8"/>
  <c r="Q52" i="8"/>
  <c r="N47" i="23"/>
  <c r="O47" i="23" s="1"/>
  <c r="L48" i="9"/>
  <c r="Q50" i="24"/>
  <c r="B50" i="24"/>
  <c r="L50" i="19"/>
  <c r="J49" i="19"/>
  <c r="J47" i="16"/>
  <c r="L48" i="16"/>
  <c r="I47" i="16"/>
  <c r="B50" i="23"/>
  <c r="Q50" i="23"/>
  <c r="D49" i="23"/>
  <c r="J47" i="7"/>
  <c r="I48" i="23"/>
  <c r="J48" i="23"/>
  <c r="R50" i="23"/>
  <c r="C50" i="23"/>
  <c r="L51" i="20"/>
  <c r="J50" i="20"/>
  <c r="L47" i="10"/>
  <c r="S50" i="23"/>
  <c r="T50" i="23" s="1"/>
  <c r="C52" i="24"/>
  <c r="R52" i="24"/>
  <c r="F53" i="24"/>
  <c r="I48" i="24"/>
  <c r="J48" i="24"/>
  <c r="D50" i="24"/>
  <c r="I49" i="24"/>
  <c r="J49" i="24"/>
  <c r="S50" i="24"/>
  <c r="T50" i="24" s="1"/>
  <c r="F52" i="23"/>
  <c r="S50" i="20"/>
  <c r="T50" i="20" s="1"/>
  <c r="I50" i="20"/>
  <c r="R51" i="20"/>
  <c r="S51" i="20" s="1"/>
  <c r="T51" i="20" s="1"/>
  <c r="C51" i="20"/>
  <c r="D51" i="20" s="1"/>
  <c r="Q52" i="20"/>
  <c r="B52" i="20"/>
  <c r="N49" i="20"/>
  <c r="O49" i="20" s="1"/>
  <c r="F52" i="19"/>
  <c r="S50" i="19"/>
  <c r="T50" i="19" s="1"/>
  <c r="Q51" i="19"/>
  <c r="D50" i="19"/>
  <c r="B51" i="19"/>
  <c r="I49" i="19"/>
  <c r="O48" i="19"/>
  <c r="R52" i="19"/>
  <c r="C52" i="19"/>
  <c r="N45" i="14"/>
  <c r="O45" i="14" s="1"/>
  <c r="R48" i="14"/>
  <c r="S48" i="14" s="1"/>
  <c r="T48" i="14" s="1"/>
  <c r="C48" i="14"/>
  <c r="D47" i="14"/>
  <c r="L48" i="14" s="1"/>
  <c r="J46" i="14"/>
  <c r="I46" i="14"/>
  <c r="J46" i="8"/>
  <c r="J46" i="12"/>
  <c r="I46" i="12"/>
  <c r="J46" i="13"/>
  <c r="I46" i="13"/>
  <c r="F50" i="12"/>
  <c r="F50" i="10"/>
  <c r="F50" i="9"/>
  <c r="F50" i="8"/>
  <c r="G50" i="7"/>
  <c r="S48" i="16"/>
  <c r="T48" i="16" s="1"/>
  <c r="R49" i="16"/>
  <c r="C49" i="16"/>
  <c r="N46" i="16"/>
  <c r="O46" i="16" s="1"/>
  <c r="Q49" i="16"/>
  <c r="D48" i="16"/>
  <c r="B49" i="16"/>
  <c r="R48" i="15"/>
  <c r="S48" i="15" s="1"/>
  <c r="T48" i="15" s="1"/>
  <c r="C48" i="15"/>
  <c r="D48" i="15" s="1"/>
  <c r="D47" i="15"/>
  <c r="N46" i="15"/>
  <c r="O46" i="15" s="1"/>
  <c r="Q49" i="15"/>
  <c r="B49" i="15"/>
  <c r="Q50" i="14"/>
  <c r="B50" i="14"/>
  <c r="B48" i="13"/>
  <c r="D47" i="13"/>
  <c r="L48" i="13" s="1"/>
  <c r="Q48" i="13"/>
  <c r="S48" i="13" s="1"/>
  <c r="T48" i="13" s="1"/>
  <c r="N45" i="13"/>
  <c r="O45" i="13" s="1"/>
  <c r="C49" i="13"/>
  <c r="R49" i="13"/>
  <c r="B48" i="12"/>
  <c r="Q48" i="12"/>
  <c r="S48" i="12" s="1"/>
  <c r="T48" i="12" s="1"/>
  <c r="D47" i="12"/>
  <c r="L48" i="12" s="1"/>
  <c r="N45" i="12"/>
  <c r="O45" i="12" s="1"/>
  <c r="C49" i="12"/>
  <c r="R49" i="12"/>
  <c r="N45" i="11"/>
  <c r="O45" i="11" s="1"/>
  <c r="Q49" i="11"/>
  <c r="B49" i="11"/>
  <c r="C48" i="11"/>
  <c r="D48" i="11" s="1"/>
  <c r="R48" i="11"/>
  <c r="S48" i="11" s="1"/>
  <c r="T48" i="11" s="1"/>
  <c r="D47" i="11"/>
  <c r="N46" i="11"/>
  <c r="O46" i="11" s="1"/>
  <c r="N45" i="10"/>
  <c r="O45" i="10" s="1"/>
  <c r="Q48" i="10"/>
  <c r="S48" i="10" s="1"/>
  <c r="T48" i="10" s="1"/>
  <c r="D47" i="10"/>
  <c r="B48" i="10"/>
  <c r="I46" i="10"/>
  <c r="R49" i="10"/>
  <c r="C49" i="10"/>
  <c r="C50" i="9"/>
  <c r="R50" i="9"/>
  <c r="B49" i="9"/>
  <c r="Q49" i="9"/>
  <c r="S49" i="9" s="1"/>
  <c r="T49" i="9" s="1"/>
  <c r="D48" i="9"/>
  <c r="I47" i="9"/>
  <c r="N46" i="9"/>
  <c r="O46" i="9" s="1"/>
  <c r="I46" i="8"/>
  <c r="D47" i="8"/>
  <c r="L48" i="8" s="1"/>
  <c r="N45" i="8"/>
  <c r="O45" i="8" s="1"/>
  <c r="D48" i="7"/>
  <c r="L49" i="7" s="1"/>
  <c r="N46" i="7"/>
  <c r="O46" i="7" s="1"/>
  <c r="I47" i="7"/>
  <c r="S48" i="7"/>
  <c r="T48" i="7" s="1"/>
  <c r="Q53" i="7" l="1"/>
  <c r="B53" i="7"/>
  <c r="R53" i="7"/>
  <c r="C53" i="7"/>
  <c r="Q53" i="8"/>
  <c r="B53" i="8"/>
  <c r="R53" i="8"/>
  <c r="C53" i="8"/>
  <c r="N47" i="9"/>
  <c r="O47" i="9" s="1"/>
  <c r="J48" i="11"/>
  <c r="L49" i="11"/>
  <c r="L49" i="9"/>
  <c r="J48" i="16"/>
  <c r="L49" i="16"/>
  <c r="I48" i="16"/>
  <c r="N46" i="14"/>
  <c r="O46" i="14" s="1"/>
  <c r="L49" i="15"/>
  <c r="J48" i="15"/>
  <c r="S48" i="8"/>
  <c r="T48" i="8" s="1"/>
  <c r="J48" i="7"/>
  <c r="L52" i="20"/>
  <c r="J51" i="20"/>
  <c r="J49" i="23"/>
  <c r="I49" i="23"/>
  <c r="N49" i="23" s="1"/>
  <c r="O49" i="23" s="1"/>
  <c r="Q51" i="24"/>
  <c r="B51" i="24"/>
  <c r="N48" i="23"/>
  <c r="O48" i="23" s="1"/>
  <c r="L48" i="10"/>
  <c r="L51" i="19"/>
  <c r="J50" i="19"/>
  <c r="C51" i="23"/>
  <c r="R51" i="23"/>
  <c r="L48" i="15"/>
  <c r="J47" i="15"/>
  <c r="D50" i="23"/>
  <c r="B51" i="23"/>
  <c r="Q51" i="23"/>
  <c r="J47" i="11"/>
  <c r="L48" i="11"/>
  <c r="R53" i="24"/>
  <c r="C53" i="24"/>
  <c r="S51" i="24"/>
  <c r="T51" i="24" s="1"/>
  <c r="N49" i="24"/>
  <c r="O49" i="24" s="1"/>
  <c r="I50" i="24"/>
  <c r="J50" i="24"/>
  <c r="N48" i="24"/>
  <c r="O48" i="24" s="1"/>
  <c r="F53" i="23"/>
  <c r="R52" i="20"/>
  <c r="C52" i="20"/>
  <c r="D52" i="20" s="1"/>
  <c r="N50" i="20"/>
  <c r="O50" i="20" s="1"/>
  <c r="I51" i="20"/>
  <c r="Q53" i="20"/>
  <c r="B53" i="20"/>
  <c r="F53" i="19"/>
  <c r="R53" i="19"/>
  <c r="C53" i="19"/>
  <c r="Q52" i="19"/>
  <c r="D51" i="19"/>
  <c r="B52" i="19"/>
  <c r="I50" i="19"/>
  <c r="O49" i="19"/>
  <c r="S51" i="19"/>
  <c r="T51" i="19" s="1"/>
  <c r="N46" i="13"/>
  <c r="O46" i="13" s="1"/>
  <c r="N46" i="12"/>
  <c r="O46" i="12" s="1"/>
  <c r="J47" i="14"/>
  <c r="I47" i="14"/>
  <c r="R49" i="14"/>
  <c r="S49" i="14" s="1"/>
  <c r="T49" i="14" s="1"/>
  <c r="D48" i="14"/>
  <c r="L49" i="14" s="1"/>
  <c r="C49" i="14"/>
  <c r="J47" i="13"/>
  <c r="I47" i="13"/>
  <c r="J47" i="8"/>
  <c r="J47" i="12"/>
  <c r="I47" i="12"/>
  <c r="F51" i="12"/>
  <c r="F51" i="10"/>
  <c r="F51" i="9"/>
  <c r="F51" i="8"/>
  <c r="G51" i="7"/>
  <c r="R50" i="16"/>
  <c r="C50" i="16"/>
  <c r="N47" i="16"/>
  <c r="O47" i="16" s="1"/>
  <c r="D49" i="16"/>
  <c r="Q50" i="16"/>
  <c r="B50" i="16"/>
  <c r="S49" i="16"/>
  <c r="T49" i="16" s="1"/>
  <c r="I48" i="15"/>
  <c r="C49" i="15"/>
  <c r="R49" i="15"/>
  <c r="S49" i="15" s="1"/>
  <c r="T49" i="15" s="1"/>
  <c r="B50" i="15"/>
  <c r="Q50" i="15"/>
  <c r="I47" i="15"/>
  <c r="Q51" i="14"/>
  <c r="B51" i="14"/>
  <c r="R50" i="13"/>
  <c r="C50" i="13"/>
  <c r="Q49" i="13"/>
  <c r="S49" i="13" s="1"/>
  <c r="T49" i="13" s="1"/>
  <c r="D48" i="13"/>
  <c r="L49" i="13" s="1"/>
  <c r="B49" i="13"/>
  <c r="R50" i="12"/>
  <c r="C50" i="12"/>
  <c r="Q49" i="12"/>
  <c r="S49" i="12" s="1"/>
  <c r="T49" i="12" s="1"/>
  <c r="D48" i="12"/>
  <c r="L49" i="12" s="1"/>
  <c r="B49" i="12"/>
  <c r="I47" i="11"/>
  <c r="N47" i="11" s="1"/>
  <c r="O47" i="11" s="1"/>
  <c r="I48" i="11"/>
  <c r="Q50" i="11"/>
  <c r="B50" i="11"/>
  <c r="C49" i="11"/>
  <c r="R49" i="11"/>
  <c r="S49" i="11" s="1"/>
  <c r="T49" i="11" s="1"/>
  <c r="C50" i="10"/>
  <c r="R50" i="10"/>
  <c r="I47" i="10"/>
  <c r="N46" i="10"/>
  <c r="O46" i="10" s="1"/>
  <c r="B49" i="10"/>
  <c r="Q49" i="10"/>
  <c r="S49" i="10" s="1"/>
  <c r="T49" i="10" s="1"/>
  <c r="D48" i="10"/>
  <c r="R51" i="9"/>
  <c r="C51" i="9"/>
  <c r="I48" i="9"/>
  <c r="Q50" i="9"/>
  <c r="S50" i="9" s="1"/>
  <c r="T50" i="9" s="1"/>
  <c r="D49" i="9"/>
  <c r="B50" i="9"/>
  <c r="D48" i="8"/>
  <c r="L49" i="8" s="1"/>
  <c r="N46" i="8"/>
  <c r="O46" i="8" s="1"/>
  <c r="I47" i="8"/>
  <c r="N47" i="7"/>
  <c r="O47" i="7" s="1"/>
  <c r="D49" i="7"/>
  <c r="L50" i="7" s="1"/>
  <c r="I48" i="7"/>
  <c r="S49" i="7"/>
  <c r="T49" i="7" s="1"/>
  <c r="S51" i="23" l="1"/>
  <c r="T51" i="23" s="1"/>
  <c r="J52" i="20"/>
  <c r="L53" i="20"/>
  <c r="J49" i="16"/>
  <c r="L50" i="16"/>
  <c r="I49" i="16"/>
  <c r="L49" i="10"/>
  <c r="L50" i="9"/>
  <c r="C52" i="23"/>
  <c r="R52" i="23"/>
  <c r="L52" i="19"/>
  <c r="J51" i="19"/>
  <c r="J49" i="7"/>
  <c r="I50" i="23"/>
  <c r="J50" i="23"/>
  <c r="B52" i="24"/>
  <c r="Q52" i="24"/>
  <c r="S52" i="24" s="1"/>
  <c r="T52" i="24" s="1"/>
  <c r="Q52" i="23"/>
  <c r="S52" i="23" s="1"/>
  <c r="T52" i="23" s="1"/>
  <c r="D51" i="23"/>
  <c r="B52" i="23"/>
  <c r="N50" i="24"/>
  <c r="O50" i="24" s="1"/>
  <c r="D51" i="24"/>
  <c r="S52" i="20"/>
  <c r="T52" i="20" s="1"/>
  <c r="N51" i="20"/>
  <c r="O51" i="20" s="1"/>
  <c r="I52" i="20"/>
  <c r="X8" i="20"/>
  <c r="R53" i="20"/>
  <c r="C53" i="20"/>
  <c r="D53" i="20" s="1"/>
  <c r="X9" i="20"/>
  <c r="O50" i="19"/>
  <c r="S52" i="19"/>
  <c r="T52" i="19" s="1"/>
  <c r="Q53" i="19"/>
  <c r="D52" i="19"/>
  <c r="B53" i="19"/>
  <c r="D53" i="19" s="1"/>
  <c r="I51" i="19"/>
  <c r="N47" i="14"/>
  <c r="O47" i="14" s="1"/>
  <c r="D49" i="14"/>
  <c r="L50" i="14" s="1"/>
  <c r="C50" i="14"/>
  <c r="R50" i="14"/>
  <c r="S50" i="14" s="1"/>
  <c r="T50" i="14" s="1"/>
  <c r="J48" i="14"/>
  <c r="I48" i="14"/>
  <c r="J48" i="12"/>
  <c r="I48" i="12"/>
  <c r="J48" i="13"/>
  <c r="I48" i="13"/>
  <c r="J48" i="8"/>
  <c r="N48" i="16"/>
  <c r="O48" i="16" s="1"/>
  <c r="F52" i="12"/>
  <c r="F52" i="10"/>
  <c r="F52" i="9"/>
  <c r="F52" i="8"/>
  <c r="G52" i="7"/>
  <c r="B51" i="16"/>
  <c r="Q51" i="16"/>
  <c r="D50" i="16"/>
  <c r="R51" i="16"/>
  <c r="C51" i="16"/>
  <c r="S50" i="16"/>
  <c r="T50" i="16" s="1"/>
  <c r="R50" i="15"/>
  <c r="S50" i="15" s="1"/>
  <c r="T50" i="15" s="1"/>
  <c r="C50" i="15"/>
  <c r="D50" i="15" s="1"/>
  <c r="N48" i="15"/>
  <c r="O48" i="15" s="1"/>
  <c r="D49" i="15"/>
  <c r="N47" i="15"/>
  <c r="O47" i="15" s="1"/>
  <c r="Q51" i="15"/>
  <c r="B51" i="15"/>
  <c r="Q52" i="14"/>
  <c r="B52" i="14"/>
  <c r="N47" i="13"/>
  <c r="O47" i="13" s="1"/>
  <c r="R51" i="13"/>
  <c r="C51" i="13"/>
  <c r="Q50" i="13"/>
  <c r="S50" i="13" s="1"/>
  <c r="T50" i="13" s="1"/>
  <c r="D49" i="13"/>
  <c r="L50" i="13" s="1"/>
  <c r="B50" i="13"/>
  <c r="R51" i="12"/>
  <c r="C51" i="12"/>
  <c r="Q50" i="12"/>
  <c r="S50" i="12" s="1"/>
  <c r="T50" i="12" s="1"/>
  <c r="D49" i="12"/>
  <c r="L50" i="12" s="1"/>
  <c r="B50" i="12"/>
  <c r="N47" i="12"/>
  <c r="O47" i="12" s="1"/>
  <c r="R50" i="11"/>
  <c r="S50" i="11" s="1"/>
  <c r="T50" i="11" s="1"/>
  <c r="C50" i="11"/>
  <c r="D50" i="11" s="1"/>
  <c r="Q51" i="11"/>
  <c r="B51" i="11"/>
  <c r="N48" i="11"/>
  <c r="O48" i="11" s="1"/>
  <c r="D49" i="11"/>
  <c r="N47" i="10"/>
  <c r="O47" i="10" s="1"/>
  <c r="R51" i="10"/>
  <c r="C51" i="10"/>
  <c r="Q50" i="10"/>
  <c r="S50" i="10" s="1"/>
  <c r="T50" i="10" s="1"/>
  <c r="D49" i="10"/>
  <c r="B50" i="10"/>
  <c r="I48" i="10"/>
  <c r="N48" i="10" s="1"/>
  <c r="O48" i="10" s="1"/>
  <c r="N48" i="9"/>
  <c r="O48" i="9" s="1"/>
  <c r="R52" i="9"/>
  <c r="C52" i="9"/>
  <c r="Q51" i="9"/>
  <c r="S51" i="9" s="1"/>
  <c r="T51" i="9" s="1"/>
  <c r="D50" i="9"/>
  <c r="B51" i="9"/>
  <c r="I49" i="9"/>
  <c r="N49" i="9" s="1"/>
  <c r="O49" i="9" s="1"/>
  <c r="I48" i="8"/>
  <c r="N47" i="8"/>
  <c r="O47" i="8" s="1"/>
  <c r="D49" i="8"/>
  <c r="L50" i="8" s="1"/>
  <c r="S49" i="8"/>
  <c r="T49" i="8" s="1"/>
  <c r="N48" i="7"/>
  <c r="O48" i="7" s="1"/>
  <c r="D50" i="7"/>
  <c r="L51" i="7" s="1"/>
  <c r="S50" i="7"/>
  <c r="T50" i="7" s="1"/>
  <c r="I49" i="7"/>
  <c r="N48" i="14" l="1"/>
  <c r="O48" i="14" s="1"/>
  <c r="N50" i="23"/>
  <c r="O50" i="23" s="1"/>
  <c r="Q53" i="23"/>
  <c r="B53" i="23"/>
  <c r="D52" i="23"/>
  <c r="L50" i="10"/>
  <c r="I53" i="19"/>
  <c r="X7" i="19"/>
  <c r="J53" i="19"/>
  <c r="X6" i="19" s="1"/>
  <c r="L53" i="19"/>
  <c r="J52" i="19"/>
  <c r="L51" i="15"/>
  <c r="J50" i="15"/>
  <c r="Q53" i="24"/>
  <c r="S53" i="24" s="1"/>
  <c r="T53" i="24" s="1"/>
  <c r="X14" i="24" s="1"/>
  <c r="B53" i="24"/>
  <c r="D53" i="24" s="1"/>
  <c r="J53" i="20"/>
  <c r="X6" i="20" s="1"/>
  <c r="X7" i="20"/>
  <c r="J51" i="23"/>
  <c r="I51" i="23"/>
  <c r="N51" i="23" s="1"/>
  <c r="O51" i="23" s="1"/>
  <c r="L51" i="9"/>
  <c r="J50" i="16"/>
  <c r="L51" i="16"/>
  <c r="I50" i="16"/>
  <c r="D52" i="24"/>
  <c r="C53" i="23"/>
  <c r="R53" i="23"/>
  <c r="J50" i="7"/>
  <c r="S50" i="8"/>
  <c r="T50" i="8" s="1"/>
  <c r="J50" i="11"/>
  <c r="L51" i="11"/>
  <c r="L50" i="15"/>
  <c r="J49" i="15"/>
  <c r="J49" i="11"/>
  <c r="L50" i="11"/>
  <c r="X8" i="24"/>
  <c r="I52" i="24"/>
  <c r="J52" i="24"/>
  <c r="I51" i="24"/>
  <c r="J51" i="24"/>
  <c r="S53" i="23"/>
  <c r="T53" i="23" s="1"/>
  <c r="X14" i="23" s="1"/>
  <c r="S53" i="20"/>
  <c r="T53" i="20" s="1"/>
  <c r="X14" i="20" s="1"/>
  <c r="I53" i="20"/>
  <c r="N52" i="20"/>
  <c r="O52" i="20" s="1"/>
  <c r="O51" i="19"/>
  <c r="X8" i="19"/>
  <c r="I52" i="19"/>
  <c r="X9" i="19"/>
  <c r="R51" i="14"/>
  <c r="S51" i="14" s="1"/>
  <c r="T51" i="14" s="1"/>
  <c r="C51" i="14"/>
  <c r="D50" i="14"/>
  <c r="L51" i="14" s="1"/>
  <c r="J49" i="14"/>
  <c r="I49" i="14"/>
  <c r="N49" i="14" s="1"/>
  <c r="O49" i="14" s="1"/>
  <c r="J49" i="8"/>
  <c r="J49" i="12"/>
  <c r="I49" i="12"/>
  <c r="J49" i="13"/>
  <c r="I49" i="13"/>
  <c r="F53" i="12"/>
  <c r="F53" i="10"/>
  <c r="X9" i="10" s="1"/>
  <c r="F53" i="9"/>
  <c r="F53" i="8"/>
  <c r="G53" i="7"/>
  <c r="C52" i="16"/>
  <c r="R52" i="16"/>
  <c r="N49" i="16"/>
  <c r="O49" i="16" s="1"/>
  <c r="S51" i="16"/>
  <c r="T51" i="16" s="1"/>
  <c r="Q52" i="16"/>
  <c r="B52" i="16"/>
  <c r="D51" i="16"/>
  <c r="I50" i="15"/>
  <c r="I49" i="15"/>
  <c r="C51" i="15"/>
  <c r="R51" i="15"/>
  <c r="S51" i="15" s="1"/>
  <c r="T51" i="15" s="1"/>
  <c r="X9" i="15"/>
  <c r="Q52" i="15"/>
  <c r="B52" i="15"/>
  <c r="X9" i="14"/>
  <c r="Q53" i="14"/>
  <c r="B53" i="14"/>
  <c r="Q51" i="13"/>
  <c r="D50" i="13"/>
  <c r="L51" i="13" s="1"/>
  <c r="B51" i="13"/>
  <c r="N48" i="13"/>
  <c r="O48" i="13" s="1"/>
  <c r="R52" i="13"/>
  <c r="C52" i="13"/>
  <c r="Q51" i="12"/>
  <c r="S51" i="12" s="1"/>
  <c r="T51" i="12" s="1"/>
  <c r="D50" i="12"/>
  <c r="L51" i="12" s="1"/>
  <c r="B51" i="12"/>
  <c r="R52" i="12"/>
  <c r="C52" i="12"/>
  <c r="N48" i="12"/>
  <c r="O48" i="12" s="1"/>
  <c r="I50" i="11"/>
  <c r="R51" i="11"/>
  <c r="S51" i="11" s="1"/>
  <c r="T51" i="11" s="1"/>
  <c r="C51" i="11"/>
  <c r="D51" i="11" s="1"/>
  <c r="Q52" i="11"/>
  <c r="B52" i="11"/>
  <c r="I49" i="11"/>
  <c r="Q51" i="10"/>
  <c r="S51" i="10" s="1"/>
  <c r="T51" i="10" s="1"/>
  <c r="B51" i="10"/>
  <c r="D50" i="10"/>
  <c r="R52" i="10"/>
  <c r="C52" i="10"/>
  <c r="I49" i="10"/>
  <c r="R53" i="9"/>
  <c r="C53" i="9"/>
  <c r="B52" i="9"/>
  <c r="Q52" i="9"/>
  <c r="S52" i="9" s="1"/>
  <c r="T52" i="9" s="1"/>
  <c r="D51" i="9"/>
  <c r="I50" i="9"/>
  <c r="X9" i="9"/>
  <c r="N48" i="8"/>
  <c r="O48" i="8" s="1"/>
  <c r="I49" i="8"/>
  <c r="S51" i="8"/>
  <c r="T51" i="8" s="1"/>
  <c r="D50" i="8"/>
  <c r="L51" i="8" s="1"/>
  <c r="N49" i="7"/>
  <c r="O49" i="7" s="1"/>
  <c r="I50" i="7"/>
  <c r="D51" i="7"/>
  <c r="L52" i="7" s="1"/>
  <c r="S51" i="7"/>
  <c r="T51" i="7" s="1"/>
  <c r="J51" i="7" l="1"/>
  <c r="J51" i="16"/>
  <c r="L52" i="16"/>
  <c r="I51" i="16"/>
  <c r="J51" i="11"/>
  <c r="L52" i="11"/>
  <c r="L52" i="9"/>
  <c r="L51" i="10"/>
  <c r="X8" i="23"/>
  <c r="J52" i="23"/>
  <c r="I52" i="23"/>
  <c r="D53" i="23"/>
  <c r="I53" i="24"/>
  <c r="X5" i="24" s="1"/>
  <c r="J53" i="24"/>
  <c r="X6" i="24" s="1"/>
  <c r="K53" i="24"/>
  <c r="X7" i="24" s="1"/>
  <c r="N51" i="24"/>
  <c r="O51" i="24" s="1"/>
  <c r="N52" i="24"/>
  <c r="O52" i="24" s="1"/>
  <c r="N53" i="20"/>
  <c r="O53" i="20" s="1"/>
  <c r="X5" i="20"/>
  <c r="S53" i="19"/>
  <c r="T53" i="19" s="1"/>
  <c r="X14" i="19" s="1"/>
  <c r="O52" i="19"/>
  <c r="X5" i="19"/>
  <c r="O53" i="19"/>
  <c r="S52" i="7"/>
  <c r="T52" i="7" s="1"/>
  <c r="J50" i="14"/>
  <c r="I50" i="14"/>
  <c r="R52" i="14"/>
  <c r="S52" i="14" s="1"/>
  <c r="T52" i="14" s="1"/>
  <c r="C52" i="14"/>
  <c r="D51" i="14"/>
  <c r="L52" i="14" s="1"/>
  <c r="J50" i="8"/>
  <c r="S52" i="8"/>
  <c r="T52" i="8" s="1"/>
  <c r="J50" i="12"/>
  <c r="I50" i="12"/>
  <c r="J50" i="13"/>
  <c r="I50" i="13"/>
  <c r="S51" i="13"/>
  <c r="T51" i="13" s="1"/>
  <c r="Q53" i="16"/>
  <c r="B53" i="16"/>
  <c r="D52" i="16"/>
  <c r="N50" i="16"/>
  <c r="O50" i="16" s="1"/>
  <c r="S52" i="16"/>
  <c r="T52" i="16" s="1"/>
  <c r="R53" i="16"/>
  <c r="C53" i="16"/>
  <c r="Q53" i="15"/>
  <c r="B53" i="15"/>
  <c r="R52" i="15"/>
  <c r="S52" i="15" s="1"/>
  <c r="T52" i="15" s="1"/>
  <c r="C52" i="15"/>
  <c r="N49" i="15"/>
  <c r="O49" i="15" s="1"/>
  <c r="D51" i="15"/>
  <c r="N50" i="15"/>
  <c r="O50" i="15" s="1"/>
  <c r="R53" i="13"/>
  <c r="C53" i="13"/>
  <c r="N49" i="13"/>
  <c r="O49" i="13" s="1"/>
  <c r="Q52" i="13"/>
  <c r="S52" i="13" s="1"/>
  <c r="T52" i="13" s="1"/>
  <c r="D51" i="13"/>
  <c r="L52" i="13" s="1"/>
  <c r="B52" i="13"/>
  <c r="X9" i="13"/>
  <c r="N49" i="12"/>
  <c r="O49" i="12" s="1"/>
  <c r="X9" i="12"/>
  <c r="Q52" i="12"/>
  <c r="S52" i="12" s="1"/>
  <c r="T52" i="12" s="1"/>
  <c r="D51" i="12"/>
  <c r="L52" i="12" s="1"/>
  <c r="B52" i="12"/>
  <c r="R53" i="12"/>
  <c r="C53" i="12"/>
  <c r="N50" i="11"/>
  <c r="O50" i="11" s="1"/>
  <c r="R52" i="11"/>
  <c r="S52" i="11" s="1"/>
  <c r="T52" i="11" s="1"/>
  <c r="C52" i="11"/>
  <c r="X9" i="11"/>
  <c r="I51" i="11"/>
  <c r="N49" i="11"/>
  <c r="O49" i="11" s="1"/>
  <c r="Q53" i="11"/>
  <c r="B53" i="11"/>
  <c r="R53" i="10"/>
  <c r="C53" i="10"/>
  <c r="I50" i="10"/>
  <c r="Q52" i="10"/>
  <c r="S52" i="10" s="1"/>
  <c r="T52" i="10" s="1"/>
  <c r="D51" i="10"/>
  <c r="B52" i="10"/>
  <c r="N49" i="10"/>
  <c r="O49" i="10" s="1"/>
  <c r="I51" i="9"/>
  <c r="Q53" i="9"/>
  <c r="S53" i="9" s="1"/>
  <c r="T53" i="9" s="1"/>
  <c r="X14" i="9" s="1"/>
  <c r="D52" i="9"/>
  <c r="B53" i="9"/>
  <c r="D53" i="9" s="1"/>
  <c r="K53" i="9" s="1"/>
  <c r="N50" i="9"/>
  <c r="O50" i="9" s="1"/>
  <c r="N49" i="8"/>
  <c r="O49" i="8" s="1"/>
  <c r="I50" i="8"/>
  <c r="D51" i="8"/>
  <c r="L52" i="8" s="1"/>
  <c r="N50" i="7"/>
  <c r="O50" i="7" s="1"/>
  <c r="I51" i="7"/>
  <c r="D52" i="7"/>
  <c r="L53" i="7" s="1"/>
  <c r="X8" i="7" s="1"/>
  <c r="J53" i="23" l="1"/>
  <c r="K53" i="23"/>
  <c r="X7" i="23" s="1"/>
  <c r="I53" i="23"/>
  <c r="J52" i="7"/>
  <c r="X6" i="9"/>
  <c r="L53" i="9"/>
  <c r="X8" i="9" s="1"/>
  <c r="N52" i="23"/>
  <c r="O52" i="23" s="1"/>
  <c r="L52" i="10"/>
  <c r="X6" i="23"/>
  <c r="J52" i="16"/>
  <c r="L53" i="16"/>
  <c r="X8" i="16" s="1"/>
  <c r="I52" i="16"/>
  <c r="L52" i="15"/>
  <c r="J51" i="15"/>
  <c r="N53" i="24"/>
  <c r="O53" i="24" s="1"/>
  <c r="X3" i="20"/>
  <c r="X18" i="20"/>
  <c r="X16" i="20" s="1"/>
  <c r="X3" i="19"/>
  <c r="X18" i="19"/>
  <c r="X16" i="19" s="1"/>
  <c r="J51" i="14"/>
  <c r="I51" i="14"/>
  <c r="C53" i="14"/>
  <c r="D53" i="14" s="1"/>
  <c r="R53" i="14"/>
  <c r="S53" i="14" s="1"/>
  <c r="T53" i="14" s="1"/>
  <c r="X14" i="14" s="1"/>
  <c r="D52" i="14"/>
  <c r="L53" i="14" s="1"/>
  <c r="N50" i="14"/>
  <c r="O50" i="14" s="1"/>
  <c r="S53" i="8"/>
  <c r="T53" i="8" s="1"/>
  <c r="X14" i="8" s="1"/>
  <c r="J51" i="12"/>
  <c r="I51" i="12"/>
  <c r="J51" i="8"/>
  <c r="J51" i="13"/>
  <c r="I51" i="13"/>
  <c r="S53" i="7"/>
  <c r="T53" i="7" s="1"/>
  <c r="X14" i="7" s="1"/>
  <c r="D53" i="16"/>
  <c r="X9" i="16"/>
  <c r="N51" i="16"/>
  <c r="O51" i="16" s="1"/>
  <c r="I51" i="15"/>
  <c r="R53" i="15"/>
  <c r="S53" i="15" s="1"/>
  <c r="T53" i="15" s="1"/>
  <c r="X14" i="15" s="1"/>
  <c r="C53" i="15"/>
  <c r="D53" i="15" s="1"/>
  <c r="D52" i="15"/>
  <c r="N50" i="13"/>
  <c r="O50" i="13" s="1"/>
  <c r="Q53" i="13"/>
  <c r="S53" i="13" s="1"/>
  <c r="T53" i="13" s="1"/>
  <c r="X14" i="13" s="1"/>
  <c r="D52" i="13"/>
  <c r="L53" i="13" s="1"/>
  <c r="B53" i="13"/>
  <c r="D53" i="13" s="1"/>
  <c r="N50" i="12"/>
  <c r="O50" i="12" s="1"/>
  <c r="Q53" i="12"/>
  <c r="S53" i="12" s="1"/>
  <c r="T53" i="12" s="1"/>
  <c r="X14" i="12" s="1"/>
  <c r="D52" i="12"/>
  <c r="L53" i="12" s="1"/>
  <c r="B53" i="12"/>
  <c r="D53" i="12" s="1"/>
  <c r="N51" i="11"/>
  <c r="O51" i="11" s="1"/>
  <c r="R53" i="11"/>
  <c r="S53" i="11" s="1"/>
  <c r="T53" i="11" s="1"/>
  <c r="X14" i="11" s="1"/>
  <c r="C53" i="11"/>
  <c r="D53" i="11" s="1"/>
  <c r="D52" i="11"/>
  <c r="Q53" i="10"/>
  <c r="S53" i="10" s="1"/>
  <c r="T53" i="10" s="1"/>
  <c r="X14" i="10" s="1"/>
  <c r="B53" i="10"/>
  <c r="D53" i="10" s="1"/>
  <c r="D52" i="10"/>
  <c r="I51" i="10"/>
  <c r="N50" i="10"/>
  <c r="O50" i="10" s="1"/>
  <c r="I52" i="9"/>
  <c r="I53" i="9"/>
  <c r="X7" i="9"/>
  <c r="N51" i="9"/>
  <c r="O51" i="9" s="1"/>
  <c r="N50" i="8"/>
  <c r="O50" i="8" s="1"/>
  <c r="D52" i="8"/>
  <c r="L53" i="8" s="1"/>
  <c r="X8" i="8" s="1"/>
  <c r="I51" i="8"/>
  <c r="I52" i="7"/>
  <c r="N51" i="7"/>
  <c r="O51" i="7" s="1"/>
  <c r="D53" i="7"/>
  <c r="K53" i="7" s="1"/>
  <c r="X7" i="7" s="1"/>
  <c r="J52" i="11" l="1"/>
  <c r="L53" i="11"/>
  <c r="J53" i="11"/>
  <c r="L53" i="10"/>
  <c r="L53" i="15"/>
  <c r="X8" i="15" s="1"/>
  <c r="J52" i="15"/>
  <c r="J53" i="16"/>
  <c r="X7" i="16"/>
  <c r="I53" i="16"/>
  <c r="X5" i="23"/>
  <c r="N53" i="23"/>
  <c r="O53" i="23" s="1"/>
  <c r="X3" i="23" s="1"/>
  <c r="J53" i="15"/>
  <c r="X6" i="10"/>
  <c r="J53" i="7"/>
  <c r="X6" i="7" s="1"/>
  <c r="X3" i="24"/>
  <c r="X18" i="24"/>
  <c r="X16" i="24" s="1"/>
  <c r="X11" i="20"/>
  <c r="X15" i="20"/>
  <c r="X11" i="19"/>
  <c r="X15" i="19"/>
  <c r="D53" i="8"/>
  <c r="K53" i="8" s="1"/>
  <c r="X7" i="8" s="1"/>
  <c r="N51" i="14"/>
  <c r="O51" i="14" s="1"/>
  <c r="J53" i="14"/>
  <c r="I53" i="14"/>
  <c r="X7" i="14"/>
  <c r="J52" i="14"/>
  <c r="I52" i="14"/>
  <c r="X8" i="14"/>
  <c r="J52" i="12"/>
  <c r="I52" i="12"/>
  <c r="J53" i="12"/>
  <c r="I53" i="12"/>
  <c r="J52" i="8"/>
  <c r="J53" i="13"/>
  <c r="I53" i="13"/>
  <c r="J52" i="13"/>
  <c r="I52" i="13"/>
  <c r="N52" i="16"/>
  <c r="O52" i="16" s="1"/>
  <c r="S53" i="16"/>
  <c r="T53" i="16" s="1"/>
  <c r="X14" i="16" s="1"/>
  <c r="X6" i="16"/>
  <c r="I53" i="15"/>
  <c r="X7" i="15"/>
  <c r="I52" i="15"/>
  <c r="N51" i="15"/>
  <c r="O51" i="15" s="1"/>
  <c r="X7" i="13"/>
  <c r="X8" i="13"/>
  <c r="N51" i="13"/>
  <c r="O51" i="13" s="1"/>
  <c r="X7" i="12"/>
  <c r="X8" i="12"/>
  <c r="N51" i="12"/>
  <c r="O51" i="12" s="1"/>
  <c r="I53" i="11"/>
  <c r="X6" i="11"/>
  <c r="X7" i="11"/>
  <c r="I52" i="11"/>
  <c r="X8" i="11"/>
  <c r="N51" i="10"/>
  <c r="O51" i="10" s="1"/>
  <c r="I52" i="10"/>
  <c r="X8" i="10"/>
  <c r="I53" i="10"/>
  <c r="X7" i="10"/>
  <c r="N53" i="9"/>
  <c r="O53" i="9" s="1"/>
  <c r="X5" i="9"/>
  <c r="N52" i="9"/>
  <c r="O52" i="9" s="1"/>
  <c r="N51" i="8"/>
  <c r="O51" i="8" s="1"/>
  <c r="I52" i="8"/>
  <c r="I53" i="7"/>
  <c r="X5" i="7" s="1"/>
  <c r="N52" i="7"/>
  <c r="O52" i="7" s="1"/>
  <c r="I53" i="8" l="1"/>
  <c r="X5" i="8" s="1"/>
  <c r="X11" i="23"/>
  <c r="X15" i="23"/>
  <c r="J53" i="8"/>
  <c r="X6" i="8" s="1"/>
  <c r="N52" i="15"/>
  <c r="O52" i="15" s="1"/>
  <c r="X18" i="23"/>
  <c r="X16" i="23" s="1"/>
  <c r="X6" i="14"/>
  <c r="X11" i="24"/>
  <c r="X15" i="24"/>
  <c r="N53" i="14"/>
  <c r="O53" i="14" s="1"/>
  <c r="N52" i="14"/>
  <c r="O52" i="14" s="1"/>
  <c r="X5" i="14"/>
  <c r="X18" i="9"/>
  <c r="N53" i="16"/>
  <c r="O53" i="16" s="1"/>
  <c r="X5" i="16"/>
  <c r="X6" i="15"/>
  <c r="N53" i="15"/>
  <c r="O53" i="15" s="1"/>
  <c r="X5" i="15"/>
  <c r="N52" i="13"/>
  <c r="O52" i="13" s="1"/>
  <c r="X6" i="13"/>
  <c r="N53" i="13"/>
  <c r="O53" i="13" s="1"/>
  <c r="X5" i="13"/>
  <c r="N52" i="12"/>
  <c r="O52" i="12" s="1"/>
  <c r="X6" i="12"/>
  <c r="N53" i="12"/>
  <c r="O53" i="12" s="1"/>
  <c r="X5" i="12"/>
  <c r="N53" i="11"/>
  <c r="O53" i="11" s="1"/>
  <c r="X5" i="11"/>
  <c r="N52" i="11"/>
  <c r="O52" i="11" s="1"/>
  <c r="N53" i="10"/>
  <c r="O53" i="10" s="1"/>
  <c r="X5" i="10"/>
  <c r="N52" i="10"/>
  <c r="O52" i="10" s="1"/>
  <c r="X3" i="9"/>
  <c r="I7" i="18" s="1"/>
  <c r="R7" i="18" s="1"/>
  <c r="N52" i="8"/>
  <c r="O52" i="8" s="1"/>
  <c r="N53" i="7"/>
  <c r="O53" i="7" s="1"/>
  <c r="N53" i="8" l="1"/>
  <c r="O53" i="8" s="1"/>
  <c r="X16" i="9"/>
  <c r="M7" i="18"/>
  <c r="V7" i="18" s="1"/>
  <c r="X18" i="14"/>
  <c r="X3" i="14"/>
  <c r="I12" i="18" s="1"/>
  <c r="R12" i="18" s="1"/>
  <c r="X15" i="9"/>
  <c r="X11" i="9"/>
  <c r="J7" i="18" s="1"/>
  <c r="S7" i="18" s="1"/>
  <c r="X3" i="16"/>
  <c r="I14" i="18" s="1"/>
  <c r="R14" i="18" s="1"/>
  <c r="X18" i="16"/>
  <c r="X3" i="15"/>
  <c r="I13" i="18" s="1"/>
  <c r="R13" i="18" s="1"/>
  <c r="X18" i="15"/>
  <c r="X3" i="13"/>
  <c r="I11" i="18" s="1"/>
  <c r="R11" i="18" s="1"/>
  <c r="X18" i="13"/>
  <c r="X3" i="12"/>
  <c r="I10" i="18" s="1"/>
  <c r="R10" i="18" s="1"/>
  <c r="X18" i="12"/>
  <c r="X3" i="11"/>
  <c r="I9" i="18" s="1"/>
  <c r="R9" i="18" s="1"/>
  <c r="X18" i="11"/>
  <c r="X3" i="10"/>
  <c r="I8" i="18" s="1"/>
  <c r="R8" i="18" s="1"/>
  <c r="X18" i="10"/>
  <c r="X18" i="8"/>
  <c r="X3" i="8"/>
  <c r="I6" i="18" s="1"/>
  <c r="R6" i="18" s="1"/>
  <c r="X3" i="7"/>
  <c r="I5" i="18" s="1"/>
  <c r="R5" i="18" s="1"/>
  <c r="X18" i="7"/>
  <c r="X16" i="14" l="1"/>
  <c r="M12" i="18"/>
  <c r="V12" i="18" s="1"/>
  <c r="X16" i="13"/>
  <c r="M11" i="18"/>
  <c r="V11" i="18" s="1"/>
  <c r="X16" i="12"/>
  <c r="M10" i="18"/>
  <c r="V10" i="18" s="1"/>
  <c r="X16" i="11"/>
  <c r="M9" i="18"/>
  <c r="V9" i="18" s="1"/>
  <c r="X16" i="10"/>
  <c r="M8" i="18"/>
  <c r="V8" i="18" s="1"/>
  <c r="X16" i="7"/>
  <c r="M5" i="18"/>
  <c r="V5" i="18" s="1"/>
  <c r="X16" i="8"/>
  <c r="M6" i="18"/>
  <c r="V6" i="18" s="1"/>
  <c r="X16" i="16"/>
  <c r="M14" i="18"/>
  <c r="V14" i="18" s="1"/>
  <c r="X16" i="15"/>
  <c r="M13" i="18"/>
  <c r="V13" i="18" s="1"/>
  <c r="X11" i="14"/>
  <c r="J12" i="18" s="1"/>
  <c r="S12" i="18" s="1"/>
  <c r="X15" i="14"/>
  <c r="X11" i="10"/>
  <c r="J8" i="18" s="1"/>
  <c r="S8" i="18" s="1"/>
  <c r="X15" i="10"/>
  <c r="X15" i="7"/>
  <c r="X11" i="7"/>
  <c r="J5" i="18" s="1"/>
  <c r="S5" i="18" s="1"/>
  <c r="X15" i="16"/>
  <c r="X11" i="16"/>
  <c r="J14" i="18" s="1"/>
  <c r="S14" i="18" s="1"/>
  <c r="X15" i="15"/>
  <c r="X11" i="15"/>
  <c r="J13" i="18" s="1"/>
  <c r="S13" i="18" s="1"/>
  <c r="X11" i="13"/>
  <c r="J11" i="18" s="1"/>
  <c r="S11" i="18" s="1"/>
  <c r="X15" i="13"/>
  <c r="X11" i="12"/>
  <c r="J10" i="18" s="1"/>
  <c r="S10" i="18" s="1"/>
  <c r="X15" i="12"/>
  <c r="X15" i="11"/>
  <c r="X11" i="11"/>
  <c r="J9" i="18" s="1"/>
  <c r="S9" i="18" s="1"/>
  <c r="X11" i="8"/>
  <c r="J6" i="18" s="1"/>
  <c r="S6" i="18" s="1"/>
  <c r="X15" i="8"/>
  <c r="C3" i="6" l="1"/>
  <c r="B3" i="6"/>
  <c r="Q4" i="6" s="1"/>
  <c r="C4" i="6" l="1"/>
  <c r="R5" i="6" s="1"/>
  <c r="D3" i="6"/>
  <c r="L4" i="6" l="1"/>
  <c r="H4" i="18"/>
  <c r="I3" i="6"/>
  <c r="C5" i="6"/>
  <c r="R6" i="6" s="1"/>
  <c r="B4" i="6"/>
  <c r="Q5" i="6" s="1"/>
  <c r="B5" i="6" l="1"/>
  <c r="Q6" i="6" s="1"/>
  <c r="D4" i="6"/>
  <c r="C6" i="6"/>
  <c r="R7" i="6" s="1"/>
  <c r="L5" i="6" l="1"/>
  <c r="J4" i="6"/>
  <c r="I4" i="6"/>
  <c r="B6" i="6"/>
  <c r="Q7" i="6" s="1"/>
  <c r="D5" i="6"/>
  <c r="L6" i="6" s="1"/>
  <c r="C7" i="6"/>
  <c r="R8" i="6" s="1"/>
  <c r="N3" i="6"/>
  <c r="O3" i="6" s="1"/>
  <c r="J5" i="6" l="1"/>
  <c r="I5" i="6"/>
  <c r="B7" i="6"/>
  <c r="Q8" i="6" s="1"/>
  <c r="D6" i="6"/>
  <c r="L7" i="6" s="1"/>
  <c r="C8" i="6"/>
  <c r="R9" i="6" s="1"/>
  <c r="N5" i="6" l="1"/>
  <c r="O5" i="6" s="1"/>
  <c r="J6" i="6"/>
  <c r="I6" i="6"/>
  <c r="B8" i="6"/>
  <c r="Q9" i="6" s="1"/>
  <c r="D7" i="6"/>
  <c r="L8" i="6" s="1"/>
  <c r="N4" i="6"/>
  <c r="O4" i="6" s="1"/>
  <c r="C9" i="6"/>
  <c r="R10" i="6" s="1"/>
  <c r="J7" i="6" l="1"/>
  <c r="I7" i="6"/>
  <c r="B9" i="6"/>
  <c r="Q10" i="6" s="1"/>
  <c r="D8" i="6"/>
  <c r="L9" i="6" s="1"/>
  <c r="C10" i="6"/>
  <c r="R11" i="6" s="1"/>
  <c r="N6" i="6"/>
  <c r="O6" i="6" s="1"/>
  <c r="J8" i="6" l="1"/>
  <c r="I8" i="6"/>
  <c r="B10" i="6"/>
  <c r="Q11" i="6" s="1"/>
  <c r="D9" i="6"/>
  <c r="L10" i="6" s="1"/>
  <c r="C11" i="6"/>
  <c r="R12" i="6" s="1"/>
  <c r="N7" i="6"/>
  <c r="O7" i="6" s="1"/>
  <c r="J9" i="6" l="1"/>
  <c r="I9" i="6"/>
  <c r="B11" i="6"/>
  <c r="Q12" i="6" s="1"/>
  <c r="D10" i="6"/>
  <c r="L11" i="6" s="1"/>
  <c r="C12" i="6"/>
  <c r="R13" i="6" s="1"/>
  <c r="N8" i="6"/>
  <c r="O8" i="6" s="1"/>
  <c r="J10" i="6" l="1"/>
  <c r="I10" i="6"/>
  <c r="B12" i="6"/>
  <c r="Q13" i="6" s="1"/>
  <c r="D11" i="6"/>
  <c r="L12" i="6" s="1"/>
  <c r="C13" i="6"/>
  <c r="R14" i="6" s="1"/>
  <c r="N9" i="6"/>
  <c r="O9" i="6" s="1"/>
  <c r="N10" i="6" l="1"/>
  <c r="O10" i="6" s="1"/>
  <c r="J11" i="6"/>
  <c r="I11" i="6"/>
  <c r="B13" i="6"/>
  <c r="Q14" i="6" s="1"/>
  <c r="D12" i="6"/>
  <c r="L13" i="6" s="1"/>
  <c r="C14" i="6"/>
  <c r="R15" i="6" s="1"/>
  <c r="J12" i="6" l="1"/>
  <c r="I12" i="6"/>
  <c r="B14" i="6"/>
  <c r="Q15" i="6" s="1"/>
  <c r="D13" i="6"/>
  <c r="L14" i="6" s="1"/>
  <c r="C15" i="6"/>
  <c r="R16" i="6" s="1"/>
  <c r="N11" i="6"/>
  <c r="O11" i="6" s="1"/>
  <c r="N12" i="6" l="1"/>
  <c r="O12" i="6" s="1"/>
  <c r="J13" i="6"/>
  <c r="I13" i="6"/>
  <c r="B15" i="6"/>
  <c r="Q16" i="6" s="1"/>
  <c r="D14" i="6"/>
  <c r="L15" i="6" s="1"/>
  <c r="C16" i="6"/>
  <c r="R17" i="6" s="1"/>
  <c r="N13" i="6" l="1"/>
  <c r="O13" i="6" s="1"/>
  <c r="J14" i="6"/>
  <c r="I14" i="6"/>
  <c r="B16" i="6"/>
  <c r="Q17" i="6" s="1"/>
  <c r="D15" i="6"/>
  <c r="L16" i="6" s="1"/>
  <c r="C17" i="6"/>
  <c r="R18" i="6" s="1"/>
  <c r="N14" i="6" l="1"/>
  <c r="O14" i="6" s="1"/>
  <c r="J15" i="6"/>
  <c r="I15" i="6"/>
  <c r="B17" i="6"/>
  <c r="Q18" i="6" s="1"/>
  <c r="D16" i="6"/>
  <c r="L17" i="6" s="1"/>
  <c r="C18" i="6"/>
  <c r="R19" i="6" s="1"/>
  <c r="J16" i="6" l="1"/>
  <c r="I16" i="6"/>
  <c r="N15" i="6"/>
  <c r="O15" i="6" s="1"/>
  <c r="B18" i="6"/>
  <c r="Q19" i="6" s="1"/>
  <c r="D17" i="6"/>
  <c r="L18" i="6" s="1"/>
  <c r="C19" i="6"/>
  <c r="R20" i="6" s="1"/>
  <c r="J17" i="6" l="1"/>
  <c r="I17" i="6"/>
  <c r="N16" i="6"/>
  <c r="O16" i="6" s="1"/>
  <c r="B19" i="6"/>
  <c r="Q20" i="6" s="1"/>
  <c r="D18" i="6"/>
  <c r="L19" i="6" s="1"/>
  <c r="C20" i="6"/>
  <c r="R21" i="6" s="1"/>
  <c r="J18" i="6" l="1"/>
  <c r="I18" i="6"/>
  <c r="B20" i="6"/>
  <c r="Q21" i="6" s="1"/>
  <c r="D19" i="6"/>
  <c r="L20" i="6" s="1"/>
  <c r="C21" i="6"/>
  <c r="R22" i="6" s="1"/>
  <c r="N17" i="6"/>
  <c r="O17" i="6" s="1"/>
  <c r="J19" i="6" l="1"/>
  <c r="I19" i="6"/>
  <c r="N18" i="6"/>
  <c r="O18" i="6" s="1"/>
  <c r="B21" i="6"/>
  <c r="Q22" i="6" s="1"/>
  <c r="D20" i="6"/>
  <c r="L21" i="6" s="1"/>
  <c r="C22" i="6"/>
  <c r="R23" i="6" s="1"/>
  <c r="J20" i="6" l="1"/>
  <c r="I20" i="6"/>
  <c r="N19" i="6"/>
  <c r="O19" i="6" s="1"/>
  <c r="B22" i="6"/>
  <c r="Q23" i="6" s="1"/>
  <c r="D21" i="6"/>
  <c r="L22" i="6" s="1"/>
  <c r="C23" i="6"/>
  <c r="R24" i="6" s="1"/>
  <c r="N20" i="6" l="1"/>
  <c r="O20" i="6" s="1"/>
  <c r="J21" i="6"/>
  <c r="I21" i="6"/>
  <c r="B23" i="6"/>
  <c r="Q24" i="6" s="1"/>
  <c r="D22" i="6"/>
  <c r="L23" i="6" s="1"/>
  <c r="C24" i="6"/>
  <c r="R25" i="6" s="1"/>
  <c r="N21" i="6" l="1"/>
  <c r="O21" i="6" s="1"/>
  <c r="J22" i="6"/>
  <c r="I22" i="6"/>
  <c r="B24" i="6"/>
  <c r="Q25" i="6" s="1"/>
  <c r="D23" i="6"/>
  <c r="L24" i="6" s="1"/>
  <c r="C25" i="6"/>
  <c r="R26" i="6" s="1"/>
  <c r="J23" i="6" l="1"/>
  <c r="I23" i="6"/>
  <c r="N22" i="6"/>
  <c r="O22" i="6" s="1"/>
  <c r="B25" i="6"/>
  <c r="Q26" i="6" s="1"/>
  <c r="D24" i="6"/>
  <c r="L25" i="6" s="1"/>
  <c r="C26" i="6"/>
  <c r="R27" i="6" s="1"/>
  <c r="J24" i="6" l="1"/>
  <c r="I24" i="6"/>
  <c r="N23" i="6"/>
  <c r="O23" i="6" s="1"/>
  <c r="B26" i="6"/>
  <c r="Q27" i="6" s="1"/>
  <c r="D25" i="6"/>
  <c r="L26" i="6" s="1"/>
  <c r="C27" i="6"/>
  <c r="R28" i="6" s="1"/>
  <c r="J25" i="6" l="1"/>
  <c r="I25" i="6"/>
  <c r="N24" i="6"/>
  <c r="O24" i="6" s="1"/>
  <c r="B27" i="6"/>
  <c r="Q28" i="6" s="1"/>
  <c r="D26" i="6"/>
  <c r="L27" i="6" s="1"/>
  <c r="C28" i="6"/>
  <c r="R29" i="6" s="1"/>
  <c r="N25" i="6" l="1"/>
  <c r="O25" i="6" s="1"/>
  <c r="J26" i="6"/>
  <c r="I26" i="6"/>
  <c r="B28" i="6"/>
  <c r="Q29" i="6" s="1"/>
  <c r="D27" i="6"/>
  <c r="L28" i="6" s="1"/>
  <c r="C29" i="6"/>
  <c r="R30" i="6" s="1"/>
  <c r="J27" i="6" l="1"/>
  <c r="I27" i="6"/>
  <c r="B29" i="6"/>
  <c r="Q30" i="6" s="1"/>
  <c r="D28" i="6"/>
  <c r="L29" i="6" s="1"/>
  <c r="C30" i="6"/>
  <c r="R31" i="6" s="1"/>
  <c r="N26" i="6"/>
  <c r="O26" i="6" s="1"/>
  <c r="N27" i="6" l="1"/>
  <c r="O27" i="6" s="1"/>
  <c r="J28" i="6"/>
  <c r="I28" i="6"/>
  <c r="B30" i="6"/>
  <c r="Q31" i="6" s="1"/>
  <c r="D29" i="6"/>
  <c r="L30" i="6" s="1"/>
  <c r="C31" i="6"/>
  <c r="R32" i="6" s="1"/>
  <c r="J29" i="6" l="1"/>
  <c r="I29" i="6"/>
  <c r="B31" i="6"/>
  <c r="Q32" i="6" s="1"/>
  <c r="D30" i="6"/>
  <c r="L31" i="6" s="1"/>
  <c r="C32" i="6"/>
  <c r="R33" i="6" s="1"/>
  <c r="N28" i="6"/>
  <c r="O28" i="6" s="1"/>
  <c r="J30" i="6" l="1"/>
  <c r="I30" i="6"/>
  <c r="N29" i="6"/>
  <c r="O29" i="6" s="1"/>
  <c r="B32" i="6"/>
  <c r="Q33" i="6" s="1"/>
  <c r="D31" i="6"/>
  <c r="L32" i="6" s="1"/>
  <c r="C33" i="6"/>
  <c r="R34" i="6" s="1"/>
  <c r="J31" i="6" l="1"/>
  <c r="I31" i="6"/>
  <c r="B33" i="6"/>
  <c r="Q34" i="6" s="1"/>
  <c r="D32" i="6"/>
  <c r="L33" i="6" s="1"/>
  <c r="C34" i="6"/>
  <c r="R35" i="6" s="1"/>
  <c r="N30" i="6"/>
  <c r="O30" i="6" s="1"/>
  <c r="J32" i="6" l="1"/>
  <c r="I32" i="6"/>
  <c r="N32" i="6" s="1"/>
  <c r="O32" i="6" s="1"/>
  <c r="B34" i="6"/>
  <c r="Q35" i="6" s="1"/>
  <c r="D33" i="6"/>
  <c r="L34" i="6" s="1"/>
  <c r="C35" i="6"/>
  <c r="R36" i="6" s="1"/>
  <c r="N31" i="6"/>
  <c r="O31" i="6" s="1"/>
  <c r="J33" i="6" l="1"/>
  <c r="I33" i="6"/>
  <c r="B35" i="6"/>
  <c r="Q36" i="6" s="1"/>
  <c r="D34" i="6"/>
  <c r="L35" i="6" s="1"/>
  <c r="C36" i="6"/>
  <c r="R37" i="6" s="1"/>
  <c r="J34" i="6" l="1"/>
  <c r="I34" i="6"/>
  <c r="B36" i="6"/>
  <c r="Q37" i="6" s="1"/>
  <c r="D35" i="6"/>
  <c r="L36" i="6" s="1"/>
  <c r="C37" i="6"/>
  <c r="R38" i="6" s="1"/>
  <c r="N33" i="6"/>
  <c r="O33" i="6" s="1"/>
  <c r="J35" i="6" l="1"/>
  <c r="I35" i="6"/>
  <c r="N34" i="6"/>
  <c r="O34" i="6" s="1"/>
  <c r="B37" i="6"/>
  <c r="Q38" i="6" s="1"/>
  <c r="D36" i="6"/>
  <c r="L37" i="6" s="1"/>
  <c r="C38" i="6"/>
  <c r="R39" i="6" s="1"/>
  <c r="J36" i="6" l="1"/>
  <c r="I36" i="6"/>
  <c r="B38" i="6"/>
  <c r="Q39" i="6" s="1"/>
  <c r="D37" i="6"/>
  <c r="L38" i="6" s="1"/>
  <c r="C39" i="6"/>
  <c r="R40" i="6" s="1"/>
  <c r="N35" i="6"/>
  <c r="O35" i="6" s="1"/>
  <c r="N36" i="6" l="1"/>
  <c r="O36" i="6" s="1"/>
  <c r="J37" i="6"/>
  <c r="I37" i="6"/>
  <c r="B39" i="6"/>
  <c r="Q40" i="6" s="1"/>
  <c r="D38" i="6"/>
  <c r="L39" i="6" s="1"/>
  <c r="C40" i="6"/>
  <c r="R41" i="6" s="1"/>
  <c r="J38" i="6" l="1"/>
  <c r="I38" i="6"/>
  <c r="B40" i="6"/>
  <c r="Q41" i="6" s="1"/>
  <c r="D39" i="6"/>
  <c r="L40" i="6" s="1"/>
  <c r="C41" i="6"/>
  <c r="R42" i="6" s="1"/>
  <c r="N37" i="6"/>
  <c r="O37" i="6" s="1"/>
  <c r="N38" i="6" l="1"/>
  <c r="O38" i="6" s="1"/>
  <c r="J39" i="6"/>
  <c r="I39" i="6"/>
  <c r="B41" i="6"/>
  <c r="Q42" i="6" s="1"/>
  <c r="D40" i="6"/>
  <c r="L41" i="6" s="1"/>
  <c r="C42" i="6"/>
  <c r="R43" i="6" s="1"/>
  <c r="J40" i="6" l="1"/>
  <c r="I40" i="6"/>
  <c r="B42" i="6"/>
  <c r="Q43" i="6" s="1"/>
  <c r="D41" i="6"/>
  <c r="L42" i="6" s="1"/>
  <c r="C43" i="6"/>
  <c r="R44" i="6" s="1"/>
  <c r="N39" i="6"/>
  <c r="O39" i="6" s="1"/>
  <c r="J41" i="6" l="1"/>
  <c r="I41" i="6"/>
  <c r="N40" i="6"/>
  <c r="O40" i="6" s="1"/>
  <c r="B43" i="6"/>
  <c r="Q44" i="6" s="1"/>
  <c r="D42" i="6"/>
  <c r="L43" i="6" s="1"/>
  <c r="C44" i="6"/>
  <c r="R45" i="6" s="1"/>
  <c r="J42" i="6" l="1"/>
  <c r="I42" i="6"/>
  <c r="N41" i="6"/>
  <c r="O41" i="6" s="1"/>
  <c r="B44" i="6"/>
  <c r="Q45" i="6" s="1"/>
  <c r="D43" i="6"/>
  <c r="L44" i="6" s="1"/>
  <c r="C45" i="6"/>
  <c r="R46" i="6" s="1"/>
  <c r="J43" i="6" l="1"/>
  <c r="I43" i="6"/>
  <c r="B45" i="6"/>
  <c r="Q46" i="6" s="1"/>
  <c r="D44" i="6"/>
  <c r="L45" i="6" s="1"/>
  <c r="C46" i="6"/>
  <c r="R47" i="6" s="1"/>
  <c r="N42" i="6"/>
  <c r="O42" i="6" s="1"/>
  <c r="J44" i="6" l="1"/>
  <c r="I44" i="6"/>
  <c r="B46" i="6"/>
  <c r="Q47" i="6" s="1"/>
  <c r="D45" i="6"/>
  <c r="L46" i="6" s="1"/>
  <c r="C47" i="6"/>
  <c r="R48" i="6" s="1"/>
  <c r="N43" i="6"/>
  <c r="O43" i="6" s="1"/>
  <c r="J45" i="6" l="1"/>
  <c r="I45" i="6"/>
  <c r="N44" i="6"/>
  <c r="O44" i="6" s="1"/>
  <c r="B47" i="6"/>
  <c r="Q48" i="6" s="1"/>
  <c r="D46" i="6"/>
  <c r="L47" i="6" s="1"/>
  <c r="C48" i="6"/>
  <c r="R49" i="6" s="1"/>
  <c r="J46" i="6" l="1"/>
  <c r="I46" i="6"/>
  <c r="N45" i="6"/>
  <c r="O45" i="6" s="1"/>
  <c r="B48" i="6"/>
  <c r="Q49" i="6" s="1"/>
  <c r="D47" i="6"/>
  <c r="L48" i="6" s="1"/>
  <c r="C49" i="6"/>
  <c r="R50" i="6" s="1"/>
  <c r="G12" i="4"/>
  <c r="H12" i="4"/>
  <c r="I12" i="4"/>
  <c r="G13" i="4"/>
  <c r="H13" i="4"/>
  <c r="I13" i="4"/>
  <c r="G14" i="4"/>
  <c r="H14" i="4"/>
  <c r="I14" i="4"/>
  <c r="G15" i="4"/>
  <c r="H15" i="4"/>
  <c r="I15" i="4"/>
  <c r="G16" i="4"/>
  <c r="H16" i="4"/>
  <c r="I16" i="4"/>
  <c r="G17" i="4"/>
  <c r="H17" i="4"/>
  <c r="I17" i="4"/>
  <c r="G18" i="4"/>
  <c r="H18" i="4"/>
  <c r="I18" i="4"/>
  <c r="G19" i="4"/>
  <c r="H19" i="4"/>
  <c r="I19" i="4"/>
  <c r="G20" i="4"/>
  <c r="H20" i="4"/>
  <c r="I20" i="4"/>
  <c r="G21" i="4"/>
  <c r="H21" i="4"/>
  <c r="I21" i="4"/>
  <c r="G22" i="4"/>
  <c r="H22" i="4"/>
  <c r="I22" i="4"/>
  <c r="G23" i="4"/>
  <c r="H23" i="4"/>
  <c r="I23" i="4"/>
  <c r="G24" i="4"/>
  <c r="H24" i="4"/>
  <c r="I24" i="4"/>
  <c r="G25" i="4"/>
  <c r="H25" i="4"/>
  <c r="I25" i="4"/>
  <c r="G26" i="4"/>
  <c r="H26" i="4"/>
  <c r="I26" i="4"/>
  <c r="G27" i="4"/>
  <c r="H27" i="4"/>
  <c r="I27" i="4"/>
  <c r="G28" i="4"/>
  <c r="H28" i="4"/>
  <c r="I28" i="4"/>
  <c r="G29" i="4"/>
  <c r="H29" i="4"/>
  <c r="I29" i="4"/>
  <c r="G30" i="4"/>
  <c r="H30" i="4"/>
  <c r="I30" i="4"/>
  <c r="G31" i="4"/>
  <c r="H31" i="4"/>
  <c r="I31" i="4"/>
  <c r="G32" i="4"/>
  <c r="H32" i="4"/>
  <c r="I32" i="4"/>
  <c r="G33" i="4"/>
  <c r="H33" i="4"/>
  <c r="I33" i="4"/>
  <c r="G34" i="4"/>
  <c r="H34" i="4"/>
  <c r="I34" i="4"/>
  <c r="G35" i="4"/>
  <c r="H35" i="4"/>
  <c r="I35" i="4"/>
  <c r="G36" i="4"/>
  <c r="H36" i="4"/>
  <c r="I36" i="4"/>
  <c r="G37" i="4"/>
  <c r="H37" i="4"/>
  <c r="I37" i="4"/>
  <c r="G38" i="4"/>
  <c r="H38" i="4"/>
  <c r="I38" i="4"/>
  <c r="G39" i="4"/>
  <c r="H39" i="4"/>
  <c r="I39" i="4"/>
  <c r="G40" i="4"/>
  <c r="H40" i="4"/>
  <c r="I40" i="4"/>
  <c r="G41" i="4"/>
  <c r="H41" i="4"/>
  <c r="I41" i="4"/>
  <c r="G42" i="4"/>
  <c r="H42" i="4"/>
  <c r="I42" i="4"/>
  <c r="G43" i="4"/>
  <c r="H43" i="4"/>
  <c r="I43" i="4"/>
  <c r="G44" i="4"/>
  <c r="H44" i="4"/>
  <c r="I44" i="4"/>
  <c r="G45" i="4"/>
  <c r="H45" i="4"/>
  <c r="I45" i="4"/>
  <c r="G46" i="4"/>
  <c r="H46" i="4"/>
  <c r="I46" i="4"/>
  <c r="G47" i="4"/>
  <c r="H47" i="4"/>
  <c r="I47" i="4"/>
  <c r="G48" i="4"/>
  <c r="H48" i="4"/>
  <c r="I48" i="4"/>
  <c r="G49" i="4"/>
  <c r="H49" i="4"/>
  <c r="I49" i="4"/>
  <c r="G50" i="4"/>
  <c r="H50" i="4"/>
  <c r="I50" i="4"/>
  <c r="G51" i="4"/>
  <c r="H51" i="4"/>
  <c r="I51" i="4"/>
  <c r="G52" i="4"/>
  <c r="H52" i="4"/>
  <c r="I52" i="4"/>
  <c r="G53" i="4"/>
  <c r="H53" i="4"/>
  <c r="I53" i="4"/>
  <c r="G54" i="4"/>
  <c r="H54" i="4"/>
  <c r="I54" i="4"/>
  <c r="G55" i="4"/>
  <c r="H55" i="4"/>
  <c r="I55" i="4"/>
  <c r="G56" i="4"/>
  <c r="H56" i="4"/>
  <c r="I56" i="4"/>
  <c r="G57" i="4"/>
  <c r="H57" i="4"/>
  <c r="I57" i="4"/>
  <c r="G58" i="4"/>
  <c r="H58" i="4"/>
  <c r="I58" i="4"/>
  <c r="G59" i="4"/>
  <c r="H59" i="4"/>
  <c r="I59" i="4"/>
  <c r="G60" i="4"/>
  <c r="H60" i="4"/>
  <c r="I60" i="4"/>
  <c r="G61" i="4"/>
  <c r="H61" i="4"/>
  <c r="I61" i="4"/>
  <c r="G62" i="4"/>
  <c r="H62" i="4"/>
  <c r="I62" i="4"/>
  <c r="G63" i="4"/>
  <c r="H63" i="4"/>
  <c r="I63" i="4"/>
  <c r="G64" i="4"/>
  <c r="H64" i="4"/>
  <c r="I64" i="4"/>
  <c r="G65" i="4"/>
  <c r="H65" i="4"/>
  <c r="I65" i="4"/>
  <c r="G66" i="4"/>
  <c r="H66" i="4"/>
  <c r="I66" i="4"/>
  <c r="G67" i="4"/>
  <c r="H67" i="4"/>
  <c r="I67" i="4"/>
  <c r="G68" i="4"/>
  <c r="H68" i="4"/>
  <c r="I68" i="4"/>
  <c r="G69" i="4"/>
  <c r="H69" i="4"/>
  <c r="I69" i="4"/>
  <c r="G70" i="4"/>
  <c r="H70" i="4"/>
  <c r="I70" i="4"/>
  <c r="G71" i="4"/>
  <c r="H71" i="4"/>
  <c r="I71" i="4"/>
  <c r="G72" i="4"/>
  <c r="H72" i="4"/>
  <c r="I72" i="4"/>
  <c r="G73" i="4"/>
  <c r="H73" i="4"/>
  <c r="I73" i="4"/>
  <c r="G74" i="4"/>
  <c r="H74" i="4"/>
  <c r="I74" i="4"/>
  <c r="G75" i="4"/>
  <c r="H75" i="4"/>
  <c r="I75" i="4"/>
  <c r="G76" i="4"/>
  <c r="H76" i="4"/>
  <c r="I76" i="4"/>
  <c r="G77" i="4"/>
  <c r="H77" i="4"/>
  <c r="I77" i="4"/>
  <c r="G78" i="4"/>
  <c r="H78" i="4"/>
  <c r="I78" i="4"/>
  <c r="G79" i="4"/>
  <c r="H79" i="4"/>
  <c r="I79" i="4"/>
  <c r="G80" i="4"/>
  <c r="H80" i="4"/>
  <c r="I80" i="4"/>
  <c r="G81" i="4"/>
  <c r="H81" i="4"/>
  <c r="I81" i="4"/>
  <c r="G82" i="4"/>
  <c r="H82" i="4"/>
  <c r="I82" i="4"/>
  <c r="G83" i="4"/>
  <c r="H83" i="4"/>
  <c r="I83" i="4"/>
  <c r="G84" i="4"/>
  <c r="H84" i="4"/>
  <c r="I84" i="4"/>
  <c r="G85" i="4"/>
  <c r="H85" i="4"/>
  <c r="I85" i="4"/>
  <c r="G86" i="4"/>
  <c r="H86" i="4"/>
  <c r="I86" i="4"/>
  <c r="G87" i="4"/>
  <c r="H87" i="4"/>
  <c r="I87" i="4"/>
  <c r="G88" i="4"/>
  <c r="H88" i="4"/>
  <c r="I88" i="4"/>
  <c r="G89" i="4"/>
  <c r="H89" i="4"/>
  <c r="I89" i="4"/>
  <c r="G90" i="4"/>
  <c r="H90" i="4"/>
  <c r="I90" i="4"/>
  <c r="G91" i="4"/>
  <c r="H91" i="4"/>
  <c r="I91" i="4"/>
  <c r="G92" i="4"/>
  <c r="H92" i="4"/>
  <c r="I92" i="4"/>
  <c r="G93" i="4"/>
  <c r="H93" i="4"/>
  <c r="I93" i="4"/>
  <c r="G94" i="4"/>
  <c r="H94" i="4"/>
  <c r="I94" i="4"/>
  <c r="G95" i="4"/>
  <c r="H95" i="4"/>
  <c r="I95" i="4"/>
  <c r="G96" i="4"/>
  <c r="H96" i="4"/>
  <c r="I96" i="4"/>
  <c r="G97" i="4"/>
  <c r="H97" i="4"/>
  <c r="I97" i="4"/>
  <c r="G98" i="4"/>
  <c r="H98" i="4"/>
  <c r="I98" i="4"/>
  <c r="G99" i="4"/>
  <c r="H99" i="4"/>
  <c r="I99" i="4"/>
  <c r="G100" i="4"/>
  <c r="H100" i="4"/>
  <c r="I100" i="4"/>
  <c r="G101" i="4"/>
  <c r="H101" i="4"/>
  <c r="I101" i="4"/>
  <c r="G102" i="4"/>
  <c r="H102" i="4"/>
  <c r="I102" i="4"/>
  <c r="G103" i="4"/>
  <c r="H103" i="4"/>
  <c r="I103" i="4"/>
  <c r="G104" i="4"/>
  <c r="H104" i="4"/>
  <c r="I104" i="4"/>
  <c r="G105" i="4"/>
  <c r="H105" i="4"/>
  <c r="I105" i="4"/>
  <c r="G106" i="4"/>
  <c r="H106" i="4"/>
  <c r="I106" i="4"/>
  <c r="G107" i="4"/>
  <c r="H107" i="4"/>
  <c r="I107" i="4"/>
  <c r="G108" i="4"/>
  <c r="H108" i="4"/>
  <c r="I108" i="4"/>
  <c r="G109" i="4"/>
  <c r="H109" i="4"/>
  <c r="I109" i="4"/>
  <c r="G110" i="4"/>
  <c r="H110" i="4"/>
  <c r="I110" i="4"/>
  <c r="G111" i="4"/>
  <c r="H111" i="4"/>
  <c r="I111" i="4"/>
  <c r="G112" i="4"/>
  <c r="H112" i="4"/>
  <c r="I112" i="4"/>
  <c r="G113" i="4"/>
  <c r="H113" i="4"/>
  <c r="I113" i="4"/>
  <c r="G114" i="4"/>
  <c r="H114" i="4"/>
  <c r="I114" i="4"/>
  <c r="G115" i="4"/>
  <c r="H115" i="4"/>
  <c r="I115" i="4"/>
  <c r="G116" i="4"/>
  <c r="H116" i="4"/>
  <c r="I116" i="4"/>
  <c r="G117" i="4"/>
  <c r="H117" i="4"/>
  <c r="I117" i="4"/>
  <c r="G118" i="4"/>
  <c r="H118" i="4"/>
  <c r="I118" i="4"/>
  <c r="G119" i="4"/>
  <c r="H119" i="4"/>
  <c r="I119" i="4"/>
  <c r="G120" i="4"/>
  <c r="H120" i="4"/>
  <c r="I120" i="4"/>
  <c r="G121" i="4"/>
  <c r="H121" i="4"/>
  <c r="I121" i="4"/>
  <c r="G122" i="4"/>
  <c r="H122" i="4"/>
  <c r="I122" i="4"/>
  <c r="G123" i="4"/>
  <c r="H123" i="4"/>
  <c r="I123" i="4"/>
  <c r="G124" i="4"/>
  <c r="H124" i="4"/>
  <c r="I124" i="4"/>
  <c r="G125" i="4"/>
  <c r="H125" i="4"/>
  <c r="I125" i="4"/>
  <c r="G126" i="4"/>
  <c r="H126" i="4"/>
  <c r="I126" i="4"/>
  <c r="G127" i="4"/>
  <c r="H127" i="4"/>
  <c r="I127" i="4"/>
  <c r="G128" i="4"/>
  <c r="H128" i="4"/>
  <c r="I128" i="4"/>
  <c r="G129" i="4"/>
  <c r="H129" i="4"/>
  <c r="I129" i="4"/>
  <c r="G130" i="4"/>
  <c r="H130" i="4"/>
  <c r="I130" i="4"/>
  <c r="G131" i="4"/>
  <c r="H131" i="4"/>
  <c r="I131" i="4"/>
  <c r="G132" i="4"/>
  <c r="H132" i="4"/>
  <c r="I132" i="4"/>
  <c r="G133" i="4"/>
  <c r="H133" i="4"/>
  <c r="I133" i="4"/>
  <c r="G134" i="4"/>
  <c r="H134" i="4"/>
  <c r="I134" i="4"/>
  <c r="G135" i="4"/>
  <c r="H135" i="4"/>
  <c r="I135" i="4"/>
  <c r="G136" i="4"/>
  <c r="H136" i="4"/>
  <c r="I136" i="4"/>
  <c r="G137" i="4"/>
  <c r="H137" i="4"/>
  <c r="I137" i="4"/>
  <c r="G138" i="4"/>
  <c r="H138" i="4"/>
  <c r="I138" i="4"/>
  <c r="G139" i="4"/>
  <c r="H139" i="4"/>
  <c r="I139" i="4"/>
  <c r="G140" i="4"/>
  <c r="H140" i="4"/>
  <c r="I140" i="4"/>
  <c r="G141" i="4"/>
  <c r="H141" i="4"/>
  <c r="I141" i="4"/>
  <c r="G142" i="4"/>
  <c r="H142" i="4"/>
  <c r="I142" i="4"/>
  <c r="G143" i="4"/>
  <c r="H143" i="4"/>
  <c r="I143" i="4"/>
  <c r="G144" i="4"/>
  <c r="H144" i="4"/>
  <c r="I144" i="4"/>
  <c r="G145" i="4"/>
  <c r="H145" i="4"/>
  <c r="I145" i="4"/>
  <c r="G146" i="4"/>
  <c r="H146" i="4"/>
  <c r="I146" i="4"/>
  <c r="G147" i="4"/>
  <c r="H147" i="4"/>
  <c r="I147" i="4"/>
  <c r="G148" i="4"/>
  <c r="H148" i="4"/>
  <c r="I148" i="4"/>
  <c r="G149" i="4"/>
  <c r="H149" i="4"/>
  <c r="I149" i="4"/>
  <c r="G150" i="4"/>
  <c r="H150" i="4"/>
  <c r="I150" i="4"/>
  <c r="G151" i="4"/>
  <c r="H151" i="4"/>
  <c r="I151" i="4"/>
  <c r="G152" i="4"/>
  <c r="H152" i="4"/>
  <c r="I152" i="4"/>
  <c r="G153" i="4"/>
  <c r="H153" i="4"/>
  <c r="I153" i="4"/>
  <c r="G154" i="4"/>
  <c r="H154" i="4"/>
  <c r="I154" i="4"/>
  <c r="G155" i="4"/>
  <c r="H155" i="4"/>
  <c r="I155" i="4"/>
  <c r="G156" i="4"/>
  <c r="H156" i="4"/>
  <c r="I156" i="4"/>
  <c r="G157" i="4"/>
  <c r="H157" i="4"/>
  <c r="I157" i="4"/>
  <c r="G158" i="4"/>
  <c r="H158" i="4"/>
  <c r="I158" i="4"/>
  <c r="G159" i="4"/>
  <c r="H159" i="4"/>
  <c r="I159" i="4"/>
  <c r="G160" i="4"/>
  <c r="H160" i="4"/>
  <c r="I160" i="4"/>
  <c r="G161" i="4"/>
  <c r="H161" i="4"/>
  <c r="I161" i="4"/>
  <c r="L12" i="4"/>
  <c r="M12" i="4"/>
  <c r="N12" i="4"/>
  <c r="S12" i="4" s="1"/>
  <c r="Q12" i="4"/>
  <c r="R12" i="4"/>
  <c r="L13" i="4"/>
  <c r="M13" i="4"/>
  <c r="R13" i="4" s="1"/>
  <c r="N13" i="4"/>
  <c r="S13" i="4" s="1"/>
  <c r="Q13" i="4"/>
  <c r="L14" i="4"/>
  <c r="Q14" i="4" s="1"/>
  <c r="M14" i="4"/>
  <c r="R14" i="4" s="1"/>
  <c r="N14" i="4"/>
  <c r="S14" i="4" s="1"/>
  <c r="R15" i="4"/>
  <c r="Q16" i="4"/>
  <c r="S16" i="4"/>
  <c r="Q18" i="4"/>
  <c r="S18" i="4"/>
  <c r="R19" i="4"/>
  <c r="S20" i="4"/>
  <c r="R21" i="4"/>
  <c r="Q22" i="4"/>
  <c r="R23" i="4"/>
  <c r="Q24" i="4"/>
  <c r="S24" i="4"/>
  <c r="Q26" i="4"/>
  <c r="S26" i="4"/>
  <c r="R27" i="4"/>
  <c r="S28" i="4"/>
  <c r="R29" i="4"/>
  <c r="Q30" i="4"/>
  <c r="R31" i="4"/>
  <c r="Q32" i="4"/>
  <c r="S32" i="4"/>
  <c r="Q34" i="4"/>
  <c r="S34" i="4"/>
  <c r="R35" i="4"/>
  <c r="S36" i="4"/>
  <c r="R37" i="4"/>
  <c r="Q38" i="4"/>
  <c r="R39" i="4"/>
  <c r="Q40" i="4"/>
  <c r="S40" i="4"/>
  <c r="Q42" i="4"/>
  <c r="S42" i="4"/>
  <c r="R43" i="4"/>
  <c r="S44" i="4"/>
  <c r="R45" i="4"/>
  <c r="Q46" i="4"/>
  <c r="R47" i="4"/>
  <c r="Q48" i="4"/>
  <c r="S48" i="4"/>
  <c r="Q50" i="4"/>
  <c r="S50" i="4"/>
  <c r="R51" i="4"/>
  <c r="S52" i="4"/>
  <c r="R53" i="4"/>
  <c r="Q54" i="4"/>
  <c r="R55" i="4"/>
  <c r="Q56" i="4"/>
  <c r="S56" i="4"/>
  <c r="Q58" i="4"/>
  <c r="S58" i="4"/>
  <c r="R59" i="4"/>
  <c r="S60" i="4"/>
  <c r="R61" i="4"/>
  <c r="Q62" i="4"/>
  <c r="R63" i="4"/>
  <c r="Q64" i="4"/>
  <c r="S64" i="4"/>
  <c r="Q66" i="4"/>
  <c r="S66" i="4"/>
  <c r="R67" i="4"/>
  <c r="S68" i="4"/>
  <c r="R69" i="4"/>
  <c r="Q70" i="4"/>
  <c r="R71" i="4"/>
  <c r="Q72" i="4"/>
  <c r="S72" i="4"/>
  <c r="Q74" i="4"/>
  <c r="S74" i="4"/>
  <c r="R75" i="4"/>
  <c r="S76" i="4"/>
  <c r="R77" i="4"/>
  <c r="Q78" i="4"/>
  <c r="R79" i="4"/>
  <c r="Q80" i="4"/>
  <c r="S80" i="4"/>
  <c r="Q82" i="4"/>
  <c r="S82" i="4"/>
  <c r="R83" i="4"/>
  <c r="S84" i="4"/>
  <c r="R85" i="4"/>
  <c r="Q86" i="4"/>
  <c r="R87" i="4"/>
  <c r="Q88" i="4"/>
  <c r="S88" i="4"/>
  <c r="Q90" i="4"/>
  <c r="S90" i="4"/>
  <c r="R91" i="4"/>
  <c r="S92" i="4"/>
  <c r="R93" i="4"/>
  <c r="Q94" i="4"/>
  <c r="R95" i="4"/>
  <c r="Q96" i="4"/>
  <c r="S96" i="4"/>
  <c r="Q98" i="4"/>
  <c r="S98" i="4"/>
  <c r="R99" i="4"/>
  <c r="S100" i="4"/>
  <c r="R101" i="4"/>
  <c r="Q102" i="4"/>
  <c r="R103" i="4"/>
  <c r="Q104" i="4"/>
  <c r="S104" i="4"/>
  <c r="Q106" i="4"/>
  <c r="S106" i="4"/>
  <c r="R107" i="4"/>
  <c r="S108" i="4"/>
  <c r="R109" i="4"/>
  <c r="Q110" i="4"/>
  <c r="R111" i="4"/>
  <c r="Q112" i="4"/>
  <c r="S112" i="4"/>
  <c r="Q114" i="4"/>
  <c r="S114" i="4"/>
  <c r="R115" i="4"/>
  <c r="S116" i="4"/>
  <c r="R117" i="4"/>
  <c r="Q118" i="4"/>
  <c r="R119" i="4"/>
  <c r="Q120" i="4"/>
  <c r="S120" i="4"/>
  <c r="Q122" i="4"/>
  <c r="S122" i="4"/>
  <c r="R123" i="4"/>
  <c r="S124" i="4"/>
  <c r="R125" i="4"/>
  <c r="Q126" i="4"/>
  <c r="R127" i="4"/>
  <c r="Q128" i="4"/>
  <c r="S128" i="4"/>
  <c r="Q130" i="4"/>
  <c r="S130" i="4"/>
  <c r="R131" i="4"/>
  <c r="S132" i="4"/>
  <c r="R133" i="4"/>
  <c r="Q134" i="4"/>
  <c r="R135" i="4"/>
  <c r="Q136" i="4"/>
  <c r="S136" i="4"/>
  <c r="Q138" i="4"/>
  <c r="S138" i="4"/>
  <c r="R139" i="4"/>
  <c r="S140" i="4"/>
  <c r="R141" i="4"/>
  <c r="Q142" i="4"/>
  <c r="R143" i="4"/>
  <c r="Q144" i="4"/>
  <c r="S144" i="4"/>
  <c r="Q146" i="4"/>
  <c r="S146" i="4"/>
  <c r="R147" i="4"/>
  <c r="S148" i="4"/>
  <c r="R149" i="4"/>
  <c r="Q150" i="4"/>
  <c r="R151" i="4"/>
  <c r="Q152" i="4"/>
  <c r="S152" i="4"/>
  <c r="Q154" i="4"/>
  <c r="S154" i="4"/>
  <c r="R155" i="4"/>
  <c r="S156" i="4"/>
  <c r="R157" i="4"/>
  <c r="Q158" i="4"/>
  <c r="R159" i="4"/>
  <c r="Q160" i="4"/>
  <c r="S160" i="4"/>
  <c r="L15" i="4"/>
  <c r="Q15" i="4" s="1"/>
  <c r="M15" i="4"/>
  <c r="N15" i="4"/>
  <c r="S15" i="4" s="1"/>
  <c r="L16" i="4"/>
  <c r="M16" i="4"/>
  <c r="R16" i="4" s="1"/>
  <c r="N16" i="4"/>
  <c r="L17" i="4"/>
  <c r="Q17" i="4" s="1"/>
  <c r="M17" i="4"/>
  <c r="R17" i="4" s="1"/>
  <c r="N17" i="4"/>
  <c r="S17" i="4" s="1"/>
  <c r="L18" i="4"/>
  <c r="M18" i="4"/>
  <c r="R18" i="4" s="1"/>
  <c r="N18" i="4"/>
  <c r="L19" i="4"/>
  <c r="Q19" i="4" s="1"/>
  <c r="M19" i="4"/>
  <c r="N19" i="4"/>
  <c r="S19" i="4" s="1"/>
  <c r="L20" i="4"/>
  <c r="Q20" i="4" s="1"/>
  <c r="M20" i="4"/>
  <c r="R20" i="4" s="1"/>
  <c r="N20" i="4"/>
  <c r="L21" i="4"/>
  <c r="Q21" i="4" s="1"/>
  <c r="M21" i="4"/>
  <c r="N21" i="4"/>
  <c r="S21" i="4" s="1"/>
  <c r="L22" i="4"/>
  <c r="M22" i="4"/>
  <c r="R22" i="4" s="1"/>
  <c r="N22" i="4"/>
  <c r="S22" i="4" s="1"/>
  <c r="L23" i="4"/>
  <c r="Q23" i="4" s="1"/>
  <c r="M23" i="4"/>
  <c r="N23" i="4"/>
  <c r="S23" i="4" s="1"/>
  <c r="L24" i="4"/>
  <c r="M24" i="4"/>
  <c r="R24" i="4" s="1"/>
  <c r="N24" i="4"/>
  <c r="L25" i="4"/>
  <c r="Q25" i="4" s="1"/>
  <c r="M25" i="4"/>
  <c r="R25" i="4" s="1"/>
  <c r="N25" i="4"/>
  <c r="S25" i="4" s="1"/>
  <c r="L26" i="4"/>
  <c r="M26" i="4"/>
  <c r="R26" i="4" s="1"/>
  <c r="N26" i="4"/>
  <c r="L27" i="4"/>
  <c r="Q27" i="4" s="1"/>
  <c r="M27" i="4"/>
  <c r="N27" i="4"/>
  <c r="S27" i="4" s="1"/>
  <c r="L28" i="4"/>
  <c r="Q28" i="4" s="1"/>
  <c r="M28" i="4"/>
  <c r="R28" i="4" s="1"/>
  <c r="N28" i="4"/>
  <c r="L29" i="4"/>
  <c r="Q29" i="4" s="1"/>
  <c r="M29" i="4"/>
  <c r="N29" i="4"/>
  <c r="S29" i="4" s="1"/>
  <c r="L30" i="4"/>
  <c r="M30" i="4"/>
  <c r="R30" i="4" s="1"/>
  <c r="N30" i="4"/>
  <c r="S30" i="4" s="1"/>
  <c r="L31" i="4"/>
  <c r="Q31" i="4" s="1"/>
  <c r="M31" i="4"/>
  <c r="N31" i="4"/>
  <c r="S31" i="4" s="1"/>
  <c r="L32" i="4"/>
  <c r="M32" i="4"/>
  <c r="R32" i="4" s="1"/>
  <c r="N32" i="4"/>
  <c r="L33" i="4"/>
  <c r="Q33" i="4" s="1"/>
  <c r="M33" i="4"/>
  <c r="R33" i="4" s="1"/>
  <c r="N33" i="4"/>
  <c r="S33" i="4" s="1"/>
  <c r="L34" i="4"/>
  <c r="M34" i="4"/>
  <c r="R34" i="4" s="1"/>
  <c r="N34" i="4"/>
  <c r="L35" i="4"/>
  <c r="Q35" i="4" s="1"/>
  <c r="M35" i="4"/>
  <c r="N35" i="4"/>
  <c r="S35" i="4" s="1"/>
  <c r="L36" i="4"/>
  <c r="Q36" i="4" s="1"/>
  <c r="M36" i="4"/>
  <c r="R36" i="4" s="1"/>
  <c r="N36" i="4"/>
  <c r="L37" i="4"/>
  <c r="Q37" i="4" s="1"/>
  <c r="M37" i="4"/>
  <c r="N37" i="4"/>
  <c r="S37" i="4" s="1"/>
  <c r="L38" i="4"/>
  <c r="M38" i="4"/>
  <c r="R38" i="4" s="1"/>
  <c r="N38" i="4"/>
  <c r="S38" i="4" s="1"/>
  <c r="L39" i="4"/>
  <c r="Q39" i="4" s="1"/>
  <c r="M39" i="4"/>
  <c r="N39" i="4"/>
  <c r="S39" i="4" s="1"/>
  <c r="L40" i="4"/>
  <c r="M40" i="4"/>
  <c r="R40" i="4" s="1"/>
  <c r="N40" i="4"/>
  <c r="L41" i="4"/>
  <c r="Q41" i="4" s="1"/>
  <c r="M41" i="4"/>
  <c r="R41" i="4" s="1"/>
  <c r="N41" i="4"/>
  <c r="S41" i="4" s="1"/>
  <c r="L42" i="4"/>
  <c r="M42" i="4"/>
  <c r="R42" i="4" s="1"/>
  <c r="N42" i="4"/>
  <c r="L43" i="4"/>
  <c r="Q43" i="4" s="1"/>
  <c r="M43" i="4"/>
  <c r="N43" i="4"/>
  <c r="S43" i="4" s="1"/>
  <c r="L44" i="4"/>
  <c r="Q44" i="4" s="1"/>
  <c r="M44" i="4"/>
  <c r="R44" i="4" s="1"/>
  <c r="N44" i="4"/>
  <c r="L45" i="4"/>
  <c r="Q45" i="4" s="1"/>
  <c r="M45" i="4"/>
  <c r="N45" i="4"/>
  <c r="S45" i="4" s="1"/>
  <c r="L46" i="4"/>
  <c r="M46" i="4"/>
  <c r="R46" i="4" s="1"/>
  <c r="N46" i="4"/>
  <c r="S46" i="4" s="1"/>
  <c r="L47" i="4"/>
  <c r="Q47" i="4" s="1"/>
  <c r="M47" i="4"/>
  <c r="N47" i="4"/>
  <c r="S47" i="4" s="1"/>
  <c r="L48" i="4"/>
  <c r="M48" i="4"/>
  <c r="R48" i="4" s="1"/>
  <c r="N48" i="4"/>
  <c r="L49" i="4"/>
  <c r="Q49" i="4" s="1"/>
  <c r="M49" i="4"/>
  <c r="R49" i="4" s="1"/>
  <c r="N49" i="4"/>
  <c r="S49" i="4" s="1"/>
  <c r="L50" i="4"/>
  <c r="M50" i="4"/>
  <c r="R50" i="4" s="1"/>
  <c r="N50" i="4"/>
  <c r="L51" i="4"/>
  <c r="Q51" i="4" s="1"/>
  <c r="M51" i="4"/>
  <c r="N51" i="4"/>
  <c r="S51" i="4" s="1"/>
  <c r="L52" i="4"/>
  <c r="Q52" i="4" s="1"/>
  <c r="M52" i="4"/>
  <c r="R52" i="4" s="1"/>
  <c r="N52" i="4"/>
  <c r="L53" i="4"/>
  <c r="Q53" i="4" s="1"/>
  <c r="M53" i="4"/>
  <c r="N53" i="4"/>
  <c r="S53" i="4" s="1"/>
  <c r="L54" i="4"/>
  <c r="M54" i="4"/>
  <c r="R54" i="4" s="1"/>
  <c r="N54" i="4"/>
  <c r="S54" i="4" s="1"/>
  <c r="L55" i="4"/>
  <c r="Q55" i="4" s="1"/>
  <c r="M55" i="4"/>
  <c r="N55" i="4"/>
  <c r="S55" i="4" s="1"/>
  <c r="L56" i="4"/>
  <c r="M56" i="4"/>
  <c r="R56" i="4" s="1"/>
  <c r="N56" i="4"/>
  <c r="L57" i="4"/>
  <c r="Q57" i="4" s="1"/>
  <c r="M57" i="4"/>
  <c r="R57" i="4" s="1"/>
  <c r="N57" i="4"/>
  <c r="S57" i="4" s="1"/>
  <c r="L58" i="4"/>
  <c r="M58" i="4"/>
  <c r="R58" i="4" s="1"/>
  <c r="N58" i="4"/>
  <c r="L59" i="4"/>
  <c r="Q59" i="4" s="1"/>
  <c r="M59" i="4"/>
  <c r="N59" i="4"/>
  <c r="S59" i="4" s="1"/>
  <c r="L60" i="4"/>
  <c r="Q60" i="4" s="1"/>
  <c r="M60" i="4"/>
  <c r="R60" i="4" s="1"/>
  <c r="N60" i="4"/>
  <c r="L61" i="4"/>
  <c r="Q61" i="4" s="1"/>
  <c r="M61" i="4"/>
  <c r="N61" i="4"/>
  <c r="S61" i="4" s="1"/>
  <c r="L62" i="4"/>
  <c r="M62" i="4"/>
  <c r="R62" i="4" s="1"/>
  <c r="N62" i="4"/>
  <c r="S62" i="4" s="1"/>
  <c r="L63" i="4"/>
  <c r="Q63" i="4" s="1"/>
  <c r="M63" i="4"/>
  <c r="N63" i="4"/>
  <c r="S63" i="4" s="1"/>
  <c r="L64" i="4"/>
  <c r="M64" i="4"/>
  <c r="R64" i="4" s="1"/>
  <c r="N64" i="4"/>
  <c r="L65" i="4"/>
  <c r="Q65" i="4" s="1"/>
  <c r="M65" i="4"/>
  <c r="R65" i="4" s="1"/>
  <c r="N65" i="4"/>
  <c r="S65" i="4" s="1"/>
  <c r="L66" i="4"/>
  <c r="M66" i="4"/>
  <c r="R66" i="4" s="1"/>
  <c r="N66" i="4"/>
  <c r="L67" i="4"/>
  <c r="Q67" i="4" s="1"/>
  <c r="M67" i="4"/>
  <c r="N67" i="4"/>
  <c r="S67" i="4" s="1"/>
  <c r="L68" i="4"/>
  <c r="Q68" i="4" s="1"/>
  <c r="M68" i="4"/>
  <c r="R68" i="4" s="1"/>
  <c r="N68" i="4"/>
  <c r="L69" i="4"/>
  <c r="Q69" i="4" s="1"/>
  <c r="M69" i="4"/>
  <c r="N69" i="4"/>
  <c r="S69" i="4" s="1"/>
  <c r="L70" i="4"/>
  <c r="M70" i="4"/>
  <c r="R70" i="4" s="1"/>
  <c r="N70" i="4"/>
  <c r="S70" i="4" s="1"/>
  <c r="L71" i="4"/>
  <c r="Q71" i="4" s="1"/>
  <c r="M71" i="4"/>
  <c r="N71" i="4"/>
  <c r="S71" i="4" s="1"/>
  <c r="L72" i="4"/>
  <c r="M72" i="4"/>
  <c r="R72" i="4" s="1"/>
  <c r="N72" i="4"/>
  <c r="L73" i="4"/>
  <c r="Q73" i="4" s="1"/>
  <c r="M73" i="4"/>
  <c r="R73" i="4" s="1"/>
  <c r="N73" i="4"/>
  <c r="S73" i="4" s="1"/>
  <c r="L74" i="4"/>
  <c r="M74" i="4"/>
  <c r="R74" i="4" s="1"/>
  <c r="N74" i="4"/>
  <c r="L75" i="4"/>
  <c r="Q75" i="4" s="1"/>
  <c r="M75" i="4"/>
  <c r="N75" i="4"/>
  <c r="S75" i="4" s="1"/>
  <c r="L76" i="4"/>
  <c r="Q76" i="4" s="1"/>
  <c r="M76" i="4"/>
  <c r="R76" i="4" s="1"/>
  <c r="N76" i="4"/>
  <c r="L77" i="4"/>
  <c r="Q77" i="4" s="1"/>
  <c r="M77" i="4"/>
  <c r="N77" i="4"/>
  <c r="S77" i="4" s="1"/>
  <c r="L78" i="4"/>
  <c r="M78" i="4"/>
  <c r="R78" i="4" s="1"/>
  <c r="N78" i="4"/>
  <c r="S78" i="4" s="1"/>
  <c r="L79" i="4"/>
  <c r="Q79" i="4" s="1"/>
  <c r="M79" i="4"/>
  <c r="N79" i="4"/>
  <c r="S79" i="4" s="1"/>
  <c r="L80" i="4"/>
  <c r="M80" i="4"/>
  <c r="R80" i="4" s="1"/>
  <c r="N80" i="4"/>
  <c r="L81" i="4"/>
  <c r="Q81" i="4" s="1"/>
  <c r="M81" i="4"/>
  <c r="R81" i="4" s="1"/>
  <c r="N81" i="4"/>
  <c r="S81" i="4" s="1"/>
  <c r="L82" i="4"/>
  <c r="M82" i="4"/>
  <c r="R82" i="4" s="1"/>
  <c r="N82" i="4"/>
  <c r="L83" i="4"/>
  <c r="Q83" i="4" s="1"/>
  <c r="M83" i="4"/>
  <c r="N83" i="4"/>
  <c r="S83" i="4" s="1"/>
  <c r="L84" i="4"/>
  <c r="Q84" i="4" s="1"/>
  <c r="M84" i="4"/>
  <c r="R84" i="4" s="1"/>
  <c r="N84" i="4"/>
  <c r="L85" i="4"/>
  <c r="Q85" i="4" s="1"/>
  <c r="M85" i="4"/>
  <c r="N85" i="4"/>
  <c r="S85" i="4" s="1"/>
  <c r="L86" i="4"/>
  <c r="M86" i="4"/>
  <c r="R86" i="4" s="1"/>
  <c r="N86" i="4"/>
  <c r="S86" i="4" s="1"/>
  <c r="L87" i="4"/>
  <c r="Q87" i="4" s="1"/>
  <c r="M87" i="4"/>
  <c r="N87" i="4"/>
  <c r="S87" i="4" s="1"/>
  <c r="L88" i="4"/>
  <c r="M88" i="4"/>
  <c r="R88" i="4" s="1"/>
  <c r="N88" i="4"/>
  <c r="L89" i="4"/>
  <c r="Q89" i="4" s="1"/>
  <c r="M89" i="4"/>
  <c r="R89" i="4" s="1"/>
  <c r="N89" i="4"/>
  <c r="S89" i="4" s="1"/>
  <c r="L90" i="4"/>
  <c r="M90" i="4"/>
  <c r="R90" i="4" s="1"/>
  <c r="N90" i="4"/>
  <c r="L91" i="4"/>
  <c r="Q91" i="4" s="1"/>
  <c r="M91" i="4"/>
  <c r="N91" i="4"/>
  <c r="S91" i="4" s="1"/>
  <c r="L92" i="4"/>
  <c r="Q92" i="4" s="1"/>
  <c r="M92" i="4"/>
  <c r="R92" i="4" s="1"/>
  <c r="N92" i="4"/>
  <c r="L93" i="4"/>
  <c r="Q93" i="4" s="1"/>
  <c r="M93" i="4"/>
  <c r="N93" i="4"/>
  <c r="S93" i="4" s="1"/>
  <c r="L94" i="4"/>
  <c r="M94" i="4"/>
  <c r="R94" i="4" s="1"/>
  <c r="N94" i="4"/>
  <c r="S94" i="4" s="1"/>
  <c r="L95" i="4"/>
  <c r="Q95" i="4" s="1"/>
  <c r="M95" i="4"/>
  <c r="N95" i="4"/>
  <c r="S95" i="4" s="1"/>
  <c r="L96" i="4"/>
  <c r="M96" i="4"/>
  <c r="R96" i="4" s="1"/>
  <c r="N96" i="4"/>
  <c r="L97" i="4"/>
  <c r="Q97" i="4" s="1"/>
  <c r="M97" i="4"/>
  <c r="R97" i="4" s="1"/>
  <c r="N97" i="4"/>
  <c r="S97" i="4" s="1"/>
  <c r="L98" i="4"/>
  <c r="M98" i="4"/>
  <c r="R98" i="4" s="1"/>
  <c r="N98" i="4"/>
  <c r="L99" i="4"/>
  <c r="Q99" i="4" s="1"/>
  <c r="M99" i="4"/>
  <c r="N99" i="4"/>
  <c r="S99" i="4" s="1"/>
  <c r="L100" i="4"/>
  <c r="Q100" i="4" s="1"/>
  <c r="M100" i="4"/>
  <c r="R100" i="4" s="1"/>
  <c r="N100" i="4"/>
  <c r="L101" i="4"/>
  <c r="Q101" i="4" s="1"/>
  <c r="M101" i="4"/>
  <c r="N101" i="4"/>
  <c r="S101" i="4" s="1"/>
  <c r="L102" i="4"/>
  <c r="M102" i="4"/>
  <c r="R102" i="4" s="1"/>
  <c r="N102" i="4"/>
  <c r="S102" i="4" s="1"/>
  <c r="L103" i="4"/>
  <c r="Q103" i="4" s="1"/>
  <c r="M103" i="4"/>
  <c r="N103" i="4"/>
  <c r="S103" i="4" s="1"/>
  <c r="L104" i="4"/>
  <c r="M104" i="4"/>
  <c r="R104" i="4" s="1"/>
  <c r="N104" i="4"/>
  <c r="L105" i="4"/>
  <c r="Q105" i="4" s="1"/>
  <c r="M105" i="4"/>
  <c r="R105" i="4" s="1"/>
  <c r="N105" i="4"/>
  <c r="S105" i="4" s="1"/>
  <c r="L106" i="4"/>
  <c r="M106" i="4"/>
  <c r="R106" i="4" s="1"/>
  <c r="N106" i="4"/>
  <c r="L107" i="4"/>
  <c r="Q107" i="4" s="1"/>
  <c r="M107" i="4"/>
  <c r="N107" i="4"/>
  <c r="S107" i="4" s="1"/>
  <c r="L108" i="4"/>
  <c r="Q108" i="4" s="1"/>
  <c r="M108" i="4"/>
  <c r="R108" i="4" s="1"/>
  <c r="N108" i="4"/>
  <c r="L109" i="4"/>
  <c r="Q109" i="4" s="1"/>
  <c r="M109" i="4"/>
  <c r="N109" i="4"/>
  <c r="S109" i="4" s="1"/>
  <c r="L110" i="4"/>
  <c r="M110" i="4"/>
  <c r="R110" i="4" s="1"/>
  <c r="N110" i="4"/>
  <c r="S110" i="4" s="1"/>
  <c r="L111" i="4"/>
  <c r="Q111" i="4" s="1"/>
  <c r="M111" i="4"/>
  <c r="N111" i="4"/>
  <c r="S111" i="4" s="1"/>
  <c r="L112" i="4"/>
  <c r="M112" i="4"/>
  <c r="R112" i="4" s="1"/>
  <c r="N112" i="4"/>
  <c r="L113" i="4"/>
  <c r="Q113" i="4" s="1"/>
  <c r="M113" i="4"/>
  <c r="R113" i="4" s="1"/>
  <c r="N113" i="4"/>
  <c r="S113" i="4" s="1"/>
  <c r="L114" i="4"/>
  <c r="M114" i="4"/>
  <c r="R114" i="4" s="1"/>
  <c r="N114" i="4"/>
  <c r="L115" i="4"/>
  <c r="Q115" i="4" s="1"/>
  <c r="M115" i="4"/>
  <c r="N115" i="4"/>
  <c r="S115" i="4" s="1"/>
  <c r="L116" i="4"/>
  <c r="Q116" i="4" s="1"/>
  <c r="M116" i="4"/>
  <c r="R116" i="4" s="1"/>
  <c r="N116" i="4"/>
  <c r="L117" i="4"/>
  <c r="Q117" i="4" s="1"/>
  <c r="M117" i="4"/>
  <c r="N117" i="4"/>
  <c r="S117" i="4" s="1"/>
  <c r="L118" i="4"/>
  <c r="M118" i="4"/>
  <c r="R118" i="4" s="1"/>
  <c r="N118" i="4"/>
  <c r="S118" i="4" s="1"/>
  <c r="L119" i="4"/>
  <c r="Q119" i="4" s="1"/>
  <c r="M119" i="4"/>
  <c r="N119" i="4"/>
  <c r="S119" i="4" s="1"/>
  <c r="L120" i="4"/>
  <c r="M120" i="4"/>
  <c r="R120" i="4" s="1"/>
  <c r="N120" i="4"/>
  <c r="L121" i="4"/>
  <c r="Q121" i="4" s="1"/>
  <c r="M121" i="4"/>
  <c r="R121" i="4" s="1"/>
  <c r="N121" i="4"/>
  <c r="S121" i="4" s="1"/>
  <c r="L122" i="4"/>
  <c r="M122" i="4"/>
  <c r="R122" i="4" s="1"/>
  <c r="N122" i="4"/>
  <c r="L123" i="4"/>
  <c r="Q123" i="4" s="1"/>
  <c r="M123" i="4"/>
  <c r="N123" i="4"/>
  <c r="S123" i="4" s="1"/>
  <c r="L124" i="4"/>
  <c r="Q124" i="4" s="1"/>
  <c r="M124" i="4"/>
  <c r="R124" i="4" s="1"/>
  <c r="N124" i="4"/>
  <c r="L125" i="4"/>
  <c r="Q125" i="4" s="1"/>
  <c r="M125" i="4"/>
  <c r="N125" i="4"/>
  <c r="S125" i="4" s="1"/>
  <c r="L126" i="4"/>
  <c r="M126" i="4"/>
  <c r="R126" i="4" s="1"/>
  <c r="N126" i="4"/>
  <c r="S126" i="4" s="1"/>
  <c r="L127" i="4"/>
  <c r="Q127" i="4" s="1"/>
  <c r="M127" i="4"/>
  <c r="N127" i="4"/>
  <c r="S127" i="4" s="1"/>
  <c r="L128" i="4"/>
  <c r="M128" i="4"/>
  <c r="R128" i="4" s="1"/>
  <c r="N128" i="4"/>
  <c r="L129" i="4"/>
  <c r="Q129" i="4" s="1"/>
  <c r="M129" i="4"/>
  <c r="R129" i="4" s="1"/>
  <c r="N129" i="4"/>
  <c r="S129" i="4" s="1"/>
  <c r="L130" i="4"/>
  <c r="M130" i="4"/>
  <c r="R130" i="4" s="1"/>
  <c r="N130" i="4"/>
  <c r="L131" i="4"/>
  <c r="Q131" i="4" s="1"/>
  <c r="M131" i="4"/>
  <c r="N131" i="4"/>
  <c r="S131" i="4" s="1"/>
  <c r="L132" i="4"/>
  <c r="Q132" i="4" s="1"/>
  <c r="M132" i="4"/>
  <c r="R132" i="4" s="1"/>
  <c r="N132" i="4"/>
  <c r="L133" i="4"/>
  <c r="Q133" i="4" s="1"/>
  <c r="M133" i="4"/>
  <c r="N133" i="4"/>
  <c r="S133" i="4" s="1"/>
  <c r="L134" i="4"/>
  <c r="M134" i="4"/>
  <c r="R134" i="4" s="1"/>
  <c r="N134" i="4"/>
  <c r="S134" i="4" s="1"/>
  <c r="L135" i="4"/>
  <c r="Q135" i="4" s="1"/>
  <c r="M135" i="4"/>
  <c r="N135" i="4"/>
  <c r="S135" i="4" s="1"/>
  <c r="L136" i="4"/>
  <c r="M136" i="4"/>
  <c r="R136" i="4" s="1"/>
  <c r="N136" i="4"/>
  <c r="L137" i="4"/>
  <c r="Q137" i="4" s="1"/>
  <c r="M137" i="4"/>
  <c r="R137" i="4" s="1"/>
  <c r="N137" i="4"/>
  <c r="S137" i="4" s="1"/>
  <c r="L138" i="4"/>
  <c r="M138" i="4"/>
  <c r="R138" i="4" s="1"/>
  <c r="N138" i="4"/>
  <c r="L139" i="4"/>
  <c r="Q139" i="4" s="1"/>
  <c r="M139" i="4"/>
  <c r="N139" i="4"/>
  <c r="S139" i="4" s="1"/>
  <c r="L140" i="4"/>
  <c r="Q140" i="4" s="1"/>
  <c r="M140" i="4"/>
  <c r="R140" i="4" s="1"/>
  <c r="N140" i="4"/>
  <c r="L141" i="4"/>
  <c r="Q141" i="4" s="1"/>
  <c r="M141" i="4"/>
  <c r="N141" i="4"/>
  <c r="S141" i="4" s="1"/>
  <c r="L142" i="4"/>
  <c r="M142" i="4"/>
  <c r="R142" i="4" s="1"/>
  <c r="N142" i="4"/>
  <c r="S142" i="4" s="1"/>
  <c r="L143" i="4"/>
  <c r="Q143" i="4" s="1"/>
  <c r="M143" i="4"/>
  <c r="N143" i="4"/>
  <c r="S143" i="4" s="1"/>
  <c r="L144" i="4"/>
  <c r="M144" i="4"/>
  <c r="R144" i="4" s="1"/>
  <c r="N144" i="4"/>
  <c r="L145" i="4"/>
  <c r="Q145" i="4" s="1"/>
  <c r="M145" i="4"/>
  <c r="R145" i="4" s="1"/>
  <c r="N145" i="4"/>
  <c r="S145" i="4" s="1"/>
  <c r="L146" i="4"/>
  <c r="M146" i="4"/>
  <c r="R146" i="4" s="1"/>
  <c r="N146" i="4"/>
  <c r="L147" i="4"/>
  <c r="Q147" i="4" s="1"/>
  <c r="M147" i="4"/>
  <c r="N147" i="4"/>
  <c r="S147" i="4" s="1"/>
  <c r="L148" i="4"/>
  <c r="Q148" i="4" s="1"/>
  <c r="M148" i="4"/>
  <c r="R148" i="4" s="1"/>
  <c r="N148" i="4"/>
  <c r="L149" i="4"/>
  <c r="Q149" i="4" s="1"/>
  <c r="M149" i="4"/>
  <c r="N149" i="4"/>
  <c r="S149" i="4" s="1"/>
  <c r="L150" i="4"/>
  <c r="M150" i="4"/>
  <c r="R150" i="4" s="1"/>
  <c r="N150" i="4"/>
  <c r="S150" i="4" s="1"/>
  <c r="L151" i="4"/>
  <c r="Q151" i="4" s="1"/>
  <c r="M151" i="4"/>
  <c r="N151" i="4"/>
  <c r="S151" i="4" s="1"/>
  <c r="L152" i="4"/>
  <c r="M152" i="4"/>
  <c r="R152" i="4" s="1"/>
  <c r="N152" i="4"/>
  <c r="L153" i="4"/>
  <c r="Q153" i="4" s="1"/>
  <c r="M153" i="4"/>
  <c r="R153" i="4" s="1"/>
  <c r="N153" i="4"/>
  <c r="S153" i="4" s="1"/>
  <c r="L154" i="4"/>
  <c r="M154" i="4"/>
  <c r="R154" i="4" s="1"/>
  <c r="N154" i="4"/>
  <c r="L155" i="4"/>
  <c r="Q155" i="4" s="1"/>
  <c r="M155" i="4"/>
  <c r="N155" i="4"/>
  <c r="S155" i="4" s="1"/>
  <c r="L156" i="4"/>
  <c r="Q156" i="4" s="1"/>
  <c r="M156" i="4"/>
  <c r="R156" i="4" s="1"/>
  <c r="N156" i="4"/>
  <c r="L157" i="4"/>
  <c r="Q157" i="4" s="1"/>
  <c r="M157" i="4"/>
  <c r="N157" i="4"/>
  <c r="S157" i="4" s="1"/>
  <c r="L158" i="4"/>
  <c r="M158" i="4"/>
  <c r="R158" i="4" s="1"/>
  <c r="N158" i="4"/>
  <c r="S158" i="4" s="1"/>
  <c r="L159" i="4"/>
  <c r="Q159" i="4" s="1"/>
  <c r="M159" i="4"/>
  <c r="N159" i="4"/>
  <c r="S159" i="4" s="1"/>
  <c r="L160" i="4"/>
  <c r="M160" i="4"/>
  <c r="R160" i="4" s="1"/>
  <c r="N160" i="4"/>
  <c r="L161" i="4"/>
  <c r="Q161" i="4" s="1"/>
  <c r="M161" i="4"/>
  <c r="R161" i="4" s="1"/>
  <c r="N161" i="4"/>
  <c r="S161" i="4" s="1"/>
  <c r="J47" i="6" l="1"/>
  <c r="I47" i="6"/>
  <c r="B49" i="6"/>
  <c r="Q50" i="6" s="1"/>
  <c r="D48" i="6"/>
  <c r="L49" i="6" s="1"/>
  <c r="C50" i="6"/>
  <c r="R51" i="6" s="1"/>
  <c r="N46" i="6"/>
  <c r="O46" i="6" s="1"/>
  <c r="J48" i="6" l="1"/>
  <c r="I48" i="6"/>
  <c r="B50" i="6"/>
  <c r="Q51" i="6" s="1"/>
  <c r="D49" i="6"/>
  <c r="L50" i="6" s="1"/>
  <c r="C51" i="6"/>
  <c r="R52" i="6" s="1"/>
  <c r="N47" i="6"/>
  <c r="O47" i="6" s="1"/>
  <c r="J49" i="6" l="1"/>
  <c r="I49" i="6"/>
  <c r="N48" i="6"/>
  <c r="O48" i="6" s="1"/>
  <c r="B51" i="6"/>
  <c r="Q52" i="6" s="1"/>
  <c r="D50" i="6"/>
  <c r="L51" i="6" s="1"/>
  <c r="C52" i="6"/>
  <c r="R53" i="6" s="1"/>
  <c r="J50" i="6" l="1"/>
  <c r="I50" i="6"/>
  <c r="B52" i="6"/>
  <c r="Q53" i="6" s="1"/>
  <c r="D51" i="6"/>
  <c r="L52" i="6" s="1"/>
  <c r="C53" i="6"/>
  <c r="N49" i="6"/>
  <c r="O49" i="6" s="1"/>
  <c r="J51" i="6" l="1"/>
  <c r="I51" i="6"/>
  <c r="X9" i="6"/>
  <c r="M19" i="18" s="1"/>
  <c r="N50" i="6"/>
  <c r="O50" i="6" s="1"/>
  <c r="B53" i="6"/>
  <c r="D53" i="6" s="1"/>
  <c r="D52" i="6"/>
  <c r="L53" i="6" s="1"/>
  <c r="N51" i="6" l="1"/>
  <c r="O51" i="6" s="1"/>
  <c r="J53" i="6"/>
  <c r="I53" i="6"/>
  <c r="J52" i="6"/>
  <c r="I52" i="6"/>
  <c r="X14" i="6"/>
  <c r="N52" i="6" l="1"/>
  <c r="O52" i="6" s="1"/>
  <c r="X8" i="6"/>
  <c r="L19" i="18" s="1"/>
  <c r="X5" i="6"/>
  <c r="J19" i="18" s="1"/>
  <c r="X6" i="6"/>
  <c r="I19" i="18" s="1"/>
  <c r="X7" i="6"/>
  <c r="K19" i="18" s="1"/>
  <c r="T19" i="18" s="1"/>
  <c r="N53" i="6" l="1"/>
  <c r="O53" i="6" s="1"/>
  <c r="X3" i="6" l="1"/>
  <c r="M4" i="18" l="1"/>
  <c r="V4" i="18" s="1"/>
  <c r="X11" i="6"/>
  <c r="J4" i="18" s="1"/>
  <c r="S4" i="18" s="1"/>
  <c r="I4" i="18"/>
  <c r="R4" i="18" s="1"/>
  <c r="X15" i="6"/>
  <c r="C12" i="17" l="1"/>
  <c r="K14" i="18" s="1"/>
  <c r="T14" i="18" s="1"/>
  <c r="C4" i="17"/>
  <c r="D4" i="17" s="1"/>
  <c r="L6" i="18" s="1"/>
  <c r="U6" i="18" s="1"/>
  <c r="C6" i="17"/>
  <c r="D6" i="17" s="1"/>
  <c r="C7" i="17"/>
  <c r="D7" i="17" s="1"/>
  <c r="C9" i="17"/>
  <c r="K11" i="18" s="1"/>
  <c r="T11" i="18" s="1"/>
  <c r="C8" i="17"/>
  <c r="D8" i="17" s="1"/>
  <c r="L10" i="18" s="1"/>
  <c r="U10" i="18" s="1"/>
  <c r="C11" i="17"/>
  <c r="K13" i="18" s="1"/>
  <c r="T13" i="18" s="1"/>
  <c r="C10" i="17"/>
  <c r="K12" i="18" s="1"/>
  <c r="T12" i="18" s="1"/>
  <c r="C5" i="17"/>
  <c r="D5" i="17" s="1"/>
  <c r="C3" i="17"/>
  <c r="K5" i="18" s="1"/>
  <c r="T5" i="18" s="1"/>
  <c r="K8" i="18" l="1"/>
  <c r="T8" i="18" s="1"/>
  <c r="D11" i="17"/>
  <c r="I20" i="17" s="1"/>
  <c r="K9" i="18"/>
  <c r="T9" i="18" s="1"/>
  <c r="D9" i="17"/>
  <c r="L11" i="18" s="1"/>
  <c r="U11" i="18" s="1"/>
  <c r="K6" i="18"/>
  <c r="T6" i="18" s="1"/>
  <c r="K10" i="18"/>
  <c r="T10" i="18" s="1"/>
  <c r="D12" i="17"/>
  <c r="L14" i="18" s="1"/>
  <c r="U14" i="18" s="1"/>
  <c r="D10" i="17"/>
  <c r="L12" i="18" s="1"/>
  <c r="U12" i="18" s="1"/>
  <c r="G5" i="17"/>
  <c r="D3" i="17"/>
  <c r="H4" i="17"/>
  <c r="G6" i="17"/>
  <c r="G20" i="17"/>
  <c r="L9" i="18"/>
  <c r="U9" i="18" s="1"/>
  <c r="I4" i="17"/>
  <c r="K7" i="18"/>
  <c r="T7" i="18" s="1"/>
  <c r="I9" i="17"/>
  <c r="K9" i="17" s="1"/>
  <c r="L8" i="18"/>
  <c r="U8" i="18" s="1"/>
  <c r="L13" i="18" l="1"/>
  <c r="U13" i="18" s="1"/>
  <c r="H20" i="17"/>
  <c r="J20" i="17"/>
  <c r="G9" i="17"/>
  <c r="K7" i="17" s="1"/>
  <c r="L5" i="18"/>
  <c r="U5" i="18" s="1"/>
  <c r="H9" i="17"/>
  <c r="K8" i="17" s="1"/>
  <c r="L7" i="18"/>
  <c r="U7" i="18" s="1"/>
  <c r="M14" i="17" l="1" a="1"/>
  <c r="M14" i="17" s="1"/>
  <c r="L3" i="17" a="1"/>
  <c r="L3" i="17" s="1"/>
  <c r="T10" i="17" l="1"/>
  <c r="H15" i="18" s="1"/>
  <c r="Q15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<sst xmlns="http://schemas.openxmlformats.org/spreadsheetml/2006/main" count="928" uniqueCount="125">
  <si>
    <t>Tavole di mortalità della popolazione residente Italia - Maschi e femmine - Anno 2024</t>
  </si>
  <si>
    <t>Età  x</t>
  </si>
  <si>
    <t>Sopravviventi  lx</t>
  </si>
  <si>
    <t>Decessi  dx</t>
  </si>
  <si>
    <t>Probabilità di morte (per mille)  qx</t>
  </si>
  <si>
    <t>Anni vissuti  Lx</t>
  </si>
  <si>
    <t>Probabilità prospettive di sopravvivenza  Px</t>
  </si>
  <si>
    <t>Speranza di vita  ex</t>
  </si>
  <si>
    <t>Note</t>
  </si>
  <si>
    <t>s</t>
  </si>
  <si>
    <t>Note: s = stima</t>
  </si>
  <si>
    <t>Tavole di mortalità della popolazione residente Italia - Maschi - Anno 2024</t>
  </si>
  <si>
    <t>Euro</t>
  </si>
  <si>
    <t>EUR_31_03_2025_SWP_LLP_20_EXT_40_UFR_3.30</t>
  </si>
  <si>
    <t>Main menu</t>
  </si>
  <si>
    <t>Coupon_freq</t>
  </si>
  <si>
    <t>LLP</t>
  </si>
  <si>
    <t>Convergence</t>
  </si>
  <si>
    <t>UFR</t>
  </si>
  <si>
    <t>alpha</t>
  </si>
  <si>
    <t>CRA</t>
  </si>
  <si>
    <t>VA</t>
  </si>
  <si>
    <t>RFR_spot_no_VA</t>
  </si>
  <si>
    <t>Spot_NO_VA_shock_UP</t>
  </si>
  <si>
    <t>Spot_NO_VA_shock_DOWN</t>
  </si>
  <si>
    <t/>
  </si>
  <si>
    <t xml:space="preserve">BASE </t>
  </si>
  <si>
    <t>shock_UP</t>
  </si>
  <si>
    <t>shock_DOWN</t>
  </si>
  <si>
    <t>DISCOUNTS</t>
  </si>
  <si>
    <t>FORWARD DISCOUNTS</t>
  </si>
  <si>
    <t>FORWARD RATES (CONTINUOUSLY COMPOUNDED)</t>
  </si>
  <si>
    <t>x</t>
  </si>
  <si>
    <t>F0 (=C0)</t>
  </si>
  <si>
    <t>T - years</t>
  </si>
  <si>
    <t>INFLATION - annual</t>
  </si>
  <si>
    <t>LAPSE - penalty</t>
  </si>
  <si>
    <t>REGULAR REDUCTION - RD</t>
  </si>
  <si>
    <t>COMMISSION - COMM</t>
  </si>
  <si>
    <t>EQUITY - F0 percentage</t>
  </si>
  <si>
    <t>PROPERTY - F0 percentage</t>
  </si>
  <si>
    <t>SIGMAGBM_EQ</t>
  </si>
  <si>
    <t>SIGMAGBM_PROP</t>
  </si>
  <si>
    <t>LAPSE - flat annual rate</t>
  </si>
  <si>
    <t xml:space="preserve">EXPENSE - per policy and per year </t>
  </si>
  <si>
    <t>INSURED - type</t>
  </si>
  <si>
    <t>INSURED - number</t>
  </si>
  <si>
    <t>male</t>
  </si>
  <si>
    <t>CONTRACT DATA</t>
  </si>
  <si>
    <t>POLICYHOLDER INFORMATION</t>
  </si>
  <si>
    <t>ASSET SIMULATION</t>
  </si>
  <si>
    <t>EQUITY_DED</t>
  </si>
  <si>
    <t>PROPERTY_DED</t>
  </si>
  <si>
    <t>ASSETS_DED</t>
  </si>
  <si>
    <t>PROBABILITIES</t>
  </si>
  <si>
    <t>LAPSE</t>
  </si>
  <si>
    <t>LIABILITIES</t>
  </si>
  <si>
    <t>DEATH</t>
  </si>
  <si>
    <t>END</t>
  </si>
  <si>
    <t>EXPENSES</t>
  </si>
  <si>
    <t>TOTAL</t>
  </si>
  <si>
    <t>TOTAL DISCOUNTED</t>
  </si>
  <si>
    <t>SURVIVAL_PROB (given man aged 60, iP60, i=0, 1,2,…)</t>
  </si>
  <si>
    <t>NONLAPSE_PROB (non lapse up to year i=0, 1,2…)</t>
  </si>
  <si>
    <t>PROFIT</t>
  </si>
  <si>
    <t>EQ</t>
  </si>
  <si>
    <t>PROP</t>
  </si>
  <si>
    <t>ACT</t>
  </si>
  <si>
    <t>BEL</t>
  </si>
  <si>
    <t>premium</t>
  </si>
  <si>
    <t>death</t>
  </si>
  <si>
    <t>lapse</t>
  </si>
  <si>
    <t>expenses</t>
  </si>
  <si>
    <t>commision</t>
  </si>
  <si>
    <t>end</t>
  </si>
  <si>
    <t>BoF</t>
  </si>
  <si>
    <t xml:space="preserve">COMM </t>
  </si>
  <si>
    <t>PVFP</t>
  </si>
  <si>
    <t>LEAK</t>
  </si>
  <si>
    <t>PVFP_proxy</t>
  </si>
  <si>
    <t>DURATION</t>
  </si>
  <si>
    <t>TOT-EXP</t>
  </si>
  <si>
    <t>STRESS DATA</t>
  </si>
  <si>
    <t>Equity</t>
  </si>
  <si>
    <t>Property</t>
  </si>
  <si>
    <t>symm adj(30/03/25)</t>
  </si>
  <si>
    <t>Mortality</t>
  </si>
  <si>
    <t>Lapse_up</t>
  </si>
  <si>
    <t>Lapse_down</t>
  </si>
  <si>
    <t>Lapse_mass</t>
  </si>
  <si>
    <t>CAT</t>
  </si>
  <si>
    <t>expenses-infl</t>
  </si>
  <si>
    <t>Expenses</t>
  </si>
  <si>
    <t>SCR</t>
  </si>
  <si>
    <t>ΔBOF</t>
  </si>
  <si>
    <t>IR_up</t>
  </si>
  <si>
    <t>MORT</t>
  </si>
  <si>
    <t>LAPSE_up</t>
  </si>
  <si>
    <t>LAPSE_down</t>
  </si>
  <si>
    <t>LAPSE_mass</t>
  </si>
  <si>
    <t>EXP</t>
  </si>
  <si>
    <t>IR_down</t>
  </si>
  <si>
    <t> </t>
  </si>
  <si>
    <t>Interest</t>
  </si>
  <si>
    <t>Corr Life</t>
  </si>
  <si>
    <t>Lapse</t>
  </si>
  <si>
    <t>EXPENSE</t>
  </si>
  <si>
    <t>Corr Market</t>
  </si>
  <si>
    <t>SCR_market</t>
  </si>
  <si>
    <t>SCR_life</t>
  </si>
  <si>
    <t>Corr BSCR</t>
  </si>
  <si>
    <t>Market</t>
  </si>
  <si>
    <t>Life</t>
  </si>
  <si>
    <t>BSCR</t>
  </si>
  <si>
    <t>MVA</t>
  </si>
  <si>
    <t>BOF</t>
  </si>
  <si>
    <t>duration</t>
  </si>
  <si>
    <t>BASE</t>
  </si>
  <si>
    <t>SRC</t>
  </si>
  <si>
    <t>-</t>
  </si>
  <si>
    <t>SURVIVAL_PROB (given man aged 65, iP65, i=0, 1,2,…)</t>
  </si>
  <si>
    <t>single</t>
  </si>
  <si>
    <t>x100</t>
  </si>
  <si>
    <t>base-up</t>
  </si>
  <si>
    <t>base-down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</si>
</sst>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.00_-;\-* #,##0.00_-;_-* &quot;-&quot;??_-;_-@_-"/>
    <numFmt numFmtId="165" formatCode="0.000%"/>
    <numFmt numFmtId="166" formatCode="_-* #,##0_-;\-* #,##0_-;_-* &quot;-&quot;??_-;_-@_-"/>
    <numFmt numFmtId="167" formatCode="0.0"/>
    <numFmt numFmtId="168" formatCode="_-* #,##0.00\ _€_-;\-* #,##0.00\ _€_-;_-* &quot;-&quot;??\ _€_-;_-@_-"/>
    <numFmt numFmtId="169" formatCode="_-* #,##0.00000\ _€_-;\-* #,##0.00000\ _€_-;_-* &quot;-&quot;??\ _€_-;_-@_-"/>
    <numFmt numFmtId="170" formatCode="0.000000"/>
    <numFmt numFmtId="171" formatCode="0.0000"/>
    <numFmt numFmtId="172" formatCode="#,##0.0000"/>
  </numFmts>
  <fonts count="19" x14ac:knownFonts="1">
    <font>
      <sz val="11"/>
      <name val="Calibri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color rgb="FF000099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0"/>
      <name val="Verdana"/>
      <family val="2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i/>
      <sz val="8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0"/>
      <name val="Calibri"/>
      <family val="2"/>
    </font>
    <font>
      <i/>
      <sz val="11"/>
      <name val="Calibri"/>
      <family val="2"/>
    </font>
    <font>
      <u/>
      <sz val="1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99"/>
        <bgColor indexed="64"/>
      </patternFill>
    </fill>
    <fill>
      <patternFill patternType="darkUp">
        <bgColor theme="0" tint="-0.14993743705557422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dashed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</cellStyleXfs>
  <cellXfs count="200">
    <xf numFmtId="0" fontId="0" fillId="0" borderId="0" xfId="0"/>
    <xf numFmtId="0" fontId="4" fillId="0" borderId="0" xfId="0" applyFont="1"/>
    <xf numFmtId="1" fontId="0" fillId="0" borderId="0" xfId="0" applyNumberFormat="1"/>
    <xf numFmtId="0" fontId="5" fillId="2" borderId="0" xfId="0" applyFont="1" applyFill="1" applyAlignment="1">
      <alignment horizontal="center" vertical="center" wrapText="1"/>
    </xf>
    <xf numFmtId="0" fontId="6" fillId="4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center" vertical="center" wrapText="1"/>
    </xf>
    <xf numFmtId="0" fontId="6" fillId="6" borderId="0" xfId="1" applyFont="1" applyFill="1" applyAlignment="1">
      <alignment horizontal="center" vertical="center"/>
    </xf>
    <xf numFmtId="165" fontId="3" fillId="7" borderId="0" xfId="2" applyNumberFormat="1" applyFont="1" applyFill="1"/>
    <xf numFmtId="165" fontId="3" fillId="7" borderId="1" xfId="2" applyNumberFormat="1" applyFont="1" applyFill="1" applyBorder="1"/>
    <xf numFmtId="0" fontId="0" fillId="2" borderId="0" xfId="0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3" fillId="3" borderId="0" xfId="1" applyFill="1"/>
    <xf numFmtId="0" fontId="3" fillId="3" borderId="0" xfId="1" applyFill="1" applyAlignment="1">
      <alignment horizontal="center" vertical="center" wrapText="1"/>
    </xf>
    <xf numFmtId="0" fontId="3" fillId="3" borderId="1" xfId="1" applyFill="1" applyBorder="1"/>
    <xf numFmtId="0" fontId="6" fillId="3" borderId="0" xfId="1" applyFont="1" applyFill="1" applyAlignment="1">
      <alignment horizontal="right"/>
    </xf>
    <xf numFmtId="0" fontId="8" fillId="5" borderId="0" xfId="3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165" fontId="2" fillId="7" borderId="0" xfId="4" applyNumberFormat="1" applyFont="1" applyFill="1"/>
    <xf numFmtId="165" fontId="2" fillId="7" borderId="1" xfId="4" applyNumberFormat="1" applyFont="1" applyFill="1" applyBorder="1"/>
    <xf numFmtId="0" fontId="2" fillId="2" borderId="0" xfId="1" applyFont="1" applyFill="1" applyAlignment="1">
      <alignment horizontal="center" vertical="center" wrapText="1"/>
    </xf>
    <xf numFmtId="0" fontId="0" fillId="8" borderId="0" xfId="0" applyFill="1"/>
    <xf numFmtId="0" fontId="0" fillId="9" borderId="0" xfId="0" applyFill="1"/>
    <xf numFmtId="9" fontId="0" fillId="0" borderId="0" xfId="4" applyFont="1"/>
    <xf numFmtId="10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3" xfId="0" applyBorder="1"/>
    <xf numFmtId="9" fontId="0" fillId="0" borderId="11" xfId="0" applyNumberFormat="1" applyBorder="1"/>
    <xf numFmtId="167" fontId="0" fillId="0" borderId="11" xfId="0" applyNumberFormat="1" applyBorder="1"/>
    <xf numFmtId="166" fontId="0" fillId="0" borderId="11" xfId="5" applyNumberFormat="1" applyFont="1" applyBorder="1"/>
    <xf numFmtId="10" fontId="0" fillId="0" borderId="11" xfId="0" applyNumberFormat="1" applyBorder="1"/>
    <xf numFmtId="10" fontId="0" fillId="0" borderId="13" xfId="0" applyNumberFormat="1" applyBorder="1"/>
    <xf numFmtId="164" fontId="0" fillId="0" borderId="11" xfId="5" applyFont="1" applyBorder="1"/>
    <xf numFmtId="0" fontId="0" fillId="0" borderId="0" xfId="0" applyAlignment="1">
      <alignment horizontal="center" vertical="center"/>
    </xf>
    <xf numFmtId="0" fontId="0" fillId="0" borderId="16" xfId="0" applyBorder="1"/>
    <xf numFmtId="0" fontId="0" fillId="0" borderId="21" xfId="0" applyBorder="1"/>
    <xf numFmtId="0" fontId="0" fillId="0" borderId="25" xfId="0" applyBorder="1"/>
    <xf numFmtId="0" fontId="0" fillId="0" borderId="26" xfId="0" applyBorder="1"/>
    <xf numFmtId="0" fontId="0" fillId="0" borderId="22" xfId="0" applyBorder="1"/>
    <xf numFmtId="0" fontId="0" fillId="0" borderId="27" xfId="0" applyBorder="1"/>
    <xf numFmtId="0" fontId="0" fillId="0" borderId="28" xfId="0" applyBorder="1"/>
    <xf numFmtId="0" fontId="10" fillId="12" borderId="21" xfId="0" applyFont="1" applyFill="1" applyBorder="1" applyAlignment="1">
      <alignment horizontal="center" vertical="center"/>
    </xf>
    <xf numFmtId="0" fontId="10" fillId="12" borderId="22" xfId="0" applyFont="1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12" borderId="4" xfId="0" applyFill="1" applyBorder="1"/>
    <xf numFmtId="0" fontId="3" fillId="12" borderId="4" xfId="1" applyFill="1" applyBorder="1"/>
    <xf numFmtId="0" fontId="3" fillId="12" borderId="20" xfId="1" applyFill="1" applyBorder="1"/>
    <xf numFmtId="0" fontId="3" fillId="12" borderId="6" xfId="1" applyFill="1" applyBorder="1"/>
    <xf numFmtId="0" fontId="0" fillId="8" borderId="17" xfId="0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 wrapText="1"/>
    </xf>
    <xf numFmtId="168" fontId="0" fillId="0" borderId="25" xfId="0" applyNumberFormat="1" applyBorder="1"/>
    <xf numFmtId="169" fontId="0" fillId="0" borderId="28" xfId="0" applyNumberFormat="1" applyBorder="1"/>
    <xf numFmtId="168" fontId="0" fillId="0" borderId="27" xfId="0" applyNumberFormat="1" applyBorder="1"/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170" fontId="0" fillId="0" borderId="5" xfId="0" applyNumberFormat="1" applyBorder="1"/>
    <xf numFmtId="1" fontId="0" fillId="0" borderId="5" xfId="0" applyNumberFormat="1" applyBorder="1"/>
    <xf numFmtId="0" fontId="11" fillId="15" borderId="14" xfId="0" applyFont="1" applyFill="1" applyBorder="1"/>
    <xf numFmtId="0" fontId="0" fillId="16" borderId="4" xfId="0" applyFill="1" applyBorder="1"/>
    <xf numFmtId="0" fontId="0" fillId="16" borderId="6" xfId="0" applyFill="1" applyBorder="1"/>
    <xf numFmtId="0" fontId="0" fillId="17" borderId="15" xfId="0" applyFill="1" applyBorder="1"/>
    <xf numFmtId="0" fontId="0" fillId="17" borderId="5" xfId="0" applyFill="1" applyBorder="1"/>
    <xf numFmtId="0" fontId="0" fillId="17" borderId="7" xfId="0" applyFill="1" applyBorder="1"/>
    <xf numFmtId="0" fontId="0" fillId="17" borderId="3" xfId="0" applyFill="1" applyBorder="1"/>
    <xf numFmtId="0" fontId="11" fillId="15" borderId="2" xfId="0" applyFont="1" applyFill="1" applyBorder="1"/>
    <xf numFmtId="0" fontId="11" fillId="15" borderId="4" xfId="0" applyFont="1" applyFill="1" applyBorder="1"/>
    <xf numFmtId="0" fontId="11" fillId="15" borderId="6" xfId="0" applyFont="1" applyFill="1" applyBorder="1"/>
    <xf numFmtId="0" fontId="0" fillId="0" borderId="7" xfId="0" applyBorder="1"/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43" fontId="0" fillId="0" borderId="5" xfId="0" applyNumberFormat="1" applyBorder="1"/>
    <xf numFmtId="43" fontId="0" fillId="0" borderId="7" xfId="0" applyNumberFormat="1" applyBorder="1"/>
    <xf numFmtId="43" fontId="0" fillId="0" borderId="25" xfId="0" applyNumberFormat="1" applyBorder="1"/>
    <xf numFmtId="43" fontId="0" fillId="0" borderId="26" xfId="0" applyNumberFormat="1" applyBorder="1"/>
    <xf numFmtId="43" fontId="0" fillId="0" borderId="27" xfId="0" applyNumberFormat="1" applyBorder="1"/>
    <xf numFmtId="43" fontId="0" fillId="0" borderId="28" xfId="0" applyNumberFormat="1" applyBorder="1"/>
    <xf numFmtId="0" fontId="10" fillId="0" borderId="0" xfId="0" applyFont="1"/>
    <xf numFmtId="0" fontId="0" fillId="0" borderId="0" xfId="0" applyAlignment="1">
      <alignment horizontal="center"/>
    </xf>
    <xf numFmtId="0" fontId="10" fillId="0" borderId="8" xfId="0" applyFont="1" applyBorder="1"/>
    <xf numFmtId="9" fontId="0" fillId="0" borderId="9" xfId="4" applyFont="1" applyBorder="1"/>
    <xf numFmtId="0" fontId="12" fillId="0" borderId="10" xfId="0" applyFont="1" applyBorder="1"/>
    <xf numFmtId="10" fontId="10" fillId="0" borderId="11" xfId="4" applyNumberFormat="1" applyFont="1" applyBorder="1"/>
    <xf numFmtId="0" fontId="10" fillId="0" borderId="10" xfId="0" applyFont="1" applyBorder="1"/>
    <xf numFmtId="9" fontId="0" fillId="0" borderId="11" xfId="4" applyFont="1" applyBorder="1"/>
    <xf numFmtId="165" fontId="10" fillId="0" borderId="11" xfId="4" applyNumberFormat="1" applyFont="1" applyBorder="1"/>
    <xf numFmtId="0" fontId="10" fillId="0" borderId="12" xfId="0" applyFont="1" applyBorder="1"/>
    <xf numFmtId="9" fontId="0" fillId="0" borderId="13" xfId="4" applyFont="1" applyBorder="1"/>
    <xf numFmtId="0" fontId="11" fillId="11" borderId="16" xfId="0" applyFont="1" applyFill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13" fillId="18" borderId="37" xfId="0" applyFont="1" applyFill="1" applyBorder="1" applyAlignment="1">
      <alignment wrapText="1"/>
    </xf>
    <xf numFmtId="0" fontId="14" fillId="0" borderId="38" xfId="0" applyFont="1" applyBorder="1" applyAlignment="1">
      <alignment wrapText="1"/>
    </xf>
    <xf numFmtId="0" fontId="14" fillId="18" borderId="39" xfId="0" applyFont="1" applyFill="1" applyBorder="1" applyAlignment="1">
      <alignment wrapText="1"/>
    </xf>
    <xf numFmtId="0" fontId="14" fillId="18" borderId="40" xfId="0" applyFont="1" applyFill="1" applyBorder="1" applyAlignment="1">
      <alignment wrapText="1"/>
    </xf>
    <xf numFmtId="0" fontId="14" fillId="18" borderId="38" xfId="0" applyFont="1" applyFill="1" applyBorder="1" applyAlignment="1">
      <alignment wrapText="1"/>
    </xf>
    <xf numFmtId="0" fontId="14" fillId="0" borderId="39" xfId="0" applyFont="1" applyBorder="1" applyAlignment="1">
      <alignment wrapText="1"/>
    </xf>
    <xf numFmtId="0" fontId="14" fillId="0" borderId="41" xfId="0" applyFont="1" applyBorder="1" applyAlignment="1">
      <alignment wrapText="1"/>
    </xf>
    <xf numFmtId="0" fontId="14" fillId="0" borderId="42" xfId="0" applyFont="1" applyBorder="1" applyAlignment="1">
      <alignment wrapText="1"/>
    </xf>
    <xf numFmtId="0" fontId="14" fillId="18" borderId="27" xfId="0" applyFont="1" applyFill="1" applyBorder="1" applyAlignment="1">
      <alignment wrapText="1"/>
    </xf>
    <xf numFmtId="0" fontId="14" fillId="0" borderId="40" xfId="0" applyFont="1" applyBorder="1" applyAlignment="1">
      <alignment wrapText="1"/>
    </xf>
    <xf numFmtId="0" fontId="14" fillId="0" borderId="0" xfId="0" applyFont="1" applyAlignment="1">
      <alignment wrapText="1"/>
    </xf>
    <xf numFmtId="0" fontId="14" fillId="0" borderId="43" xfId="0" applyFont="1" applyBorder="1" applyAlignment="1">
      <alignment horizontal="right" wrapText="1"/>
    </xf>
    <xf numFmtId="0" fontId="14" fillId="18" borderId="42" xfId="0" applyFont="1" applyFill="1" applyBorder="1" applyAlignment="1">
      <alignment wrapText="1"/>
    </xf>
    <xf numFmtId="0" fontId="14" fillId="0" borderId="44" xfId="0" applyFont="1" applyBorder="1" applyAlignment="1">
      <alignment wrapText="1"/>
    </xf>
    <xf numFmtId="0" fontId="14" fillId="0" borderId="45" xfId="0" applyFont="1" applyBorder="1" applyAlignment="1">
      <alignment horizontal="right" wrapText="1"/>
    </xf>
    <xf numFmtId="0" fontId="14" fillId="0" borderId="43" xfId="0" applyFont="1" applyBorder="1" applyAlignment="1">
      <alignment wrapText="1"/>
    </xf>
    <xf numFmtId="0" fontId="10" fillId="19" borderId="32" xfId="0" applyFont="1" applyFill="1" applyBorder="1"/>
    <xf numFmtId="0" fontId="10" fillId="19" borderId="33" xfId="0" applyFont="1" applyFill="1" applyBorder="1"/>
    <xf numFmtId="0" fontId="10" fillId="16" borderId="33" xfId="0" applyFont="1" applyFill="1" applyBorder="1"/>
    <xf numFmtId="0" fontId="10" fillId="16" borderId="34" xfId="0" applyFont="1" applyFill="1" applyBorder="1"/>
    <xf numFmtId="0" fontId="13" fillId="16" borderId="14" xfId="0" applyFont="1" applyFill="1" applyBorder="1" applyAlignment="1">
      <alignment wrapText="1"/>
    </xf>
    <xf numFmtId="0" fontId="14" fillId="16" borderId="39" xfId="0" applyFont="1" applyFill="1" applyBorder="1"/>
    <xf numFmtId="0" fontId="13" fillId="16" borderId="46" xfId="0" applyFont="1" applyFill="1" applyBorder="1" applyAlignment="1">
      <alignment wrapText="1"/>
    </xf>
    <xf numFmtId="0" fontId="13" fillId="16" borderId="47" xfId="0" applyFont="1" applyFill="1" applyBorder="1" applyAlignment="1">
      <alignment wrapText="1"/>
    </xf>
    <xf numFmtId="0" fontId="14" fillId="16" borderId="38" xfId="0" applyFont="1" applyFill="1" applyBorder="1"/>
    <xf numFmtId="0" fontId="11" fillId="20" borderId="14" xfId="0" applyFont="1" applyFill="1" applyBorder="1"/>
    <xf numFmtId="0" fontId="15" fillId="17" borderId="14" xfId="0" applyFont="1" applyFill="1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14" fillId="21" borderId="39" xfId="0" applyFont="1" applyFill="1" applyBorder="1"/>
    <xf numFmtId="0" fontId="14" fillId="21" borderId="38" xfId="0" applyFont="1" applyFill="1" applyBorder="1" applyAlignment="1">
      <alignment wrapText="1"/>
    </xf>
    <xf numFmtId="0" fontId="14" fillId="0" borderId="39" xfId="0" applyFont="1" applyBorder="1"/>
    <xf numFmtId="0" fontId="13" fillId="21" borderId="14" xfId="0" applyFont="1" applyFill="1" applyBorder="1" applyAlignment="1">
      <alignment wrapText="1"/>
    </xf>
    <xf numFmtId="0" fontId="13" fillId="21" borderId="46" xfId="0" applyFont="1" applyFill="1" applyBorder="1" applyAlignment="1">
      <alignment wrapText="1"/>
    </xf>
    <xf numFmtId="0" fontId="13" fillId="21" borderId="47" xfId="0" applyFont="1" applyFill="1" applyBorder="1" applyAlignment="1">
      <alignment wrapText="1"/>
    </xf>
    <xf numFmtId="0" fontId="16" fillId="22" borderId="14" xfId="0" applyFont="1" applyFill="1" applyBorder="1"/>
    <xf numFmtId="0" fontId="0" fillId="23" borderId="15" xfId="0" applyFill="1" applyBorder="1"/>
    <xf numFmtId="0" fontId="0" fillId="24" borderId="2" xfId="0" applyFill="1" applyBorder="1" applyAlignment="1">
      <alignment horizontal="center"/>
    </xf>
    <xf numFmtId="0" fontId="11" fillId="0" borderId="48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7" fillId="0" borderId="46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1" fillId="26" borderId="17" xfId="0" applyFont="1" applyFill="1" applyBorder="1" applyAlignment="1">
      <alignment horizontal="center"/>
    </xf>
    <xf numFmtId="0" fontId="11" fillId="26" borderId="18" xfId="0" applyFont="1" applyFill="1" applyBorder="1" applyAlignment="1">
      <alignment horizontal="center"/>
    </xf>
    <xf numFmtId="0" fontId="11" fillId="26" borderId="19" xfId="0" applyFont="1" applyFill="1" applyBorder="1" applyAlignment="1">
      <alignment horizontal="center"/>
    </xf>
    <xf numFmtId="0" fontId="11" fillId="25" borderId="29" xfId="0" applyFont="1" applyFill="1" applyBorder="1" applyAlignment="1">
      <alignment horizontal="center"/>
    </xf>
    <xf numFmtId="0" fontId="11" fillId="25" borderId="30" xfId="0" applyFont="1" applyFill="1" applyBorder="1" applyAlignment="1">
      <alignment horizontal="center"/>
    </xf>
    <xf numFmtId="0" fontId="11" fillId="25" borderId="31" xfId="0" applyFont="1" applyFill="1" applyBorder="1" applyAlignment="1">
      <alignment horizontal="center"/>
    </xf>
    <xf numFmtId="171" fontId="0" fillId="0" borderId="49" xfId="0" applyNumberFormat="1" applyBorder="1" applyAlignment="1">
      <alignment horizontal="center"/>
    </xf>
    <xf numFmtId="171" fontId="0" fillId="0" borderId="53" xfId="0" applyNumberFormat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1" fillId="0" borderId="14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24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4" fontId="0" fillId="0" borderId="54" xfId="0" applyNumberFormat="1" applyBorder="1" applyAlignment="1">
      <alignment horizontal="center"/>
    </xf>
    <xf numFmtId="4" fontId="0" fillId="0" borderId="53" xfId="0" applyNumberFormat="1" applyBorder="1" applyAlignment="1">
      <alignment horizontal="center"/>
    </xf>
    <xf numFmtId="4" fontId="0" fillId="0" borderId="52" xfId="0" applyNumberFormat="1" applyBorder="1" applyAlignment="1">
      <alignment horizontal="center"/>
    </xf>
    <xf numFmtId="4" fontId="0" fillId="0" borderId="49" xfId="0" applyNumberFormat="1" applyBorder="1" applyAlignment="1">
      <alignment horizontal="center"/>
    </xf>
    <xf numFmtId="4" fontId="0" fillId="0" borderId="39" xfId="0" applyNumberFormat="1" applyBorder="1" applyAlignment="1">
      <alignment horizontal="center"/>
    </xf>
    <xf numFmtId="4" fontId="0" fillId="0" borderId="38" xfId="0" applyNumberFormat="1" applyBorder="1" applyAlignment="1">
      <alignment horizontal="center"/>
    </xf>
    <xf numFmtId="4" fontId="10" fillId="0" borderId="38" xfId="0" applyNumberFormat="1" applyFont="1" applyBorder="1" applyAlignment="1">
      <alignment horizontal="center"/>
    </xf>
    <xf numFmtId="4" fontId="0" fillId="0" borderId="14" xfId="0" applyNumberFormat="1" applyBorder="1" applyAlignment="1">
      <alignment horizontal="center"/>
    </xf>
    <xf numFmtId="4" fontId="0" fillId="0" borderId="46" xfId="0" applyNumberForma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4" fontId="10" fillId="0" borderId="39" xfId="0" applyNumberFormat="1" applyFont="1" applyBorder="1" applyAlignment="1">
      <alignment horizontal="center"/>
    </xf>
    <xf numFmtId="171" fontId="0" fillId="0" borderId="39" xfId="0" applyNumberFormat="1" applyBorder="1" applyAlignment="1">
      <alignment horizontal="center"/>
    </xf>
    <xf numFmtId="172" fontId="0" fillId="0" borderId="38" xfId="0" applyNumberFormat="1" applyBorder="1" applyAlignment="1">
      <alignment horizontal="center"/>
    </xf>
    <xf numFmtId="0" fontId="0" fillId="0" borderId="53" xfId="0" applyBorder="1"/>
    <xf numFmtId="0" fontId="0" fillId="0" borderId="38" xfId="0" applyBorder="1"/>
    <xf numFmtId="4" fontId="11" fillId="23" borderId="55" xfId="0" applyNumberFormat="1" applyFont="1" applyFill="1" applyBorder="1" applyAlignment="1">
      <alignment horizontal="center"/>
    </xf>
    <xf numFmtId="4" fontId="11" fillId="23" borderId="18" xfId="0" applyNumberFormat="1" applyFont="1" applyFill="1" applyBorder="1" applyAlignment="1">
      <alignment horizontal="center"/>
    </xf>
    <xf numFmtId="4" fontId="11" fillId="23" borderId="1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0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0" fillId="11" borderId="0" xfId="0" applyFont="1" applyFill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4" borderId="2" xfId="0" applyFill="1" applyBorder="1" applyAlignment="1">
      <alignment horizontal="center" wrapText="1"/>
    </xf>
    <xf numFmtId="0" fontId="0" fillId="14" borderId="24" xfId="0" applyFill="1" applyBorder="1" applyAlignment="1">
      <alignment horizontal="center" wrapText="1"/>
    </xf>
    <xf numFmtId="0" fontId="0" fillId="14" borderId="3" xfId="0" applyFill="1" applyBorder="1" applyAlignment="1">
      <alignment horizontal="center" wrapText="1"/>
    </xf>
    <xf numFmtId="0" fontId="0" fillId="11" borderId="2" xfId="0" applyFill="1" applyBorder="1" applyAlignment="1">
      <alignment horizontal="center"/>
    </xf>
    <xf numFmtId="0" fontId="0" fillId="11" borderId="24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11" fillId="11" borderId="2" xfId="0" applyFont="1" applyFill="1" applyBorder="1" applyAlignment="1">
      <alignment horizontal="center" wrapText="1"/>
    </xf>
    <xf numFmtId="0" fontId="11" fillId="11" borderId="3" xfId="0" applyFont="1" applyFill="1" applyBorder="1" applyAlignment="1">
      <alignment horizontal="center" wrapText="1"/>
    </xf>
    <xf numFmtId="0" fontId="11" fillId="11" borderId="14" xfId="0" applyFont="1" applyFill="1" applyBorder="1" applyAlignment="1">
      <alignment horizontal="center"/>
    </xf>
    <xf numFmtId="0" fontId="11" fillId="11" borderId="15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/>
    </xf>
    <xf numFmtId="0" fontId="11" fillId="11" borderId="3" xfId="0" applyFont="1" applyFill="1" applyBorder="1" applyAlignment="1">
      <alignment horizontal="center"/>
    </xf>
    <xf numFmtId="0" fontId="13" fillId="18" borderId="35" xfId="0" applyFont="1" applyFill="1" applyBorder="1" applyAlignment="1">
      <alignment wrapText="1"/>
    </xf>
    <xf numFmtId="0" fontId="13" fillId="18" borderId="36" xfId="0" applyFont="1" applyFill="1" applyBorder="1" applyAlignment="1">
      <alignment wrapText="1"/>
    </xf>
  </cellXfs>
  <cellStyles count="7">
    <cellStyle name="Comma" xfId="5" builtinId="3"/>
    <cellStyle name="Hyperlink" xfId="3" builtinId="8"/>
    <cellStyle name="Normal" xfId="0" builtinId="0"/>
    <cellStyle name="Normal 2" xfId="1" xr:uid="{90B68E9A-D9AF-426C-9173-49EE869E1F96}"/>
    <cellStyle name="Normale 3" xfId="6" xr:uid="{BDCD0F30-927F-42E1-B774-2F614F4B017D}"/>
    <cellStyle name="Percent" xfId="4" builtinId="5"/>
    <cellStyle name="Percent 2" xfId="2" xr:uid="{20E97617-B557-45FC-94CE-1BBD03E8AB23}"/>
  </cellStyles>
  <dxfs count="0"/>
  <tableStyles count="0" defaultTableStyle="TableStyleMedium9" defaultPivotStyle="PivotStyleMedium4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233F-D451-4CD5-9492-FCAA19CA9724}">
  <dimension ref="F2:V19"/>
  <sheetViews>
    <sheetView topLeftCell="F1" zoomScaleNormal="100" workbookViewId="0">
      <selection activeCell="Q27" sqref="Q27"/>
    </sheetView>
  </sheetViews>
  <sheetFormatPr defaultColWidth="17.28515625" defaultRowHeight="18.75" customHeight="1" x14ac:dyDescent="0.25"/>
  <cols>
    <col min="1" max="7" width="17.28515625" style="87"/>
    <col min="8" max="9" width="17.42578125" style="87" bestFit="1" customWidth="1"/>
    <col min="10" max="10" width="17.85546875" style="87" bestFit="1" customWidth="1"/>
    <col min="11" max="13" width="17.42578125" style="87" bestFit="1" customWidth="1"/>
    <col min="14" max="16384" width="17.28515625" style="87"/>
  </cols>
  <sheetData>
    <row r="2" spans="6:22" ht="18.75" customHeight="1" thickBot="1" x14ac:dyDescent="0.3"/>
    <row r="3" spans="6:22" ht="18.75" customHeight="1" thickBot="1" x14ac:dyDescent="0.3">
      <c r="F3" s="155" t="s">
        <v>121</v>
      </c>
      <c r="G3" s="142"/>
      <c r="H3" s="147" t="s">
        <v>114</v>
      </c>
      <c r="I3" s="148" t="s">
        <v>68</v>
      </c>
      <c r="J3" s="148" t="s">
        <v>115</v>
      </c>
      <c r="K3" s="148" t="s">
        <v>94</v>
      </c>
      <c r="L3" s="148" t="s">
        <v>118</v>
      </c>
      <c r="M3" s="149" t="s">
        <v>116</v>
      </c>
      <c r="O3" s="156" t="s">
        <v>122</v>
      </c>
      <c r="P3" s="142"/>
      <c r="Q3" s="147" t="s">
        <v>114</v>
      </c>
      <c r="R3" s="148" t="s">
        <v>68</v>
      </c>
      <c r="S3" s="148" t="s">
        <v>115</v>
      </c>
      <c r="T3" s="148" t="s">
        <v>94</v>
      </c>
      <c r="U3" s="148" t="s">
        <v>118</v>
      </c>
      <c r="V3" s="149" t="s">
        <v>116</v>
      </c>
    </row>
    <row r="4" spans="6:22" ht="18.75" customHeight="1" x14ac:dyDescent="0.25">
      <c r="G4" s="150" t="s">
        <v>117</v>
      </c>
      <c r="H4" s="165">
        <f>'BASE CASE'!$D$3</f>
        <v>70000</v>
      </c>
      <c r="I4" s="166">
        <f>'BASE CASE'!X3</f>
        <v>67135.169725202068</v>
      </c>
      <c r="J4" s="166">
        <f>'BASE CASE'!X11</f>
        <v>2864.8302747979324</v>
      </c>
      <c r="K4" s="167" t="s">
        <v>119</v>
      </c>
      <c r="L4" s="167" t="s">
        <v>119</v>
      </c>
      <c r="M4" s="173">
        <f>'BASE CASE'!X18</f>
        <v>5.6401692272269814</v>
      </c>
      <c r="P4" s="150" t="s">
        <v>117</v>
      </c>
      <c r="Q4" s="165">
        <f>H4*100</f>
        <v>7000000</v>
      </c>
      <c r="R4" s="165">
        <f t="shared" ref="R4:S4" si="0">I4*100</f>
        <v>6713516.9725202071</v>
      </c>
      <c r="S4" s="165">
        <f t="shared" si="0"/>
        <v>286483.02747979324</v>
      </c>
      <c r="T4" s="171" t="s">
        <v>119</v>
      </c>
      <c r="U4" s="171" t="s">
        <v>119</v>
      </c>
      <c r="V4" s="172">
        <f>M4</f>
        <v>5.6401692272269814</v>
      </c>
    </row>
    <row r="5" spans="6:22" ht="18.75" customHeight="1" x14ac:dyDescent="0.25">
      <c r="G5" s="151" t="s">
        <v>95</v>
      </c>
      <c r="H5" s="163">
        <f>IR_up!$D$3</f>
        <v>70000</v>
      </c>
      <c r="I5" s="164">
        <f>IR_up!X3</f>
        <v>67114.87206739439</v>
      </c>
      <c r="J5" s="164">
        <f>IR_up!X11</f>
        <v>2885.1279326056101</v>
      </c>
      <c r="K5" s="164">
        <f>BSCR!C3</f>
        <v>-20.297657807677751</v>
      </c>
      <c r="L5" s="164">
        <f>BSCR!D3</f>
        <v>0</v>
      </c>
      <c r="M5" s="153">
        <f>IR_up!X18</f>
        <v>5.6393727276011845</v>
      </c>
      <c r="P5" s="151" t="s">
        <v>95</v>
      </c>
      <c r="Q5" s="165">
        <f t="shared" ref="Q5:Q14" si="1">H5*100</f>
        <v>7000000</v>
      </c>
      <c r="R5" s="165">
        <f t="shared" ref="R5:R14" si="2">I5*100</f>
        <v>6711487.2067394387</v>
      </c>
      <c r="S5" s="165">
        <f t="shared" ref="S5:S14" si="3">J5*100</f>
        <v>288512.79326056101</v>
      </c>
      <c r="T5" s="165">
        <f t="shared" ref="T5:T14" si="4">K5*100</f>
        <v>-2029.7657807677751</v>
      </c>
      <c r="U5" s="165">
        <f t="shared" ref="U5:U14" si="5">L5*100</f>
        <v>0</v>
      </c>
      <c r="V5" s="172">
        <f t="shared" ref="V5:V14" si="6">M5</f>
        <v>5.6393727276011845</v>
      </c>
    </row>
    <row r="6" spans="6:22" ht="18.75" customHeight="1" x14ac:dyDescent="0.25">
      <c r="G6" s="151" t="s">
        <v>101</v>
      </c>
      <c r="H6" s="163">
        <f>IR_down!$D$3</f>
        <v>70000</v>
      </c>
      <c r="I6" s="164">
        <f>IR_down!X3</f>
        <v>67344.079824366621</v>
      </c>
      <c r="J6" s="164">
        <f>IR_down!X11</f>
        <v>2655.9201756333787</v>
      </c>
      <c r="K6" s="164">
        <f>BSCR!C4</f>
        <v>208.91009916455369</v>
      </c>
      <c r="L6" s="164">
        <f>BSCR!D4</f>
        <v>208.91009916455369</v>
      </c>
      <c r="M6" s="153">
        <f>IR_down!X18</f>
        <v>5.6577083272862492</v>
      </c>
      <c r="P6" s="151" t="s">
        <v>101</v>
      </c>
      <c r="Q6" s="165">
        <f t="shared" si="1"/>
        <v>7000000</v>
      </c>
      <c r="R6" s="165">
        <f t="shared" si="2"/>
        <v>6734407.9824366625</v>
      </c>
      <c r="S6" s="165">
        <f t="shared" si="3"/>
        <v>265592.01756333787</v>
      </c>
      <c r="T6" s="165">
        <f t="shared" si="4"/>
        <v>20891.009916455369</v>
      </c>
      <c r="U6" s="165">
        <f t="shared" si="5"/>
        <v>20891.009916455369</v>
      </c>
      <c r="V6" s="172">
        <f t="shared" si="6"/>
        <v>5.6577083272862492</v>
      </c>
    </row>
    <row r="7" spans="6:22" ht="18.75" customHeight="1" x14ac:dyDescent="0.25">
      <c r="G7" s="151" t="s">
        <v>65</v>
      </c>
      <c r="H7" s="163">
        <f>EQ!$D$3</f>
        <v>45180.800000000003</v>
      </c>
      <c r="I7" s="164">
        <f>EQ!X3</f>
        <v>44779.25271878748</v>
      </c>
      <c r="J7" s="164">
        <f>EQ!X11</f>
        <v>401.54728121252265</v>
      </c>
      <c r="K7" s="164">
        <f>BSCR!C5</f>
        <v>2463.2829935854097</v>
      </c>
      <c r="L7" s="164">
        <f>BSCR!D5</f>
        <v>2463.2829935854097</v>
      </c>
      <c r="M7" s="153">
        <f>EQ!X18</f>
        <v>5.7215863757394123</v>
      </c>
      <c r="P7" s="151" t="s">
        <v>65</v>
      </c>
      <c r="Q7" s="165">
        <f t="shared" si="1"/>
        <v>4518080</v>
      </c>
      <c r="R7" s="165">
        <f t="shared" si="2"/>
        <v>4477925.2718787482</v>
      </c>
      <c r="S7" s="165">
        <f t="shared" si="3"/>
        <v>40154.728121252265</v>
      </c>
      <c r="T7" s="165">
        <f t="shared" si="4"/>
        <v>246328.29935854097</v>
      </c>
      <c r="U7" s="165">
        <f t="shared" si="5"/>
        <v>246328.29935854097</v>
      </c>
      <c r="V7" s="172">
        <f t="shared" si="6"/>
        <v>5.7215863757394123</v>
      </c>
    </row>
    <row r="8" spans="6:22" ht="18.75" customHeight="1" x14ac:dyDescent="0.25">
      <c r="G8" s="151" t="s">
        <v>66</v>
      </c>
      <c r="H8" s="163">
        <f>PROP!$D$3</f>
        <v>66500</v>
      </c>
      <c r="I8" s="164">
        <f>PROP!X3</f>
        <v>63911.851813916939</v>
      </c>
      <c r="J8" s="164">
        <f>PROP!X11</f>
        <v>2588.1481860830609</v>
      </c>
      <c r="K8" s="164">
        <f>BSCR!C6</f>
        <v>276.6820887148715</v>
      </c>
      <c r="L8" s="164">
        <f>BSCR!D6</f>
        <v>276.6820887148715</v>
      </c>
      <c r="M8" s="153">
        <f>PROP!X18</f>
        <v>5.6376358944826892</v>
      </c>
      <c r="P8" s="151" t="s">
        <v>66</v>
      </c>
      <c r="Q8" s="165">
        <f t="shared" si="1"/>
        <v>6650000</v>
      </c>
      <c r="R8" s="165">
        <f t="shared" si="2"/>
        <v>6391185.1813916937</v>
      </c>
      <c r="S8" s="165">
        <f t="shared" si="3"/>
        <v>258814.81860830609</v>
      </c>
      <c r="T8" s="165">
        <f t="shared" si="4"/>
        <v>27668.20887148715</v>
      </c>
      <c r="U8" s="165">
        <f t="shared" si="5"/>
        <v>27668.20887148715</v>
      </c>
      <c r="V8" s="172">
        <f t="shared" si="6"/>
        <v>5.6376358944826892</v>
      </c>
    </row>
    <row r="9" spans="6:22" ht="18.75" customHeight="1" x14ac:dyDescent="0.25">
      <c r="G9" s="151" t="s">
        <v>96</v>
      </c>
      <c r="H9" s="163">
        <f>MORT!$D$3</f>
        <v>70000</v>
      </c>
      <c r="I9" s="164">
        <f>MORT!X3</f>
        <v>67154.761334958326</v>
      </c>
      <c r="J9" s="164">
        <f>MORT!X11</f>
        <v>2845.2386650416738</v>
      </c>
      <c r="K9" s="164">
        <f>BSCR!C7</f>
        <v>19.591609756258549</v>
      </c>
      <c r="L9" s="164">
        <f>BSCR!D7</f>
        <v>19.591609756258549</v>
      </c>
      <c r="M9" s="153">
        <f>MORT!X18</f>
        <v>5.6024826032123372</v>
      </c>
      <c r="P9" s="151" t="s">
        <v>96</v>
      </c>
      <c r="Q9" s="165">
        <f t="shared" si="1"/>
        <v>7000000</v>
      </c>
      <c r="R9" s="165">
        <f t="shared" si="2"/>
        <v>6715476.1334958328</v>
      </c>
      <c r="S9" s="165">
        <f t="shared" si="3"/>
        <v>284523.86650416738</v>
      </c>
      <c r="T9" s="165">
        <f t="shared" si="4"/>
        <v>1959.1609756258549</v>
      </c>
      <c r="U9" s="165">
        <f t="shared" si="5"/>
        <v>1959.1609756258549</v>
      </c>
      <c r="V9" s="172">
        <f t="shared" si="6"/>
        <v>5.6024826032123372</v>
      </c>
    </row>
    <row r="10" spans="6:22" ht="18.75" customHeight="1" x14ac:dyDescent="0.25">
      <c r="G10" s="151" t="s">
        <v>97</v>
      </c>
      <c r="H10" s="163">
        <f>LAPSE_up!$D$3</f>
        <v>70000</v>
      </c>
      <c r="I10" s="164">
        <f>LAPSE_up!X3</f>
        <v>67941.827345250174</v>
      </c>
      <c r="J10" s="164">
        <f>LAPSE_up!X11</f>
        <v>2058.1726547498256</v>
      </c>
      <c r="K10" s="164">
        <f>BSCR!C8</f>
        <v>806.65762004810676</v>
      </c>
      <c r="L10" s="164">
        <f>BSCR!D8</f>
        <v>806.65762004810676</v>
      </c>
      <c r="M10" s="153">
        <f>LAPSE_up!X18</f>
        <v>4.0262916547512244</v>
      </c>
      <c r="P10" s="151" t="s">
        <v>97</v>
      </c>
      <c r="Q10" s="165">
        <f t="shared" si="1"/>
        <v>7000000</v>
      </c>
      <c r="R10" s="165">
        <f t="shared" si="2"/>
        <v>6794182.7345250174</v>
      </c>
      <c r="S10" s="165">
        <f t="shared" si="3"/>
        <v>205817.26547498256</v>
      </c>
      <c r="T10" s="165">
        <f t="shared" si="4"/>
        <v>80665.762004810676</v>
      </c>
      <c r="U10" s="165">
        <f t="shared" si="5"/>
        <v>80665.762004810676</v>
      </c>
      <c r="V10" s="172">
        <f t="shared" si="6"/>
        <v>4.0262916547512244</v>
      </c>
    </row>
    <row r="11" spans="6:22" ht="18.75" customHeight="1" x14ac:dyDescent="0.25">
      <c r="G11" s="151" t="s">
        <v>98</v>
      </c>
      <c r="H11" s="163">
        <f>LAPSE_down!$D$3</f>
        <v>70000</v>
      </c>
      <c r="I11" s="164">
        <f>LAPSE_down!X3</f>
        <v>65425.138484520205</v>
      </c>
      <c r="J11" s="164">
        <f>LAPSE_down!X11</f>
        <v>4574.8615154797953</v>
      </c>
      <c r="K11" s="164">
        <f>BSCR!C9</f>
        <v>-1710.031240681863</v>
      </c>
      <c r="L11" s="164">
        <f>BSCR!D9</f>
        <v>0</v>
      </c>
      <c r="M11" s="153">
        <f>LAPSE_down!X18</f>
        <v>9.1313425896264384</v>
      </c>
      <c r="P11" s="151" t="s">
        <v>98</v>
      </c>
      <c r="Q11" s="165">
        <f t="shared" si="1"/>
        <v>7000000</v>
      </c>
      <c r="R11" s="165">
        <f t="shared" si="2"/>
        <v>6542513.8484520204</v>
      </c>
      <c r="S11" s="165">
        <f t="shared" si="3"/>
        <v>457486.15154797956</v>
      </c>
      <c r="T11" s="165">
        <f t="shared" si="4"/>
        <v>-171003.1240681863</v>
      </c>
      <c r="U11" s="165">
        <f t="shared" si="5"/>
        <v>0</v>
      </c>
      <c r="V11" s="172">
        <f t="shared" si="6"/>
        <v>9.1313425896264384</v>
      </c>
    </row>
    <row r="12" spans="6:22" ht="18.75" customHeight="1" x14ac:dyDescent="0.25">
      <c r="G12" s="151" t="s">
        <v>99</v>
      </c>
      <c r="H12" s="163">
        <f>LAPSE_mass!$D$3</f>
        <v>70000</v>
      </c>
      <c r="I12" s="164">
        <f>LAPSE_mass!X3</f>
        <v>68234.146908495968</v>
      </c>
      <c r="J12" s="164">
        <f>LAPSE_mass!X11</f>
        <v>1765.8530915040319</v>
      </c>
      <c r="K12" s="164">
        <f>BSCR!C10</f>
        <v>1098.9771832939005</v>
      </c>
      <c r="L12" s="164">
        <f>BSCR!D10</f>
        <v>1098.9771832939005</v>
      </c>
      <c r="M12" s="153">
        <f>LAPSE_mass!X18</f>
        <v>3.4169948924043849</v>
      </c>
      <c r="P12" s="151" t="s">
        <v>99</v>
      </c>
      <c r="Q12" s="165">
        <f t="shared" si="1"/>
        <v>7000000</v>
      </c>
      <c r="R12" s="165">
        <f t="shared" si="2"/>
        <v>6823414.6908495966</v>
      </c>
      <c r="S12" s="165">
        <f t="shared" si="3"/>
        <v>176585.30915040319</v>
      </c>
      <c r="T12" s="165">
        <f t="shared" si="4"/>
        <v>109897.71832939005</v>
      </c>
      <c r="U12" s="165">
        <f t="shared" si="5"/>
        <v>109897.71832939005</v>
      </c>
      <c r="V12" s="172">
        <f t="shared" si="6"/>
        <v>3.4169948924043849</v>
      </c>
    </row>
    <row r="13" spans="6:22" ht="18.75" customHeight="1" x14ac:dyDescent="0.25">
      <c r="G13" s="151" t="s">
        <v>90</v>
      </c>
      <c r="H13" s="163">
        <f>CAT!$D$3</f>
        <v>70000</v>
      </c>
      <c r="I13" s="164">
        <f>CAT!X3</f>
        <v>67138.829654749323</v>
      </c>
      <c r="J13" s="164">
        <f>CAT!X11</f>
        <v>2861.1703452506772</v>
      </c>
      <c r="K13" s="164">
        <f>BSCR!C11</f>
        <v>3.6599295472551603</v>
      </c>
      <c r="L13" s="164">
        <f>BSCR!D11</f>
        <v>3.6599295472551603</v>
      </c>
      <c r="M13" s="153">
        <f>CAT!X18</f>
        <v>5.6329148205107584</v>
      </c>
      <c r="P13" s="151" t="s">
        <v>90</v>
      </c>
      <c r="Q13" s="165">
        <f t="shared" si="1"/>
        <v>7000000</v>
      </c>
      <c r="R13" s="165">
        <f t="shared" si="2"/>
        <v>6713882.9654749325</v>
      </c>
      <c r="S13" s="165">
        <f t="shared" si="3"/>
        <v>286117.03452506772</v>
      </c>
      <c r="T13" s="165">
        <f t="shared" si="4"/>
        <v>365.99295472551603</v>
      </c>
      <c r="U13" s="165">
        <f t="shared" si="5"/>
        <v>365.99295472551603</v>
      </c>
      <c r="V13" s="172">
        <f t="shared" si="6"/>
        <v>5.6329148205107584</v>
      </c>
    </row>
    <row r="14" spans="6:22" ht="18.75" customHeight="1" thickBot="1" x14ac:dyDescent="0.3">
      <c r="G14" s="151" t="s">
        <v>100</v>
      </c>
      <c r="H14" s="161">
        <f>EXP!$D$3</f>
        <v>70000</v>
      </c>
      <c r="I14" s="162">
        <f>EXP!X3</f>
        <v>67184.412640460767</v>
      </c>
      <c r="J14" s="162">
        <f>EXP!X11</f>
        <v>2815.5873595392331</v>
      </c>
      <c r="K14" s="162">
        <f>BSCR!C12</f>
        <v>49.242915258699213</v>
      </c>
      <c r="L14" s="162">
        <f>BSCR!D12</f>
        <v>49.242915258699213</v>
      </c>
      <c r="M14" s="154">
        <f>EXP!X18</f>
        <v>5.6415328788522672</v>
      </c>
      <c r="P14" s="151" t="s">
        <v>100</v>
      </c>
      <c r="Q14" s="165">
        <f t="shared" si="1"/>
        <v>7000000</v>
      </c>
      <c r="R14" s="165">
        <f t="shared" si="2"/>
        <v>6718441.2640460767</v>
      </c>
      <c r="S14" s="165">
        <f t="shared" si="3"/>
        <v>281558.73595392331</v>
      </c>
      <c r="T14" s="165">
        <f t="shared" si="4"/>
        <v>4924.2915258699213</v>
      </c>
      <c r="U14" s="165">
        <f t="shared" si="5"/>
        <v>4924.2915258699213</v>
      </c>
      <c r="V14" s="172">
        <f t="shared" si="6"/>
        <v>5.6415328788522672</v>
      </c>
    </row>
    <row r="15" spans="6:22" ht="18.75" customHeight="1" thickBot="1" x14ac:dyDescent="0.3">
      <c r="G15" s="152" t="s">
        <v>113</v>
      </c>
      <c r="H15" s="176">
        <f>BSCR!T10</f>
        <v>3258.8756769384845</v>
      </c>
      <c r="I15" s="177"/>
      <c r="J15" s="177"/>
      <c r="K15" s="177"/>
      <c r="L15" s="177"/>
      <c r="M15" s="178"/>
      <c r="P15" s="152" t="s">
        <v>113</v>
      </c>
      <c r="Q15" s="176">
        <f>H15*100</f>
        <v>325887.56769384845</v>
      </c>
      <c r="R15" s="177"/>
      <c r="S15" s="177"/>
      <c r="T15" s="177"/>
      <c r="U15" s="177"/>
      <c r="V15" s="178"/>
    </row>
    <row r="17" spans="7:22" ht="18.75" customHeight="1" thickBot="1" x14ac:dyDescent="0.3"/>
    <row r="18" spans="7:22" ht="18.75" customHeight="1" thickBot="1" x14ac:dyDescent="0.3">
      <c r="G18" s="142"/>
      <c r="H18" s="144" t="s">
        <v>69</v>
      </c>
      <c r="I18" s="145" t="s">
        <v>70</v>
      </c>
      <c r="J18" s="145" t="s">
        <v>71</v>
      </c>
      <c r="K18" s="145" t="s">
        <v>74</v>
      </c>
      <c r="L18" s="145" t="s">
        <v>73</v>
      </c>
      <c r="M18" s="146" t="s">
        <v>72</v>
      </c>
      <c r="P18" s="142"/>
      <c r="Q18" s="158" t="s">
        <v>69</v>
      </c>
      <c r="R18" s="159" t="s">
        <v>70</v>
      </c>
      <c r="S18" s="159" t="s">
        <v>71</v>
      </c>
      <c r="T18" s="159" t="s">
        <v>74</v>
      </c>
      <c r="U18" s="159" t="s">
        <v>73</v>
      </c>
      <c r="V18" s="160" t="s">
        <v>72</v>
      </c>
    </row>
    <row r="19" spans="7:22" ht="18.75" customHeight="1" thickBot="1" x14ac:dyDescent="0.3">
      <c r="G19" s="143" t="s">
        <v>68</v>
      </c>
      <c r="H19" s="168">
        <f>'BASE CASE'!$X4</f>
        <v>0</v>
      </c>
      <c r="I19" s="169">
        <f>'BASE CASE'!$X6</f>
        <v>4123.2970154708546</v>
      </c>
      <c r="J19" s="169">
        <f>'BASE CASE'!$X5</f>
        <v>57189.370700905987</v>
      </c>
      <c r="K19" s="169">
        <f>'BASE CASE'!$X7</f>
        <v>5.7921346976833418E-5</v>
      </c>
      <c r="L19" s="169">
        <f>'BASE CASE'!$X8</f>
        <v>5518.4542794215913</v>
      </c>
      <c r="M19" s="170">
        <f>'BASE CASE'!$X9</f>
        <v>304.04767148230218</v>
      </c>
      <c r="P19" s="157" t="s">
        <v>68</v>
      </c>
      <c r="Q19" s="168">
        <f>H19*100</f>
        <v>0</v>
      </c>
      <c r="R19" s="169">
        <f t="shared" ref="R19:V19" si="7">I19*100</f>
        <v>412329.70154708548</v>
      </c>
      <c r="S19" s="169">
        <f t="shared" si="7"/>
        <v>5718937.0700905984</v>
      </c>
      <c r="T19" s="169">
        <f t="shared" si="7"/>
        <v>5.7921346976833417E-3</v>
      </c>
      <c r="U19" s="169">
        <f t="shared" si="7"/>
        <v>551845.42794215912</v>
      </c>
      <c r="V19" s="170">
        <f t="shared" si="7"/>
        <v>30404.767148230218</v>
      </c>
    </row>
  </sheetData>
  <mergeCells count="2">
    <mergeCell ref="H15:M15"/>
    <mergeCell ref="Q15:V1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workbookViewId="0">
      <selection activeCell="F20" sqref="F20"/>
    </sheetView>
  </sheetViews>
  <sheetFormatPr defaultRowHeight="15" x14ac:dyDescent="0.25"/>
  <cols>
    <col min="1" max="1" width="8.140625" customWidth="1"/>
    <col min="2" max="2" width="23" customWidth="1"/>
    <col min="3" max="3" width="14.85546875" customWidth="1"/>
    <col min="4" max="4" width="48.5703125" customWidth="1"/>
    <col min="5" max="5" width="21.5703125" customWidth="1"/>
    <col min="6" max="6" width="54" customWidth="1"/>
    <col min="7" max="7" width="27" customWidth="1"/>
    <col min="8" max="8" width="6" customWidth="1"/>
  </cols>
  <sheetData>
    <row r="1" spans="1:8" x14ac:dyDescent="0.25">
      <c r="A1" s="179" t="s">
        <v>0</v>
      </c>
      <c r="B1" s="180"/>
      <c r="C1" s="180"/>
      <c r="D1" s="180"/>
      <c r="E1" s="180"/>
      <c r="F1" s="180"/>
      <c r="G1" s="180"/>
      <c r="H1" s="180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2">
        <v>0</v>
      </c>
      <c r="B3" s="2">
        <v>100000</v>
      </c>
      <c r="C3" s="2">
        <v>257</v>
      </c>
      <c r="D3">
        <v>2.5722999999999998</v>
      </c>
      <c r="E3" s="2">
        <v>99758</v>
      </c>
      <c r="F3">
        <v>0.99974320000000005</v>
      </c>
      <c r="G3">
        <v>83.417000000000002</v>
      </c>
      <c r="H3" t="s">
        <v>9</v>
      </c>
    </row>
    <row r="4" spans="1:8" x14ac:dyDescent="0.25">
      <c r="A4" s="2">
        <v>1</v>
      </c>
      <c r="B4" s="2">
        <v>99743</v>
      </c>
      <c r="C4" s="2">
        <v>21</v>
      </c>
      <c r="D4">
        <v>0.20931</v>
      </c>
      <c r="E4" s="2">
        <v>99732</v>
      </c>
      <c r="F4">
        <v>0.99982309999999996</v>
      </c>
      <c r="G4">
        <v>82.63</v>
      </c>
      <c r="H4" t="s">
        <v>9</v>
      </c>
    </row>
    <row r="5" spans="1:8" x14ac:dyDescent="0.25">
      <c r="A5" s="2">
        <v>2</v>
      </c>
      <c r="B5" s="2">
        <v>99722</v>
      </c>
      <c r="C5" s="2">
        <v>14</v>
      </c>
      <c r="D5">
        <v>0.14446000000000001</v>
      </c>
      <c r="E5" s="2">
        <v>99715</v>
      </c>
      <c r="F5">
        <v>0.99987409999999999</v>
      </c>
      <c r="G5">
        <v>81.647999999999996</v>
      </c>
      <c r="H5" t="s">
        <v>9</v>
      </c>
    </row>
    <row r="6" spans="1:8" x14ac:dyDescent="0.25">
      <c r="A6" s="2">
        <v>3</v>
      </c>
      <c r="B6" s="2">
        <v>99707</v>
      </c>
      <c r="C6" s="2">
        <v>11</v>
      </c>
      <c r="D6">
        <v>0.10725999999999999</v>
      </c>
      <c r="E6" s="2">
        <v>99702</v>
      </c>
      <c r="F6">
        <v>0.99990230000000002</v>
      </c>
      <c r="G6">
        <v>80.659000000000006</v>
      </c>
      <c r="H6" t="s">
        <v>9</v>
      </c>
    </row>
    <row r="7" spans="1:8" x14ac:dyDescent="0.25">
      <c r="A7" s="2">
        <v>4</v>
      </c>
      <c r="B7" s="2">
        <v>99697</v>
      </c>
      <c r="C7" s="2">
        <v>9</v>
      </c>
      <c r="D7">
        <v>8.8109999999999994E-2</v>
      </c>
      <c r="E7" s="2">
        <v>99692</v>
      </c>
      <c r="F7">
        <v>0.99991280000000005</v>
      </c>
      <c r="G7">
        <v>79.668000000000006</v>
      </c>
      <c r="H7" t="s">
        <v>9</v>
      </c>
    </row>
    <row r="8" spans="1:8" x14ac:dyDescent="0.25">
      <c r="A8" s="2">
        <v>5</v>
      </c>
      <c r="B8" s="2">
        <v>99688</v>
      </c>
      <c r="C8" s="2">
        <v>9</v>
      </c>
      <c r="D8">
        <v>8.6349999999999996E-2</v>
      </c>
      <c r="E8" s="2">
        <v>99684</v>
      </c>
      <c r="F8">
        <v>0.99991359999999996</v>
      </c>
      <c r="G8">
        <v>78.674999999999997</v>
      </c>
      <c r="H8" t="s">
        <v>9</v>
      </c>
    </row>
    <row r="9" spans="1:8" x14ac:dyDescent="0.25">
      <c r="A9" s="2">
        <v>6</v>
      </c>
      <c r="B9" s="2">
        <v>99679</v>
      </c>
      <c r="C9" s="2">
        <v>9</v>
      </c>
      <c r="D9">
        <v>8.6379999999999998E-2</v>
      </c>
      <c r="E9" s="2">
        <v>99675</v>
      </c>
      <c r="F9">
        <v>0.99991600000000003</v>
      </c>
      <c r="G9">
        <v>77.682000000000002</v>
      </c>
      <c r="H9" t="s">
        <v>9</v>
      </c>
    </row>
    <row r="10" spans="1:8" x14ac:dyDescent="0.25">
      <c r="A10" s="2">
        <v>7</v>
      </c>
      <c r="B10" s="2">
        <v>99671</v>
      </c>
      <c r="C10" s="2">
        <v>8</v>
      </c>
      <c r="D10">
        <v>8.1589999999999996E-2</v>
      </c>
      <c r="E10" s="2">
        <v>99667</v>
      </c>
      <c r="F10">
        <v>0.99992020000000004</v>
      </c>
      <c r="G10">
        <v>76.688000000000002</v>
      </c>
      <c r="H10" t="s">
        <v>9</v>
      </c>
    </row>
    <row r="11" spans="1:8" x14ac:dyDescent="0.25">
      <c r="A11" s="2">
        <v>8</v>
      </c>
      <c r="B11" s="2">
        <v>99663</v>
      </c>
      <c r="C11" s="2">
        <v>8</v>
      </c>
      <c r="D11">
        <v>7.8049999999999994E-2</v>
      </c>
      <c r="E11" s="2">
        <v>99659</v>
      </c>
      <c r="F11">
        <v>0.99992369999999997</v>
      </c>
      <c r="G11">
        <v>75.694999999999993</v>
      </c>
      <c r="H11" t="s">
        <v>9</v>
      </c>
    </row>
    <row r="12" spans="1:8" x14ac:dyDescent="0.25">
      <c r="A12" s="2">
        <v>9</v>
      </c>
      <c r="B12" s="2">
        <v>99655</v>
      </c>
      <c r="C12" s="2">
        <v>7</v>
      </c>
      <c r="D12">
        <v>7.4529999999999999E-2</v>
      </c>
      <c r="E12" s="2">
        <v>99651</v>
      </c>
      <c r="F12">
        <v>0.99992630000000005</v>
      </c>
      <c r="G12">
        <v>74.7</v>
      </c>
      <c r="H12" t="s">
        <v>9</v>
      </c>
    </row>
    <row r="13" spans="1:8" x14ac:dyDescent="0.25">
      <c r="A13" s="2">
        <v>10</v>
      </c>
      <c r="B13" s="2">
        <v>99647</v>
      </c>
      <c r="C13" s="2">
        <v>7</v>
      </c>
      <c r="D13">
        <v>7.2859999999999994E-2</v>
      </c>
      <c r="E13" s="2">
        <v>99644</v>
      </c>
      <c r="F13">
        <v>0.99992579999999998</v>
      </c>
      <c r="G13">
        <v>73.706000000000003</v>
      </c>
      <c r="H13" t="s">
        <v>9</v>
      </c>
    </row>
    <row r="14" spans="1:8" x14ac:dyDescent="0.25">
      <c r="A14" s="2">
        <v>11</v>
      </c>
      <c r="B14" s="2">
        <v>99640</v>
      </c>
      <c r="C14" s="2">
        <v>8</v>
      </c>
      <c r="D14">
        <v>7.5469999999999995E-2</v>
      </c>
      <c r="E14" s="2">
        <v>99636</v>
      </c>
      <c r="F14">
        <v>0.99992040000000004</v>
      </c>
      <c r="G14">
        <v>72.710999999999999</v>
      </c>
      <c r="H14" t="s">
        <v>9</v>
      </c>
    </row>
    <row r="15" spans="1:8" x14ac:dyDescent="0.25">
      <c r="A15" s="2">
        <v>12</v>
      </c>
      <c r="B15" s="2">
        <v>99633</v>
      </c>
      <c r="C15" s="2">
        <v>8</v>
      </c>
      <c r="D15">
        <v>8.3629999999999996E-2</v>
      </c>
      <c r="E15" s="2">
        <v>99629</v>
      </c>
      <c r="F15">
        <v>0.99990690000000004</v>
      </c>
      <c r="G15">
        <v>71.716999999999999</v>
      </c>
      <c r="H15" t="s">
        <v>9</v>
      </c>
    </row>
    <row r="16" spans="1:8" x14ac:dyDescent="0.25">
      <c r="A16" s="2">
        <v>13</v>
      </c>
      <c r="B16" s="2">
        <v>99624</v>
      </c>
      <c r="C16" s="2">
        <v>10</v>
      </c>
      <c r="D16">
        <v>0.10263</v>
      </c>
      <c r="E16" s="2">
        <v>99619</v>
      </c>
      <c r="F16">
        <v>0.99988730000000003</v>
      </c>
      <c r="G16">
        <v>70.722999999999999</v>
      </c>
      <c r="H16" t="s">
        <v>9</v>
      </c>
    </row>
    <row r="17" spans="1:8" x14ac:dyDescent="0.25">
      <c r="A17" s="2">
        <v>14</v>
      </c>
      <c r="B17" s="2">
        <v>99614</v>
      </c>
      <c r="C17" s="2">
        <v>12</v>
      </c>
      <c r="D17">
        <v>0.12271</v>
      </c>
      <c r="E17" s="2">
        <v>99608</v>
      </c>
      <c r="F17">
        <v>0.99986459999999999</v>
      </c>
      <c r="G17">
        <v>69.73</v>
      </c>
      <c r="H17" t="s">
        <v>9</v>
      </c>
    </row>
    <row r="18" spans="1:8" x14ac:dyDescent="0.25">
      <c r="A18" s="2">
        <v>15</v>
      </c>
      <c r="B18" s="2">
        <v>99602</v>
      </c>
      <c r="C18" s="2">
        <v>15</v>
      </c>
      <c r="D18">
        <v>0.14818999999999999</v>
      </c>
      <c r="E18" s="2">
        <v>99595</v>
      </c>
      <c r="F18">
        <v>0.99983869999999997</v>
      </c>
      <c r="G18">
        <v>68.738</v>
      </c>
      <c r="H18" t="s">
        <v>9</v>
      </c>
    </row>
    <row r="19" spans="1:8" x14ac:dyDescent="0.25">
      <c r="A19" s="2">
        <v>16</v>
      </c>
      <c r="B19" s="2">
        <v>99587</v>
      </c>
      <c r="C19" s="2">
        <v>17</v>
      </c>
      <c r="D19">
        <v>0.17435</v>
      </c>
      <c r="E19" s="2">
        <v>99578</v>
      </c>
      <c r="F19">
        <v>0.99981070000000005</v>
      </c>
      <c r="G19">
        <v>67.748999999999995</v>
      </c>
      <c r="H19" t="s">
        <v>9</v>
      </c>
    </row>
    <row r="20" spans="1:8" x14ac:dyDescent="0.25">
      <c r="A20" s="2">
        <v>17</v>
      </c>
      <c r="B20" s="2">
        <v>99570</v>
      </c>
      <c r="C20" s="2">
        <v>20</v>
      </c>
      <c r="D20">
        <v>0.20415</v>
      </c>
      <c r="E20" s="2">
        <v>99560</v>
      </c>
      <c r="F20">
        <v>0.99978279999999997</v>
      </c>
      <c r="G20">
        <v>66.760000000000005</v>
      </c>
      <c r="H20" t="s">
        <v>9</v>
      </c>
    </row>
    <row r="21" spans="1:8" x14ac:dyDescent="0.25">
      <c r="A21" s="2">
        <v>18</v>
      </c>
      <c r="B21" s="2">
        <v>99549</v>
      </c>
      <c r="C21" s="2">
        <v>23</v>
      </c>
      <c r="D21">
        <v>0.23019000000000001</v>
      </c>
      <c r="E21" s="2">
        <v>99538</v>
      </c>
      <c r="F21">
        <v>0.99975899999999995</v>
      </c>
      <c r="G21">
        <v>65.774000000000001</v>
      </c>
      <c r="H21" t="s">
        <v>9</v>
      </c>
    </row>
    <row r="22" spans="1:8" x14ac:dyDescent="0.25">
      <c r="A22" s="2">
        <v>19</v>
      </c>
      <c r="B22" s="2">
        <v>99527</v>
      </c>
      <c r="C22" s="2">
        <v>25</v>
      </c>
      <c r="D22">
        <v>0.25173000000000001</v>
      </c>
      <c r="E22" s="2">
        <v>99514</v>
      </c>
      <c r="F22">
        <v>0.99973710000000005</v>
      </c>
      <c r="G22">
        <v>64.789000000000001</v>
      </c>
      <c r="H22" t="s">
        <v>9</v>
      </c>
    </row>
    <row r="23" spans="1:8" x14ac:dyDescent="0.25">
      <c r="A23" s="2">
        <v>20</v>
      </c>
      <c r="B23" s="2">
        <v>99501</v>
      </c>
      <c r="C23" s="2">
        <v>27</v>
      </c>
      <c r="D23">
        <v>0.27406999999999998</v>
      </c>
      <c r="E23" s="2">
        <v>99488</v>
      </c>
      <c r="F23">
        <v>0.99972229999999995</v>
      </c>
      <c r="G23">
        <v>63.805</v>
      </c>
      <c r="H23" t="s">
        <v>9</v>
      </c>
    </row>
    <row r="24" spans="1:8" x14ac:dyDescent="0.25">
      <c r="A24" s="2">
        <v>21</v>
      </c>
      <c r="B24" s="2">
        <v>99474</v>
      </c>
      <c r="C24" s="2">
        <v>28</v>
      </c>
      <c r="D24">
        <v>0.28133000000000002</v>
      </c>
      <c r="E24" s="2">
        <v>99460</v>
      </c>
      <c r="F24">
        <v>0.99971779999999999</v>
      </c>
      <c r="G24">
        <v>62.822000000000003</v>
      </c>
      <c r="H24" t="s">
        <v>9</v>
      </c>
    </row>
    <row r="25" spans="1:8" x14ac:dyDescent="0.25">
      <c r="A25" s="2">
        <v>22</v>
      </c>
      <c r="B25" s="2">
        <v>99446</v>
      </c>
      <c r="C25" s="2">
        <v>28</v>
      </c>
      <c r="D25">
        <v>0.28305999999999998</v>
      </c>
      <c r="E25" s="2">
        <v>99432</v>
      </c>
      <c r="F25">
        <v>0.99971560000000004</v>
      </c>
      <c r="G25">
        <v>61.84</v>
      </c>
      <c r="H25" t="s">
        <v>9</v>
      </c>
    </row>
    <row r="26" spans="1:8" x14ac:dyDescent="0.25">
      <c r="A26" s="2">
        <v>23</v>
      </c>
      <c r="B26" s="2">
        <v>99418</v>
      </c>
      <c r="C26" s="2">
        <v>28</v>
      </c>
      <c r="D26">
        <v>0.2858</v>
      </c>
      <c r="E26" s="2">
        <v>99404</v>
      </c>
      <c r="F26">
        <v>0.99971489999999996</v>
      </c>
      <c r="G26">
        <v>60.856999999999999</v>
      </c>
      <c r="H26" t="s">
        <v>9</v>
      </c>
    </row>
    <row r="27" spans="1:8" x14ac:dyDescent="0.25">
      <c r="A27" s="2">
        <v>24</v>
      </c>
      <c r="B27" s="2">
        <v>99390</v>
      </c>
      <c r="C27" s="2">
        <v>28</v>
      </c>
      <c r="D27">
        <v>0.28432000000000002</v>
      </c>
      <c r="E27" s="2">
        <v>99376</v>
      </c>
      <c r="F27">
        <v>0.99971469999999996</v>
      </c>
      <c r="G27">
        <v>59.874000000000002</v>
      </c>
      <c r="H27" t="s">
        <v>9</v>
      </c>
    </row>
    <row r="28" spans="1:8" x14ac:dyDescent="0.25">
      <c r="A28" s="2">
        <v>25</v>
      </c>
      <c r="B28" s="2">
        <v>99361</v>
      </c>
      <c r="C28" s="2">
        <v>28</v>
      </c>
      <c r="D28">
        <v>0.28631000000000001</v>
      </c>
      <c r="E28" s="2">
        <v>99347</v>
      </c>
      <c r="F28">
        <v>0.99970709999999996</v>
      </c>
      <c r="G28">
        <v>58.890999999999998</v>
      </c>
      <c r="H28" t="s">
        <v>9</v>
      </c>
    </row>
    <row r="29" spans="1:8" x14ac:dyDescent="0.25">
      <c r="A29" s="2">
        <v>26</v>
      </c>
      <c r="B29" s="2">
        <v>99333</v>
      </c>
      <c r="C29" s="2">
        <v>30</v>
      </c>
      <c r="D29">
        <v>0.29953000000000002</v>
      </c>
      <c r="E29" s="2">
        <v>99318</v>
      </c>
      <c r="F29">
        <v>0.99969209999999997</v>
      </c>
      <c r="G29">
        <v>57.908000000000001</v>
      </c>
      <c r="H29" t="s">
        <v>9</v>
      </c>
    </row>
    <row r="30" spans="1:8" x14ac:dyDescent="0.25">
      <c r="A30" s="2">
        <v>27</v>
      </c>
      <c r="B30" s="2">
        <v>99303</v>
      </c>
      <c r="C30" s="2">
        <v>31</v>
      </c>
      <c r="D30">
        <v>0.31620999999999999</v>
      </c>
      <c r="E30" s="2">
        <v>99287</v>
      </c>
      <c r="F30">
        <v>0.9996737</v>
      </c>
      <c r="G30">
        <v>56.924999999999997</v>
      </c>
      <c r="H30" t="s">
        <v>9</v>
      </c>
    </row>
    <row r="31" spans="1:8" x14ac:dyDescent="0.25">
      <c r="A31" s="2">
        <v>28</v>
      </c>
      <c r="B31" s="2">
        <v>99272</v>
      </c>
      <c r="C31" s="2">
        <v>33</v>
      </c>
      <c r="D31">
        <v>0.33633999999999997</v>
      </c>
      <c r="E31" s="2">
        <v>99255</v>
      </c>
      <c r="F31">
        <v>0.99965179999999998</v>
      </c>
      <c r="G31">
        <v>55.942999999999998</v>
      </c>
      <c r="H31" t="s">
        <v>9</v>
      </c>
    </row>
    <row r="32" spans="1:8" x14ac:dyDescent="0.25">
      <c r="A32" s="2">
        <v>29</v>
      </c>
      <c r="B32" s="2">
        <v>99238</v>
      </c>
      <c r="C32" s="2">
        <v>36</v>
      </c>
      <c r="D32">
        <v>0.35998000000000002</v>
      </c>
      <c r="E32" s="2">
        <v>99221</v>
      </c>
      <c r="F32">
        <v>0.99963349999999995</v>
      </c>
      <c r="G32">
        <v>54.962000000000003</v>
      </c>
      <c r="H32" t="s">
        <v>9</v>
      </c>
    </row>
    <row r="33" spans="1:8" x14ac:dyDescent="0.25">
      <c r="A33" s="2">
        <v>30</v>
      </c>
      <c r="B33" s="2">
        <v>99203</v>
      </c>
      <c r="C33" s="2">
        <v>37</v>
      </c>
      <c r="D33">
        <v>0.37308999999999998</v>
      </c>
      <c r="E33" s="2">
        <v>99184</v>
      </c>
      <c r="F33">
        <v>0.9996178</v>
      </c>
      <c r="G33">
        <v>53.981000000000002</v>
      </c>
      <c r="H33" t="s">
        <v>9</v>
      </c>
    </row>
    <row r="34" spans="1:8" x14ac:dyDescent="0.25">
      <c r="A34" s="2">
        <v>31</v>
      </c>
      <c r="B34" s="2">
        <v>99166</v>
      </c>
      <c r="C34" s="2">
        <v>39</v>
      </c>
      <c r="D34">
        <v>0.39123000000000002</v>
      </c>
      <c r="E34" s="2">
        <v>99146</v>
      </c>
      <c r="F34">
        <v>0.99960139999999997</v>
      </c>
      <c r="G34">
        <v>53.000999999999998</v>
      </c>
      <c r="H34" t="s">
        <v>9</v>
      </c>
    </row>
    <row r="35" spans="1:8" x14ac:dyDescent="0.25">
      <c r="A35" s="2">
        <v>32</v>
      </c>
      <c r="B35" s="2">
        <v>99127</v>
      </c>
      <c r="C35" s="2">
        <v>40</v>
      </c>
      <c r="D35">
        <v>0.40589999999999998</v>
      </c>
      <c r="E35" s="2">
        <v>99107</v>
      </c>
      <c r="F35">
        <v>0.99958239999999998</v>
      </c>
      <c r="G35">
        <v>52.021999999999998</v>
      </c>
      <c r="H35" t="s">
        <v>9</v>
      </c>
    </row>
    <row r="36" spans="1:8" x14ac:dyDescent="0.25">
      <c r="A36" s="2">
        <v>33</v>
      </c>
      <c r="B36" s="2">
        <v>99087</v>
      </c>
      <c r="C36" s="2">
        <v>43</v>
      </c>
      <c r="D36">
        <v>0.42925999999999997</v>
      </c>
      <c r="E36" s="2">
        <v>99065</v>
      </c>
      <c r="F36">
        <v>0.99955559999999999</v>
      </c>
      <c r="G36">
        <v>51.042999999999999</v>
      </c>
      <c r="H36" t="s">
        <v>9</v>
      </c>
    </row>
    <row r="37" spans="1:8" x14ac:dyDescent="0.25">
      <c r="A37" s="2">
        <v>34</v>
      </c>
      <c r="B37" s="2">
        <v>99044</v>
      </c>
      <c r="C37" s="2">
        <v>46</v>
      </c>
      <c r="D37">
        <v>0.45961999999999997</v>
      </c>
      <c r="E37" s="2">
        <v>99021</v>
      </c>
      <c r="F37">
        <v>0.99952739999999995</v>
      </c>
      <c r="G37">
        <v>50.064999999999998</v>
      </c>
      <c r="H37" t="s">
        <v>9</v>
      </c>
    </row>
    <row r="38" spans="1:8" x14ac:dyDescent="0.25">
      <c r="A38" s="2">
        <v>35</v>
      </c>
      <c r="B38" s="2">
        <v>98999</v>
      </c>
      <c r="C38" s="2">
        <v>48</v>
      </c>
      <c r="D38">
        <v>0.48565999999999998</v>
      </c>
      <c r="E38" s="2">
        <v>98975</v>
      </c>
      <c r="F38">
        <v>0.99949809999999994</v>
      </c>
      <c r="G38">
        <v>49.087000000000003</v>
      </c>
      <c r="H38" t="s">
        <v>9</v>
      </c>
    </row>
    <row r="39" spans="1:8" x14ac:dyDescent="0.25">
      <c r="A39" s="2">
        <v>36</v>
      </c>
      <c r="B39" s="2">
        <v>98950</v>
      </c>
      <c r="C39" s="2">
        <v>51</v>
      </c>
      <c r="D39">
        <v>0.51807000000000003</v>
      </c>
      <c r="E39" s="2">
        <v>98925</v>
      </c>
      <c r="F39">
        <v>0.99945839999999997</v>
      </c>
      <c r="G39">
        <v>48.110999999999997</v>
      </c>
      <c r="H39" t="s">
        <v>9</v>
      </c>
    </row>
    <row r="40" spans="1:8" x14ac:dyDescent="0.25">
      <c r="A40" s="2">
        <v>37</v>
      </c>
      <c r="B40" s="2">
        <v>98899</v>
      </c>
      <c r="C40" s="2">
        <v>56</v>
      </c>
      <c r="D40">
        <v>0.56511</v>
      </c>
      <c r="E40" s="2">
        <v>98871</v>
      </c>
      <c r="F40">
        <v>0.99940649999999998</v>
      </c>
      <c r="G40">
        <v>47.136000000000003</v>
      </c>
      <c r="H40" t="s">
        <v>9</v>
      </c>
    </row>
    <row r="41" spans="1:8" x14ac:dyDescent="0.25">
      <c r="A41" s="2">
        <v>38</v>
      </c>
      <c r="B41" s="2">
        <v>98843</v>
      </c>
      <c r="C41" s="2">
        <v>61</v>
      </c>
      <c r="D41">
        <v>0.62182999999999999</v>
      </c>
      <c r="E41" s="2">
        <v>98813</v>
      </c>
      <c r="F41">
        <v>0.99934529999999999</v>
      </c>
      <c r="G41">
        <v>46.161999999999999</v>
      </c>
      <c r="H41" t="s">
        <v>9</v>
      </c>
    </row>
    <row r="42" spans="1:8" x14ac:dyDescent="0.25">
      <c r="A42" s="2">
        <v>39</v>
      </c>
      <c r="B42" s="2">
        <v>98782</v>
      </c>
      <c r="C42" s="2">
        <v>68</v>
      </c>
      <c r="D42">
        <v>0.68752999999999997</v>
      </c>
      <c r="E42" s="2">
        <v>98748</v>
      </c>
      <c r="F42">
        <v>0.99927520000000003</v>
      </c>
      <c r="G42">
        <v>45.19</v>
      </c>
      <c r="H42" t="s">
        <v>9</v>
      </c>
    </row>
    <row r="43" spans="1:8" x14ac:dyDescent="0.25">
      <c r="A43" s="2">
        <v>40</v>
      </c>
      <c r="B43" s="2">
        <v>98714</v>
      </c>
      <c r="C43" s="2">
        <v>75</v>
      </c>
      <c r="D43">
        <v>0.76212000000000002</v>
      </c>
      <c r="E43" s="2">
        <v>98676</v>
      </c>
      <c r="F43">
        <v>0.99920500000000001</v>
      </c>
      <c r="G43">
        <v>44.220999999999997</v>
      </c>
      <c r="H43" t="s">
        <v>9</v>
      </c>
    </row>
    <row r="44" spans="1:8" x14ac:dyDescent="0.25">
      <c r="A44" s="2">
        <v>41</v>
      </c>
      <c r="B44" s="2">
        <v>98639</v>
      </c>
      <c r="C44" s="2">
        <v>82</v>
      </c>
      <c r="D44">
        <v>0.82786000000000004</v>
      </c>
      <c r="E44" s="2">
        <v>98598</v>
      </c>
      <c r="F44">
        <v>0.99912449999999997</v>
      </c>
      <c r="G44">
        <v>43.255000000000003</v>
      </c>
      <c r="H44" t="s">
        <v>9</v>
      </c>
    </row>
    <row r="45" spans="1:8" x14ac:dyDescent="0.25">
      <c r="A45" s="2">
        <v>42</v>
      </c>
      <c r="B45" s="2">
        <v>98557</v>
      </c>
      <c r="C45" s="2">
        <v>91</v>
      </c>
      <c r="D45">
        <v>0.92320999999999998</v>
      </c>
      <c r="E45" s="2">
        <v>98512</v>
      </c>
      <c r="F45">
        <v>0.99902429999999998</v>
      </c>
      <c r="G45">
        <v>42.29</v>
      </c>
      <c r="H45" t="s">
        <v>9</v>
      </c>
    </row>
    <row r="46" spans="1:8" x14ac:dyDescent="0.25">
      <c r="A46" s="2">
        <v>43</v>
      </c>
      <c r="B46" s="2">
        <v>98466</v>
      </c>
      <c r="C46" s="2">
        <v>101</v>
      </c>
      <c r="D46">
        <v>1.0281800000000001</v>
      </c>
      <c r="E46" s="2">
        <v>98415</v>
      </c>
      <c r="F46">
        <v>0.99891350000000001</v>
      </c>
      <c r="G46">
        <v>41.329000000000001</v>
      </c>
      <c r="H46" t="s">
        <v>9</v>
      </c>
    </row>
    <row r="47" spans="1:8" x14ac:dyDescent="0.25">
      <c r="A47" s="2">
        <v>44</v>
      </c>
      <c r="B47" s="2">
        <v>98365</v>
      </c>
      <c r="C47" s="2">
        <v>113</v>
      </c>
      <c r="D47">
        <v>1.1448799999999999</v>
      </c>
      <c r="E47" s="2">
        <v>98309</v>
      </c>
      <c r="F47">
        <v>0.99879059999999997</v>
      </c>
      <c r="G47">
        <v>40.371000000000002</v>
      </c>
      <c r="H47" t="s">
        <v>9</v>
      </c>
    </row>
    <row r="48" spans="1:8" x14ac:dyDescent="0.25">
      <c r="A48" s="2">
        <v>45</v>
      </c>
      <c r="B48" s="2">
        <v>98252</v>
      </c>
      <c r="C48" s="2">
        <v>125</v>
      </c>
      <c r="D48">
        <v>1.27406</v>
      </c>
      <c r="E48" s="2">
        <v>98190</v>
      </c>
      <c r="F48">
        <v>0.99866069999999996</v>
      </c>
      <c r="G48">
        <v>39.415999999999997</v>
      </c>
      <c r="H48" t="s">
        <v>9</v>
      </c>
    </row>
    <row r="49" spans="1:8" x14ac:dyDescent="0.25">
      <c r="A49" s="2">
        <v>46</v>
      </c>
      <c r="B49" s="2">
        <v>98127</v>
      </c>
      <c r="C49" s="2">
        <v>138</v>
      </c>
      <c r="D49">
        <v>1.40469</v>
      </c>
      <c r="E49" s="2">
        <v>98058</v>
      </c>
      <c r="F49">
        <v>0.99853309999999995</v>
      </c>
      <c r="G49">
        <v>38.466000000000001</v>
      </c>
      <c r="H49" t="s">
        <v>9</v>
      </c>
    </row>
    <row r="50" spans="1:8" x14ac:dyDescent="0.25">
      <c r="A50" s="2">
        <v>47</v>
      </c>
      <c r="B50" s="2">
        <v>97989</v>
      </c>
      <c r="C50" s="2">
        <v>150</v>
      </c>
      <c r="D50">
        <v>1.5290999999999999</v>
      </c>
      <c r="E50" s="2">
        <v>97914</v>
      </c>
      <c r="F50">
        <v>0.99842050000000004</v>
      </c>
      <c r="G50">
        <v>37.518999999999998</v>
      </c>
      <c r="H50" t="s">
        <v>9</v>
      </c>
    </row>
    <row r="51" spans="1:8" x14ac:dyDescent="0.25">
      <c r="A51" s="2">
        <v>48</v>
      </c>
      <c r="B51" s="2">
        <v>97839</v>
      </c>
      <c r="C51" s="2">
        <v>159</v>
      </c>
      <c r="D51">
        <v>1.62991</v>
      </c>
      <c r="E51" s="2">
        <v>97760</v>
      </c>
      <c r="F51">
        <v>0.99831579999999998</v>
      </c>
      <c r="G51">
        <v>36.576000000000001</v>
      </c>
      <c r="H51" t="s">
        <v>9</v>
      </c>
    </row>
    <row r="52" spans="1:8" x14ac:dyDescent="0.25">
      <c r="A52" s="2">
        <v>49</v>
      </c>
      <c r="B52" s="2">
        <v>97680</v>
      </c>
      <c r="C52" s="2">
        <v>170</v>
      </c>
      <c r="D52">
        <v>1.73854</v>
      </c>
      <c r="E52" s="2">
        <v>97595</v>
      </c>
      <c r="F52">
        <v>0.9981951</v>
      </c>
      <c r="G52">
        <v>35.634999999999998</v>
      </c>
      <c r="H52" t="s">
        <v>9</v>
      </c>
    </row>
    <row r="53" spans="1:8" x14ac:dyDescent="0.25">
      <c r="A53" s="2">
        <v>50</v>
      </c>
      <c r="B53" s="2">
        <v>97510</v>
      </c>
      <c r="C53" s="2">
        <v>182</v>
      </c>
      <c r="D53">
        <v>1.8714200000000001</v>
      </c>
      <c r="E53" s="2">
        <v>97419</v>
      </c>
      <c r="F53">
        <v>0.99805239999999995</v>
      </c>
      <c r="G53">
        <v>34.695999999999998</v>
      </c>
      <c r="H53" t="s">
        <v>9</v>
      </c>
    </row>
    <row r="54" spans="1:8" x14ac:dyDescent="0.25">
      <c r="A54" s="2">
        <v>51</v>
      </c>
      <c r="B54" s="2">
        <v>97328</v>
      </c>
      <c r="C54" s="2">
        <v>197</v>
      </c>
      <c r="D54">
        <v>2.0238800000000001</v>
      </c>
      <c r="E54" s="2">
        <v>97229</v>
      </c>
      <c r="F54">
        <v>0.99788120000000002</v>
      </c>
      <c r="G54">
        <v>33.76</v>
      </c>
      <c r="H54" t="s">
        <v>9</v>
      </c>
    </row>
    <row r="55" spans="1:8" x14ac:dyDescent="0.25">
      <c r="A55" s="2">
        <v>52</v>
      </c>
      <c r="B55" s="2">
        <v>97131</v>
      </c>
      <c r="C55" s="2">
        <v>215</v>
      </c>
      <c r="D55">
        <v>2.2139099999999998</v>
      </c>
      <c r="E55" s="2">
        <v>97023</v>
      </c>
      <c r="F55">
        <v>0.99767309999999998</v>
      </c>
      <c r="G55">
        <v>32.828000000000003</v>
      </c>
      <c r="H55" t="s">
        <v>9</v>
      </c>
    </row>
    <row r="56" spans="1:8" x14ac:dyDescent="0.25">
      <c r="A56" s="2">
        <v>53</v>
      </c>
      <c r="B56" s="2">
        <v>96916</v>
      </c>
      <c r="C56" s="2">
        <v>236</v>
      </c>
      <c r="D56">
        <v>2.4402200000000001</v>
      </c>
      <c r="E56" s="2">
        <v>96797</v>
      </c>
      <c r="F56">
        <v>0.99744580000000005</v>
      </c>
      <c r="G56">
        <v>31.899000000000001</v>
      </c>
      <c r="H56" t="s">
        <v>9</v>
      </c>
    </row>
    <row r="57" spans="1:8" x14ac:dyDescent="0.25">
      <c r="A57" s="2">
        <v>54</v>
      </c>
      <c r="B57" s="2">
        <v>96679</v>
      </c>
      <c r="C57" s="2">
        <v>258</v>
      </c>
      <c r="D57">
        <v>2.6684999999999999</v>
      </c>
      <c r="E57" s="2">
        <v>96550</v>
      </c>
      <c r="F57">
        <v>0.99719270000000004</v>
      </c>
      <c r="G57">
        <v>30.975999999999999</v>
      </c>
      <c r="H57" t="s">
        <v>9</v>
      </c>
    </row>
    <row r="58" spans="1:8" x14ac:dyDescent="0.25">
      <c r="A58" s="2">
        <v>55</v>
      </c>
      <c r="B58" s="2">
        <v>96421</v>
      </c>
      <c r="C58" s="2">
        <v>284</v>
      </c>
      <c r="D58">
        <v>2.9464399999999999</v>
      </c>
      <c r="E58" s="2">
        <v>96279</v>
      </c>
      <c r="F58">
        <v>0.99690699999999999</v>
      </c>
      <c r="G58">
        <v>30.058</v>
      </c>
      <c r="H58" t="s">
        <v>9</v>
      </c>
    </row>
    <row r="59" spans="1:8" x14ac:dyDescent="0.25">
      <c r="A59" s="2">
        <v>56</v>
      </c>
      <c r="B59" s="2">
        <v>96137</v>
      </c>
      <c r="C59" s="2">
        <v>311</v>
      </c>
      <c r="D59">
        <v>3.2399300000000002</v>
      </c>
      <c r="E59" s="2">
        <v>95981</v>
      </c>
      <c r="F59">
        <v>0.99659679999999995</v>
      </c>
      <c r="G59">
        <v>29.145</v>
      </c>
      <c r="H59" t="s">
        <v>9</v>
      </c>
    </row>
    <row r="60" spans="1:8" x14ac:dyDescent="0.25">
      <c r="A60" s="2">
        <v>57</v>
      </c>
      <c r="B60" s="2">
        <v>95826</v>
      </c>
      <c r="C60" s="2">
        <v>342</v>
      </c>
      <c r="D60">
        <v>3.5670500000000001</v>
      </c>
      <c r="E60" s="2">
        <v>95655</v>
      </c>
      <c r="F60">
        <v>0.99625969999999997</v>
      </c>
      <c r="G60">
        <v>28.238</v>
      </c>
      <c r="H60" t="s">
        <v>9</v>
      </c>
    </row>
    <row r="61" spans="1:8" x14ac:dyDescent="0.25">
      <c r="A61" s="2">
        <v>58</v>
      </c>
      <c r="B61" s="2">
        <v>95484</v>
      </c>
      <c r="C61" s="2">
        <v>374</v>
      </c>
      <c r="D61">
        <v>3.9141499999999998</v>
      </c>
      <c r="E61" s="2">
        <v>95297</v>
      </c>
      <c r="F61">
        <v>0.99590749999999995</v>
      </c>
      <c r="G61">
        <v>27.338000000000001</v>
      </c>
      <c r="H61" t="s">
        <v>9</v>
      </c>
    </row>
    <row r="62" spans="1:8" x14ac:dyDescent="0.25">
      <c r="A62" s="2">
        <v>59</v>
      </c>
      <c r="B62" s="2">
        <v>95110</v>
      </c>
      <c r="C62" s="2">
        <v>406</v>
      </c>
      <c r="D62">
        <v>4.2716200000000004</v>
      </c>
      <c r="E62" s="2">
        <v>94907</v>
      </c>
      <c r="F62">
        <v>0.99553659999999999</v>
      </c>
      <c r="G62">
        <v>26.443000000000001</v>
      </c>
      <c r="H62" t="s">
        <v>9</v>
      </c>
    </row>
    <row r="63" spans="1:8" x14ac:dyDescent="0.25">
      <c r="A63" s="2">
        <v>60</v>
      </c>
      <c r="B63" s="2">
        <v>94704</v>
      </c>
      <c r="C63" s="2">
        <v>441</v>
      </c>
      <c r="D63">
        <v>4.6560699999999997</v>
      </c>
      <c r="E63" s="2">
        <v>94483</v>
      </c>
      <c r="F63">
        <v>0.99512029999999996</v>
      </c>
      <c r="G63">
        <v>25.553999999999998</v>
      </c>
      <c r="H63" t="s">
        <v>9</v>
      </c>
    </row>
    <row r="64" spans="1:8" x14ac:dyDescent="0.25">
      <c r="A64" s="2">
        <v>61</v>
      </c>
      <c r="B64" s="2">
        <v>94263</v>
      </c>
      <c r="C64" s="2">
        <v>481</v>
      </c>
      <c r="D64">
        <v>5.10433</v>
      </c>
      <c r="E64" s="2">
        <v>94022</v>
      </c>
      <c r="F64">
        <v>0.9946545</v>
      </c>
      <c r="G64">
        <v>24.670999999999999</v>
      </c>
      <c r="H64" t="s">
        <v>9</v>
      </c>
    </row>
    <row r="65" spans="1:8" x14ac:dyDescent="0.25">
      <c r="A65" s="2">
        <v>62</v>
      </c>
      <c r="B65" s="2">
        <v>93782</v>
      </c>
      <c r="C65" s="2">
        <v>524</v>
      </c>
      <c r="D65">
        <v>5.5878699999999997</v>
      </c>
      <c r="E65" s="2">
        <v>93520</v>
      </c>
      <c r="F65">
        <v>0.99412409999999996</v>
      </c>
      <c r="G65">
        <v>23.795000000000002</v>
      </c>
      <c r="H65" t="s">
        <v>9</v>
      </c>
    </row>
    <row r="66" spans="1:8" x14ac:dyDescent="0.25">
      <c r="A66" s="2">
        <v>63</v>
      </c>
      <c r="B66" s="2">
        <v>93258</v>
      </c>
      <c r="C66" s="2">
        <v>575</v>
      </c>
      <c r="D66">
        <v>6.1654600000000004</v>
      </c>
      <c r="E66" s="2">
        <v>92970</v>
      </c>
      <c r="F66">
        <v>0.99352629999999997</v>
      </c>
      <c r="G66">
        <v>22.925999999999998</v>
      </c>
      <c r="H66" t="s">
        <v>9</v>
      </c>
    </row>
    <row r="67" spans="1:8" x14ac:dyDescent="0.25">
      <c r="A67" s="2">
        <v>64</v>
      </c>
      <c r="B67" s="2">
        <v>92683</v>
      </c>
      <c r="C67" s="2">
        <v>629</v>
      </c>
      <c r="D67">
        <v>6.7839200000000002</v>
      </c>
      <c r="E67" s="2">
        <v>92368</v>
      </c>
      <c r="F67">
        <v>0.99285749999999995</v>
      </c>
      <c r="G67">
        <v>22.065999999999999</v>
      </c>
      <c r="H67" t="s">
        <v>9</v>
      </c>
    </row>
    <row r="68" spans="1:8" x14ac:dyDescent="0.25">
      <c r="A68" s="2">
        <v>65</v>
      </c>
      <c r="B68" s="2">
        <v>92054</v>
      </c>
      <c r="C68" s="2">
        <v>691</v>
      </c>
      <c r="D68">
        <v>7.5035100000000003</v>
      </c>
      <c r="E68" s="2">
        <v>91708</v>
      </c>
      <c r="F68">
        <v>0.99209150000000002</v>
      </c>
      <c r="G68">
        <v>21.213000000000001</v>
      </c>
      <c r="H68" t="s">
        <v>9</v>
      </c>
    </row>
    <row r="69" spans="1:8" x14ac:dyDescent="0.25">
      <c r="A69" s="2">
        <v>66</v>
      </c>
      <c r="B69" s="2">
        <v>91363</v>
      </c>
      <c r="C69" s="2">
        <v>760</v>
      </c>
      <c r="D69">
        <v>8.3166200000000003</v>
      </c>
      <c r="E69" s="2">
        <v>90983</v>
      </c>
      <c r="F69">
        <v>0.99119800000000002</v>
      </c>
      <c r="G69">
        <v>20.369</v>
      </c>
      <c r="H69" t="s">
        <v>9</v>
      </c>
    </row>
    <row r="70" spans="1:8" x14ac:dyDescent="0.25">
      <c r="A70" s="2">
        <v>67</v>
      </c>
      <c r="B70" s="2">
        <v>90603</v>
      </c>
      <c r="C70" s="2">
        <v>842</v>
      </c>
      <c r="D70">
        <v>9.2914700000000003</v>
      </c>
      <c r="E70" s="2">
        <v>90182</v>
      </c>
      <c r="F70">
        <v>0.99024190000000001</v>
      </c>
      <c r="G70">
        <v>19.536000000000001</v>
      </c>
      <c r="H70" t="s">
        <v>9</v>
      </c>
    </row>
    <row r="71" spans="1:8" x14ac:dyDescent="0.25">
      <c r="A71" s="2">
        <v>68</v>
      </c>
      <c r="B71" s="2">
        <v>89761</v>
      </c>
      <c r="C71" s="2">
        <v>918</v>
      </c>
      <c r="D71">
        <v>10.22903</v>
      </c>
      <c r="E71" s="2">
        <v>89302</v>
      </c>
      <c r="F71">
        <v>0.98926409999999998</v>
      </c>
      <c r="G71">
        <v>18.715</v>
      </c>
      <c r="H71" t="s">
        <v>9</v>
      </c>
    </row>
    <row r="72" spans="1:8" x14ac:dyDescent="0.25">
      <c r="A72" s="2">
        <v>69</v>
      </c>
      <c r="B72" s="2">
        <v>88843</v>
      </c>
      <c r="C72" s="2">
        <v>999</v>
      </c>
      <c r="D72">
        <v>11.247920000000001</v>
      </c>
      <c r="E72" s="2">
        <v>88344</v>
      </c>
      <c r="F72">
        <v>0.98823720000000004</v>
      </c>
      <c r="G72">
        <v>17.902999999999999</v>
      </c>
      <c r="H72" t="s">
        <v>9</v>
      </c>
    </row>
    <row r="73" spans="1:8" x14ac:dyDescent="0.25">
      <c r="A73" s="2">
        <v>70</v>
      </c>
      <c r="B73" s="2">
        <v>87844</v>
      </c>
      <c r="C73" s="2">
        <v>1079</v>
      </c>
      <c r="D73">
        <v>12.28349</v>
      </c>
      <c r="E73" s="2">
        <v>87304</v>
      </c>
      <c r="F73">
        <v>0.98702440000000002</v>
      </c>
      <c r="G73">
        <v>17.100999999999999</v>
      </c>
      <c r="H73" t="s">
        <v>9</v>
      </c>
    </row>
    <row r="74" spans="1:8" x14ac:dyDescent="0.25">
      <c r="A74" s="2">
        <v>71</v>
      </c>
      <c r="B74" s="2">
        <v>86765</v>
      </c>
      <c r="C74" s="2">
        <v>1187</v>
      </c>
      <c r="D74">
        <v>13.67625</v>
      </c>
      <c r="E74" s="2">
        <v>86172</v>
      </c>
      <c r="F74">
        <v>0.98556600000000005</v>
      </c>
      <c r="G74">
        <v>16.306999999999999</v>
      </c>
      <c r="H74" t="s">
        <v>9</v>
      </c>
    </row>
    <row r="75" spans="1:8" x14ac:dyDescent="0.25">
      <c r="A75" s="2">
        <v>72</v>
      </c>
      <c r="B75" s="2">
        <v>85578</v>
      </c>
      <c r="C75" s="2">
        <v>1301</v>
      </c>
      <c r="D75">
        <v>15.20224</v>
      </c>
      <c r="E75" s="2">
        <v>84928</v>
      </c>
      <c r="F75">
        <v>0.98385279999999997</v>
      </c>
      <c r="G75">
        <v>15.526</v>
      </c>
      <c r="H75" t="s">
        <v>9</v>
      </c>
    </row>
    <row r="76" spans="1:8" x14ac:dyDescent="0.25">
      <c r="A76" s="2">
        <v>73</v>
      </c>
      <c r="B76" s="2">
        <v>84277</v>
      </c>
      <c r="C76" s="2">
        <v>1442</v>
      </c>
      <c r="D76">
        <v>17.106819999999999</v>
      </c>
      <c r="E76" s="2">
        <v>83556</v>
      </c>
      <c r="F76">
        <v>0.98196640000000002</v>
      </c>
      <c r="G76">
        <v>14.757999999999999</v>
      </c>
      <c r="H76" t="s">
        <v>9</v>
      </c>
    </row>
    <row r="77" spans="1:8" x14ac:dyDescent="0.25">
      <c r="A77" s="2">
        <v>74</v>
      </c>
      <c r="B77" s="2">
        <v>82836</v>
      </c>
      <c r="C77" s="2">
        <v>1572</v>
      </c>
      <c r="D77">
        <v>18.976420000000001</v>
      </c>
      <c r="E77" s="2">
        <v>82050</v>
      </c>
      <c r="F77">
        <v>0.97984819999999995</v>
      </c>
      <c r="G77">
        <v>14.007</v>
      </c>
      <c r="H77" t="s">
        <v>9</v>
      </c>
    </row>
    <row r="78" spans="1:8" x14ac:dyDescent="0.25">
      <c r="A78" s="2">
        <v>75</v>
      </c>
      <c r="B78" s="2">
        <v>81264</v>
      </c>
      <c r="C78" s="2">
        <v>1735</v>
      </c>
      <c r="D78">
        <v>21.350020000000001</v>
      </c>
      <c r="E78" s="2">
        <v>80396</v>
      </c>
      <c r="F78">
        <v>0.97786899999999999</v>
      </c>
      <c r="G78">
        <v>13.268000000000001</v>
      </c>
      <c r="H78" t="s">
        <v>9</v>
      </c>
    </row>
    <row r="79" spans="1:8" x14ac:dyDescent="0.25">
      <c r="A79" s="2">
        <v>76</v>
      </c>
      <c r="B79" s="2">
        <v>79529</v>
      </c>
      <c r="C79" s="2">
        <v>1824</v>
      </c>
      <c r="D79">
        <v>22.929099999999998</v>
      </c>
      <c r="E79" s="2">
        <v>78617</v>
      </c>
      <c r="F79">
        <v>0.9758945</v>
      </c>
      <c r="G79">
        <v>12.545999999999999</v>
      </c>
      <c r="H79" t="s">
        <v>9</v>
      </c>
    </row>
    <row r="80" spans="1:8" x14ac:dyDescent="0.25">
      <c r="A80" s="2">
        <v>77</v>
      </c>
      <c r="B80" s="2">
        <v>77705</v>
      </c>
      <c r="C80" s="2">
        <v>1967</v>
      </c>
      <c r="D80">
        <v>25.309449999999998</v>
      </c>
      <c r="E80" s="2">
        <v>76722</v>
      </c>
      <c r="F80">
        <v>0.97297920000000004</v>
      </c>
      <c r="G80">
        <v>11.829000000000001</v>
      </c>
      <c r="H80" t="s">
        <v>9</v>
      </c>
    </row>
    <row r="81" spans="1:8" x14ac:dyDescent="0.25">
      <c r="A81" s="2">
        <v>78</v>
      </c>
      <c r="B81" s="2">
        <v>75739</v>
      </c>
      <c r="C81" s="2">
        <v>2180</v>
      </c>
      <c r="D81">
        <v>28.776679999999999</v>
      </c>
      <c r="E81" s="2">
        <v>74649</v>
      </c>
      <c r="F81">
        <v>0.96909259999999997</v>
      </c>
      <c r="G81">
        <v>11.122999999999999</v>
      </c>
      <c r="H81" t="s">
        <v>9</v>
      </c>
    </row>
    <row r="82" spans="1:8" x14ac:dyDescent="0.25">
      <c r="A82" s="2">
        <v>79</v>
      </c>
      <c r="B82" s="2">
        <v>73559</v>
      </c>
      <c r="C82" s="2">
        <v>2435</v>
      </c>
      <c r="D82">
        <v>33.101280000000003</v>
      </c>
      <c r="E82" s="2">
        <v>72342</v>
      </c>
      <c r="F82">
        <v>0.96474329999999997</v>
      </c>
      <c r="G82">
        <v>10.438000000000001</v>
      </c>
      <c r="H82" t="s">
        <v>9</v>
      </c>
    </row>
    <row r="83" spans="1:8" x14ac:dyDescent="0.25">
      <c r="A83" s="2">
        <v>80</v>
      </c>
      <c r="B83" s="2">
        <v>71124</v>
      </c>
      <c r="C83" s="2">
        <v>2666</v>
      </c>
      <c r="D83">
        <v>37.485840000000003</v>
      </c>
      <c r="E83" s="2">
        <v>69791</v>
      </c>
      <c r="F83">
        <v>0.95935139999999997</v>
      </c>
      <c r="G83">
        <v>9.7780000000000005</v>
      </c>
      <c r="H83" t="s">
        <v>9</v>
      </c>
    </row>
    <row r="84" spans="1:8" x14ac:dyDescent="0.25">
      <c r="A84" s="2">
        <v>81</v>
      </c>
      <c r="B84" s="2">
        <v>68458</v>
      </c>
      <c r="C84" s="2">
        <v>3008</v>
      </c>
      <c r="D84">
        <v>43.934629999999999</v>
      </c>
      <c r="E84" s="2">
        <v>66954</v>
      </c>
      <c r="F84">
        <v>0.95340389999999997</v>
      </c>
      <c r="G84">
        <v>9.14</v>
      </c>
      <c r="H84" t="s">
        <v>9</v>
      </c>
    </row>
    <row r="85" spans="1:8" x14ac:dyDescent="0.25">
      <c r="A85" s="2">
        <v>82</v>
      </c>
      <c r="B85" s="2">
        <v>65450</v>
      </c>
      <c r="C85" s="2">
        <v>3232</v>
      </c>
      <c r="D85">
        <v>49.37988</v>
      </c>
      <c r="E85" s="2">
        <v>63834</v>
      </c>
      <c r="F85">
        <v>0.94758350000000002</v>
      </c>
      <c r="G85">
        <v>8.5370000000000008</v>
      </c>
      <c r="H85" t="s">
        <v>9</v>
      </c>
    </row>
    <row r="86" spans="1:8" x14ac:dyDescent="0.25">
      <c r="A86" s="2">
        <v>83</v>
      </c>
      <c r="B86" s="2">
        <v>62218</v>
      </c>
      <c r="C86" s="2">
        <v>3460</v>
      </c>
      <c r="D86">
        <v>55.610930000000003</v>
      </c>
      <c r="E86" s="2">
        <v>60488</v>
      </c>
      <c r="F86">
        <v>0.94086429999999999</v>
      </c>
      <c r="G86">
        <v>7.9539999999999997</v>
      </c>
      <c r="H86" t="s">
        <v>9</v>
      </c>
    </row>
    <row r="87" spans="1:8" x14ac:dyDescent="0.25">
      <c r="A87" s="2">
        <v>84</v>
      </c>
      <c r="B87" s="2">
        <v>58758</v>
      </c>
      <c r="C87" s="2">
        <v>3694</v>
      </c>
      <c r="D87">
        <v>62.86797</v>
      </c>
      <c r="E87" s="2">
        <v>56911</v>
      </c>
      <c r="F87">
        <v>0.93374679999999999</v>
      </c>
      <c r="G87">
        <v>7.3929999999999998</v>
      </c>
      <c r="H87" t="s">
        <v>9</v>
      </c>
    </row>
    <row r="88" spans="1:8" x14ac:dyDescent="0.25">
      <c r="A88" s="2">
        <v>85</v>
      </c>
      <c r="B88" s="2">
        <v>55064</v>
      </c>
      <c r="C88" s="2">
        <v>3847</v>
      </c>
      <c r="D88">
        <v>69.865440000000007</v>
      </c>
      <c r="E88" s="2">
        <v>53141</v>
      </c>
      <c r="F88">
        <v>0.92544530000000003</v>
      </c>
      <c r="G88">
        <v>6.8550000000000004</v>
      </c>
      <c r="H88" t="s">
        <v>9</v>
      </c>
    </row>
    <row r="89" spans="1:8" x14ac:dyDescent="0.25">
      <c r="A89" s="2">
        <v>86</v>
      </c>
      <c r="B89" s="2">
        <v>51217</v>
      </c>
      <c r="C89" s="2">
        <v>4077</v>
      </c>
      <c r="D89">
        <v>79.596279999999993</v>
      </c>
      <c r="E89" s="2">
        <v>49179</v>
      </c>
      <c r="F89">
        <v>0.91457409999999995</v>
      </c>
      <c r="G89">
        <v>6.3330000000000002</v>
      </c>
      <c r="H89" t="s">
        <v>9</v>
      </c>
    </row>
    <row r="90" spans="1:8" x14ac:dyDescent="0.25">
      <c r="A90" s="2">
        <v>87</v>
      </c>
      <c r="B90" s="2">
        <v>47141</v>
      </c>
      <c r="C90" s="2">
        <v>4326</v>
      </c>
      <c r="D90">
        <v>91.759609999999995</v>
      </c>
      <c r="E90" s="2">
        <v>44978</v>
      </c>
      <c r="F90">
        <v>0.90170380000000006</v>
      </c>
      <c r="G90">
        <v>5.8369999999999997</v>
      </c>
      <c r="H90" t="s">
        <v>9</v>
      </c>
    </row>
    <row r="91" spans="1:8" x14ac:dyDescent="0.25">
      <c r="A91" s="2">
        <v>88</v>
      </c>
      <c r="B91" s="2">
        <v>42815</v>
      </c>
      <c r="C91" s="2">
        <v>4517</v>
      </c>
      <c r="D91">
        <v>105.49311</v>
      </c>
      <c r="E91" s="2">
        <v>40557</v>
      </c>
      <c r="F91">
        <v>0.88749409999999995</v>
      </c>
      <c r="G91">
        <v>5.3760000000000003</v>
      </c>
      <c r="H91" t="s">
        <v>9</v>
      </c>
    </row>
    <row r="92" spans="1:8" x14ac:dyDescent="0.25">
      <c r="A92" s="2">
        <v>89</v>
      </c>
      <c r="B92" s="2">
        <v>38298</v>
      </c>
      <c r="C92" s="2">
        <v>4609</v>
      </c>
      <c r="D92">
        <v>120.3458</v>
      </c>
      <c r="E92" s="2">
        <v>35994</v>
      </c>
      <c r="F92">
        <v>0.87223110000000004</v>
      </c>
      <c r="G92">
        <v>4.9509999999999996</v>
      </c>
      <c r="H92" t="s">
        <v>9</v>
      </c>
    </row>
    <row r="93" spans="1:8" x14ac:dyDescent="0.25">
      <c r="A93" s="2">
        <v>90</v>
      </c>
      <c r="B93" s="2">
        <v>33689</v>
      </c>
      <c r="C93" s="2">
        <v>4589</v>
      </c>
      <c r="D93">
        <v>136.20764</v>
      </c>
      <c r="E93" s="2">
        <v>31395</v>
      </c>
      <c r="F93">
        <v>0.85530689999999998</v>
      </c>
      <c r="G93">
        <v>4.5599999999999996</v>
      </c>
      <c r="H93" t="s">
        <v>9</v>
      </c>
    </row>
    <row r="94" spans="1:8" x14ac:dyDescent="0.25">
      <c r="A94" s="2">
        <v>91</v>
      </c>
      <c r="B94" s="2">
        <v>29100</v>
      </c>
      <c r="C94" s="2">
        <v>4497</v>
      </c>
      <c r="D94">
        <v>154.51667</v>
      </c>
      <c r="E94" s="2">
        <v>26852</v>
      </c>
      <c r="F94">
        <v>0.83687579999999995</v>
      </c>
      <c r="G94">
        <v>4.2009999999999996</v>
      </c>
      <c r="H94" t="s">
        <v>9</v>
      </c>
    </row>
    <row r="95" spans="1:8" x14ac:dyDescent="0.25">
      <c r="A95" s="2">
        <v>92</v>
      </c>
      <c r="B95" s="2">
        <v>24604</v>
      </c>
      <c r="C95" s="2">
        <v>4264</v>
      </c>
      <c r="D95">
        <v>173.30484999999999</v>
      </c>
      <c r="E95" s="2">
        <v>22472</v>
      </c>
      <c r="F95">
        <v>0.81858830000000005</v>
      </c>
      <c r="G95">
        <v>3.8769999999999998</v>
      </c>
      <c r="H95" t="s">
        <v>9</v>
      </c>
    </row>
    <row r="96" spans="1:8" x14ac:dyDescent="0.25">
      <c r="A96" s="2">
        <v>93</v>
      </c>
      <c r="B96" s="2">
        <v>20340</v>
      </c>
      <c r="C96" s="2">
        <v>3889</v>
      </c>
      <c r="D96">
        <v>191.21804</v>
      </c>
      <c r="E96" s="2">
        <v>18395</v>
      </c>
      <c r="F96">
        <v>0.79981480000000005</v>
      </c>
      <c r="G96">
        <v>3.585</v>
      </c>
      <c r="H96" t="s">
        <v>9</v>
      </c>
    </row>
    <row r="97" spans="1:8" x14ac:dyDescent="0.25">
      <c r="A97" s="2">
        <v>94</v>
      </c>
      <c r="B97" s="2">
        <v>16451</v>
      </c>
      <c r="C97" s="2">
        <v>3476</v>
      </c>
      <c r="D97">
        <v>211.27249</v>
      </c>
      <c r="E97" s="2">
        <v>14713</v>
      </c>
      <c r="F97">
        <v>0.78024769999999999</v>
      </c>
      <c r="G97">
        <v>3.3140000000000001</v>
      </c>
      <c r="H97" t="s">
        <v>9</v>
      </c>
    </row>
    <row r="98" spans="1:8" x14ac:dyDescent="0.25">
      <c r="A98" s="2">
        <v>95</v>
      </c>
      <c r="B98" s="2">
        <v>12975</v>
      </c>
      <c r="C98" s="2">
        <v>2991</v>
      </c>
      <c r="D98">
        <v>230.50363999999999</v>
      </c>
      <c r="E98" s="2">
        <v>11480</v>
      </c>
      <c r="F98">
        <v>0.76046150000000001</v>
      </c>
      <c r="G98">
        <v>3.0680000000000001</v>
      </c>
      <c r="H98" t="s">
        <v>9</v>
      </c>
    </row>
    <row r="99" spans="1:8" x14ac:dyDescent="0.25">
      <c r="A99" s="2">
        <v>96</v>
      </c>
      <c r="B99" s="2">
        <v>9984</v>
      </c>
      <c r="C99" s="2">
        <v>2509</v>
      </c>
      <c r="D99">
        <v>251.27977000000001</v>
      </c>
      <c r="E99" s="2">
        <v>8730</v>
      </c>
      <c r="F99">
        <v>0.73963880000000004</v>
      </c>
      <c r="G99">
        <v>2.8380000000000001</v>
      </c>
      <c r="H99" t="s">
        <v>9</v>
      </c>
    </row>
    <row r="100" spans="1:8" x14ac:dyDescent="0.25">
      <c r="A100" s="2">
        <v>97</v>
      </c>
      <c r="B100" s="2">
        <v>7475</v>
      </c>
      <c r="C100" s="2">
        <v>2037</v>
      </c>
      <c r="D100">
        <v>272.49043999999998</v>
      </c>
      <c r="E100" s="2">
        <v>6457</v>
      </c>
      <c r="F100">
        <v>0.71764530000000004</v>
      </c>
      <c r="G100">
        <v>2.6219999999999999</v>
      </c>
      <c r="H100" t="s">
        <v>9</v>
      </c>
    </row>
    <row r="101" spans="1:8" x14ac:dyDescent="0.25">
      <c r="A101" s="2">
        <v>98</v>
      </c>
      <c r="B101" s="2">
        <v>5438</v>
      </c>
      <c r="C101" s="2">
        <v>1609</v>
      </c>
      <c r="D101">
        <v>295.91361999999998</v>
      </c>
      <c r="E101" s="2">
        <v>4634</v>
      </c>
      <c r="F101">
        <v>0.69350199999999995</v>
      </c>
      <c r="G101">
        <v>2.4169999999999998</v>
      </c>
      <c r="H101" t="s">
        <v>9</v>
      </c>
    </row>
    <row r="102" spans="1:8" x14ac:dyDescent="0.25">
      <c r="A102" s="2">
        <v>99</v>
      </c>
      <c r="B102" s="2">
        <v>3829</v>
      </c>
      <c r="C102" s="2">
        <v>1231</v>
      </c>
      <c r="D102">
        <v>321.53068999999999</v>
      </c>
      <c r="E102" s="2">
        <v>3214</v>
      </c>
      <c r="F102">
        <v>0.66657370000000005</v>
      </c>
      <c r="G102">
        <v>2.222</v>
      </c>
      <c r="H102" t="s">
        <v>9</v>
      </c>
    </row>
    <row r="103" spans="1:8" x14ac:dyDescent="0.25">
      <c r="A103" s="2">
        <v>100</v>
      </c>
      <c r="B103" s="2">
        <v>2598</v>
      </c>
      <c r="C103" s="2">
        <v>912</v>
      </c>
      <c r="D103">
        <v>350.95924000000002</v>
      </c>
      <c r="E103" s="2">
        <v>2142</v>
      </c>
      <c r="F103">
        <v>0.63632840000000002</v>
      </c>
      <c r="G103">
        <v>2.0390000000000001</v>
      </c>
      <c r="H103" t="s">
        <v>9</v>
      </c>
    </row>
    <row r="104" spans="1:8" x14ac:dyDescent="0.25">
      <c r="A104" s="2">
        <v>101</v>
      </c>
      <c r="B104" s="2">
        <v>1686</v>
      </c>
      <c r="C104" s="2">
        <v>646</v>
      </c>
      <c r="D104">
        <v>383.25794999999999</v>
      </c>
      <c r="E104" s="2">
        <v>1363</v>
      </c>
      <c r="F104">
        <v>0.60479360000000004</v>
      </c>
      <c r="G104">
        <v>1.871</v>
      </c>
      <c r="H104" t="s">
        <v>9</v>
      </c>
    </row>
    <row r="105" spans="1:8" x14ac:dyDescent="0.25">
      <c r="A105" s="2">
        <v>102</v>
      </c>
      <c r="B105" s="2">
        <v>1040</v>
      </c>
      <c r="C105" s="2">
        <v>431</v>
      </c>
      <c r="D105">
        <v>414.57987000000003</v>
      </c>
      <c r="E105" s="2">
        <v>824</v>
      </c>
      <c r="F105">
        <v>0.57342159999999998</v>
      </c>
      <c r="G105">
        <v>1.722</v>
      </c>
      <c r="H105" t="s">
        <v>9</v>
      </c>
    </row>
    <row r="106" spans="1:8" x14ac:dyDescent="0.25">
      <c r="A106" s="2">
        <v>103</v>
      </c>
      <c r="B106" s="2">
        <v>609</v>
      </c>
      <c r="C106" s="2">
        <v>272</v>
      </c>
      <c r="D106">
        <v>447.07386000000002</v>
      </c>
      <c r="E106" s="2">
        <v>473</v>
      </c>
      <c r="F106">
        <v>0.54135080000000002</v>
      </c>
      <c r="G106">
        <v>1.5880000000000001</v>
      </c>
      <c r="H106" t="s">
        <v>9</v>
      </c>
    </row>
    <row r="107" spans="1:8" x14ac:dyDescent="0.25">
      <c r="A107" s="2">
        <v>104</v>
      </c>
      <c r="B107" s="2">
        <v>337</v>
      </c>
      <c r="C107" s="2">
        <v>161</v>
      </c>
      <c r="D107">
        <v>479.58398999999997</v>
      </c>
      <c r="E107" s="2">
        <v>256</v>
      </c>
      <c r="F107">
        <v>0.50922780000000001</v>
      </c>
      <c r="G107">
        <v>1.468</v>
      </c>
      <c r="H107" t="s">
        <v>9</v>
      </c>
    </row>
    <row r="108" spans="1:8" x14ac:dyDescent="0.25">
      <c r="A108" s="2">
        <v>105</v>
      </c>
      <c r="B108" s="2">
        <v>175</v>
      </c>
      <c r="C108" s="2">
        <v>90</v>
      </c>
      <c r="D108">
        <v>512.27089999999998</v>
      </c>
      <c r="E108" s="2">
        <v>130</v>
      </c>
      <c r="F108">
        <v>0.47704259999999998</v>
      </c>
      <c r="G108">
        <v>1.36</v>
      </c>
      <c r="H108" t="s">
        <v>9</v>
      </c>
    </row>
    <row r="109" spans="1:8" x14ac:dyDescent="0.25">
      <c r="A109" s="2">
        <v>106</v>
      </c>
      <c r="B109" s="2">
        <v>85</v>
      </c>
      <c r="C109" s="2">
        <v>47</v>
      </c>
      <c r="D109">
        <v>544.86811999999998</v>
      </c>
      <c r="E109" s="2">
        <v>62</v>
      </c>
      <c r="F109">
        <v>0.44504660000000001</v>
      </c>
      <c r="G109">
        <v>1.2629999999999999</v>
      </c>
      <c r="H109" t="s">
        <v>9</v>
      </c>
    </row>
    <row r="110" spans="1:8" x14ac:dyDescent="0.25">
      <c r="A110" s="2">
        <v>107</v>
      </c>
      <c r="B110" s="2">
        <v>39</v>
      </c>
      <c r="C110" s="2">
        <v>22</v>
      </c>
      <c r="D110">
        <v>577.11234999999999</v>
      </c>
      <c r="E110" s="2">
        <v>28</v>
      </c>
      <c r="F110">
        <v>0.41348200000000002</v>
      </c>
      <c r="G110">
        <v>1.1759999999999999</v>
      </c>
      <c r="H110" t="s">
        <v>9</v>
      </c>
    </row>
    <row r="111" spans="1:8" x14ac:dyDescent="0.25">
      <c r="A111" s="2">
        <v>108</v>
      </c>
      <c r="B111" s="2">
        <v>16</v>
      </c>
      <c r="C111" s="2">
        <v>10</v>
      </c>
      <c r="D111">
        <v>608.75937999999996</v>
      </c>
      <c r="E111" s="2">
        <v>11</v>
      </c>
      <c r="F111">
        <v>0.38257099999999999</v>
      </c>
      <c r="G111">
        <v>1.0980000000000001</v>
      </c>
      <c r="H111" t="s">
        <v>9</v>
      </c>
    </row>
    <row r="112" spans="1:8" x14ac:dyDescent="0.25">
      <c r="A112" s="2">
        <v>109</v>
      </c>
      <c r="B112" s="2">
        <v>6</v>
      </c>
      <c r="C112" s="2">
        <v>4</v>
      </c>
      <c r="D112">
        <v>639.58835999999997</v>
      </c>
      <c r="E112" s="2">
        <v>4</v>
      </c>
      <c r="F112">
        <v>0.3525122</v>
      </c>
      <c r="G112">
        <v>1.0289999999999999</v>
      </c>
      <c r="H112" t="s">
        <v>9</v>
      </c>
    </row>
    <row r="113" spans="1:8" x14ac:dyDescent="0.25">
      <c r="A113" s="2">
        <v>110</v>
      </c>
      <c r="B113" s="2">
        <v>2</v>
      </c>
      <c r="C113" s="2">
        <v>2</v>
      </c>
      <c r="D113">
        <v>669.40553999999997</v>
      </c>
      <c r="E113" s="2">
        <v>2</v>
      </c>
      <c r="F113">
        <v>0.32347700000000001</v>
      </c>
      <c r="G113">
        <v>0.96699999999999997</v>
      </c>
      <c r="H113" t="s">
        <v>9</v>
      </c>
    </row>
    <row r="114" spans="1:8" x14ac:dyDescent="0.25">
      <c r="A114" s="2">
        <v>111</v>
      </c>
      <c r="B114" s="2">
        <v>1</v>
      </c>
      <c r="C114" s="2">
        <v>1</v>
      </c>
      <c r="D114">
        <v>698.05237999999997</v>
      </c>
      <c r="E114" s="2">
        <v>0</v>
      </c>
      <c r="F114">
        <v>0.29560350000000002</v>
      </c>
      <c r="G114">
        <v>0.91100000000000003</v>
      </c>
      <c r="H114" t="s">
        <v>9</v>
      </c>
    </row>
    <row r="115" spans="1:8" x14ac:dyDescent="0.25">
      <c r="A115" s="2">
        <v>112</v>
      </c>
      <c r="B115" s="2">
        <v>0</v>
      </c>
      <c r="C115" s="2">
        <v>0</v>
      </c>
      <c r="D115">
        <v>725.40728000000001</v>
      </c>
      <c r="E115" s="2">
        <v>0</v>
      </c>
      <c r="F115">
        <v>0.26899699999999999</v>
      </c>
      <c r="G115">
        <v>0.86199999999999999</v>
      </c>
      <c r="H115" t="s">
        <v>9</v>
      </c>
    </row>
    <row r="116" spans="1:8" x14ac:dyDescent="0.25">
      <c r="A116" s="2">
        <v>113</v>
      </c>
      <c r="B116" s="2">
        <v>0</v>
      </c>
      <c r="C116" s="2">
        <v>0</v>
      </c>
      <c r="D116">
        <v>751.38126</v>
      </c>
      <c r="E116" s="2">
        <v>0</v>
      </c>
      <c r="F116">
        <v>0.2437329</v>
      </c>
      <c r="G116">
        <v>0.81799999999999995</v>
      </c>
      <c r="H116" t="s">
        <v>9</v>
      </c>
    </row>
    <row r="117" spans="1:8" x14ac:dyDescent="0.25">
      <c r="A117" s="2">
        <v>114</v>
      </c>
      <c r="B117" s="2">
        <v>0</v>
      </c>
      <c r="C117" s="2">
        <v>0</v>
      </c>
      <c r="D117">
        <v>775.91895999999997</v>
      </c>
      <c r="E117" s="2">
        <v>0</v>
      </c>
      <c r="F117">
        <v>0.21985669999999999</v>
      </c>
      <c r="G117">
        <v>0.77900000000000003</v>
      </c>
      <c r="H117" t="s">
        <v>9</v>
      </c>
    </row>
    <row r="118" spans="1:8" x14ac:dyDescent="0.25">
      <c r="A118" s="2">
        <v>115</v>
      </c>
      <c r="B118" s="2">
        <v>0</v>
      </c>
      <c r="C118" s="2">
        <v>0</v>
      </c>
      <c r="D118">
        <v>798.99521000000004</v>
      </c>
      <c r="E118" s="2">
        <v>0</v>
      </c>
      <c r="F118">
        <v>0.19738710000000001</v>
      </c>
      <c r="G118">
        <v>0.74399999999999999</v>
      </c>
      <c r="H118" t="s">
        <v>9</v>
      </c>
    </row>
    <row r="119" spans="1:8" x14ac:dyDescent="0.25">
      <c r="A119" s="2">
        <v>116</v>
      </c>
      <c r="B119" s="2">
        <v>0</v>
      </c>
      <c r="C119" s="2">
        <v>0</v>
      </c>
      <c r="D119">
        <v>820.61080000000004</v>
      </c>
      <c r="E119" s="2">
        <v>0</v>
      </c>
      <c r="F119">
        <v>0.1763208</v>
      </c>
      <c r="G119">
        <v>0.71299999999999997</v>
      </c>
      <c r="H119" t="s">
        <v>9</v>
      </c>
    </row>
    <row r="120" spans="1:8" x14ac:dyDescent="0.25">
      <c r="A120" s="2">
        <v>117</v>
      </c>
      <c r="B120" s="2">
        <v>0</v>
      </c>
      <c r="C120" s="2">
        <v>0</v>
      </c>
      <c r="D120">
        <v>840.78403000000003</v>
      </c>
      <c r="E120" s="2">
        <v>0</v>
      </c>
      <c r="F120">
        <v>0.1566379</v>
      </c>
      <c r="G120">
        <v>0.68500000000000005</v>
      </c>
      <c r="H120" t="s">
        <v>9</v>
      </c>
    </row>
    <row r="121" spans="1:8" x14ac:dyDescent="0.25">
      <c r="A121" s="2">
        <v>118</v>
      </c>
      <c r="B121" s="2">
        <v>0</v>
      </c>
      <c r="C121" s="2">
        <v>0</v>
      </c>
      <c r="D121">
        <v>859.55471999999997</v>
      </c>
      <c r="E121" s="2">
        <v>0</v>
      </c>
      <c r="F121">
        <v>0.13830049999999999</v>
      </c>
      <c r="G121">
        <v>0.66</v>
      </c>
      <c r="H121" t="s">
        <v>9</v>
      </c>
    </row>
    <row r="122" spans="1:8" x14ac:dyDescent="0.25">
      <c r="A122" s="2">
        <v>119</v>
      </c>
      <c r="B122" s="2">
        <v>0</v>
      </c>
      <c r="C122" s="2">
        <v>0</v>
      </c>
      <c r="D122">
        <v>876.97037999999998</v>
      </c>
      <c r="E122" s="2">
        <v>0</v>
      </c>
      <c r="F122">
        <v>0.12126339999999999</v>
      </c>
      <c r="G122">
        <v>0.63800000000000001</v>
      </c>
      <c r="H122" t="s">
        <v>9</v>
      </c>
    </row>
    <row r="123" spans="1:8" x14ac:dyDescent="0.25">
      <c r="A123" s="179" t="s">
        <v>10</v>
      </c>
      <c r="B123" s="180"/>
      <c r="C123" s="180"/>
      <c r="D123" s="180"/>
      <c r="E123" s="180"/>
      <c r="F123" s="180"/>
      <c r="G123" s="180"/>
      <c r="H123" s="180"/>
    </row>
  </sheetData>
  <mergeCells count="2">
    <mergeCell ref="A1:H1"/>
    <mergeCell ref="A123:H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250D-759D-4799-9472-5053B74BC762}">
  <dimension ref="A1:H123"/>
  <sheetViews>
    <sheetView workbookViewId="0">
      <selection activeCell="A63" sqref="A63"/>
    </sheetView>
  </sheetViews>
  <sheetFormatPr defaultRowHeight="15" x14ac:dyDescent="0.25"/>
  <cols>
    <col min="1" max="1" width="8.140625" customWidth="1"/>
    <col min="2" max="2" width="23" customWidth="1"/>
    <col min="3" max="3" width="14.85546875" customWidth="1"/>
    <col min="4" max="4" width="48.5703125" customWidth="1"/>
    <col min="5" max="5" width="21.5703125" customWidth="1"/>
    <col min="6" max="6" width="54" customWidth="1"/>
    <col min="7" max="7" width="27" customWidth="1"/>
    <col min="8" max="8" width="6" customWidth="1"/>
  </cols>
  <sheetData>
    <row r="1" spans="1:8" x14ac:dyDescent="0.25">
      <c r="A1" s="179" t="s">
        <v>11</v>
      </c>
      <c r="B1" s="180"/>
      <c r="C1" s="180"/>
      <c r="D1" s="180"/>
      <c r="E1" s="180"/>
      <c r="F1" s="180"/>
      <c r="G1" s="180"/>
      <c r="H1" s="180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2">
        <v>0</v>
      </c>
      <c r="B3" s="2">
        <v>100000</v>
      </c>
      <c r="C3" s="2">
        <v>282</v>
      </c>
      <c r="D3">
        <v>2.81629</v>
      </c>
      <c r="E3" s="2">
        <v>99735</v>
      </c>
      <c r="F3">
        <v>0.99972850000000002</v>
      </c>
      <c r="G3">
        <v>81.436000000000007</v>
      </c>
      <c r="H3" t="s">
        <v>9</v>
      </c>
    </row>
    <row r="4" spans="1:8" x14ac:dyDescent="0.25">
      <c r="A4" s="2">
        <v>1</v>
      </c>
      <c r="B4" s="2">
        <v>99718</v>
      </c>
      <c r="C4" s="2">
        <v>21</v>
      </c>
      <c r="D4">
        <v>0.20974000000000001</v>
      </c>
      <c r="E4" s="2">
        <v>99708</v>
      </c>
      <c r="F4">
        <v>0.99981940000000002</v>
      </c>
      <c r="G4">
        <v>80.665000000000006</v>
      </c>
      <c r="H4" t="s">
        <v>9</v>
      </c>
    </row>
    <row r="5" spans="1:8" x14ac:dyDescent="0.25">
      <c r="A5" s="2">
        <v>2</v>
      </c>
      <c r="B5" s="2">
        <v>99697</v>
      </c>
      <c r="C5" s="2">
        <v>15</v>
      </c>
      <c r="D5">
        <v>0.15153</v>
      </c>
      <c r="E5" s="2">
        <v>99690</v>
      </c>
      <c r="F5">
        <v>0.99986600000000003</v>
      </c>
      <c r="G5">
        <v>79.680999999999997</v>
      </c>
      <c r="H5" t="s">
        <v>9</v>
      </c>
    </row>
    <row r="6" spans="1:8" x14ac:dyDescent="0.25">
      <c r="A6" s="2">
        <v>3</v>
      </c>
      <c r="B6" s="2">
        <v>99682</v>
      </c>
      <c r="C6" s="2">
        <v>12</v>
      </c>
      <c r="D6">
        <v>0.1164</v>
      </c>
      <c r="E6" s="2">
        <v>99677</v>
      </c>
      <c r="F6">
        <v>0.99989340000000004</v>
      </c>
      <c r="G6">
        <v>78.692999999999998</v>
      </c>
      <c r="H6" t="s">
        <v>9</v>
      </c>
    </row>
    <row r="7" spans="1:8" x14ac:dyDescent="0.25">
      <c r="A7" s="2">
        <v>4</v>
      </c>
      <c r="B7" s="2">
        <v>99671</v>
      </c>
      <c r="C7" s="2">
        <v>10</v>
      </c>
      <c r="D7">
        <v>9.6879999999999994E-2</v>
      </c>
      <c r="E7" s="2">
        <v>99666</v>
      </c>
      <c r="F7">
        <v>0.99990449999999997</v>
      </c>
      <c r="G7">
        <v>77.701999999999998</v>
      </c>
      <c r="H7" t="s">
        <v>9</v>
      </c>
    </row>
    <row r="8" spans="1:8" x14ac:dyDescent="0.25">
      <c r="A8" s="2">
        <v>5</v>
      </c>
      <c r="B8" s="2">
        <v>99661</v>
      </c>
      <c r="C8" s="2">
        <v>9</v>
      </c>
      <c r="D8">
        <v>9.4219999999999998E-2</v>
      </c>
      <c r="E8" s="2">
        <v>99656</v>
      </c>
      <c r="F8">
        <v>0.99990699999999999</v>
      </c>
      <c r="G8">
        <v>76.709999999999994</v>
      </c>
      <c r="H8" t="s">
        <v>9</v>
      </c>
    </row>
    <row r="9" spans="1:8" x14ac:dyDescent="0.25">
      <c r="A9" s="2">
        <v>6</v>
      </c>
      <c r="B9" s="2">
        <v>99652</v>
      </c>
      <c r="C9" s="2">
        <v>9</v>
      </c>
      <c r="D9">
        <v>9.1770000000000004E-2</v>
      </c>
      <c r="E9" s="2">
        <v>99647</v>
      </c>
      <c r="F9">
        <v>0.99991189999999996</v>
      </c>
      <c r="G9">
        <v>75.716999999999999</v>
      </c>
      <c r="H9" t="s">
        <v>9</v>
      </c>
    </row>
    <row r="10" spans="1:8" x14ac:dyDescent="0.25">
      <c r="A10" s="2">
        <v>7</v>
      </c>
      <c r="B10" s="2">
        <v>99643</v>
      </c>
      <c r="C10" s="2">
        <v>8</v>
      </c>
      <c r="D10">
        <v>8.4470000000000003E-2</v>
      </c>
      <c r="E10" s="2">
        <v>99638</v>
      </c>
      <c r="F10">
        <v>0.9999171</v>
      </c>
      <c r="G10">
        <v>74.724000000000004</v>
      </c>
      <c r="H10" t="s">
        <v>9</v>
      </c>
    </row>
    <row r="11" spans="1:8" x14ac:dyDescent="0.25">
      <c r="A11" s="2">
        <v>8</v>
      </c>
      <c r="B11" s="2">
        <v>99634</v>
      </c>
      <c r="C11" s="2">
        <v>8</v>
      </c>
      <c r="D11">
        <v>8.1339999999999996E-2</v>
      </c>
      <c r="E11" s="2">
        <v>99630</v>
      </c>
      <c r="F11">
        <v>0.99992080000000005</v>
      </c>
      <c r="G11">
        <v>73.73</v>
      </c>
      <c r="H11" t="s">
        <v>9</v>
      </c>
    </row>
    <row r="12" spans="1:8" x14ac:dyDescent="0.25">
      <c r="A12" s="2">
        <v>9</v>
      </c>
      <c r="B12" s="2">
        <v>99626</v>
      </c>
      <c r="C12" s="2">
        <v>8</v>
      </c>
      <c r="D12">
        <v>7.7160000000000006E-2</v>
      </c>
      <c r="E12" s="2">
        <v>99622</v>
      </c>
      <c r="F12">
        <v>0.99992429999999999</v>
      </c>
      <c r="G12">
        <v>72.736000000000004</v>
      </c>
      <c r="H12" t="s">
        <v>9</v>
      </c>
    </row>
    <row r="13" spans="1:8" x14ac:dyDescent="0.25">
      <c r="A13" s="2">
        <v>10</v>
      </c>
      <c r="B13" s="2">
        <v>99618</v>
      </c>
      <c r="C13" s="2">
        <v>7</v>
      </c>
      <c r="D13">
        <v>7.4219999999999994E-2</v>
      </c>
      <c r="E13" s="2">
        <v>99615</v>
      </c>
      <c r="F13">
        <v>0.99992360000000002</v>
      </c>
      <c r="G13">
        <v>71.742000000000004</v>
      </c>
      <c r="H13" t="s">
        <v>9</v>
      </c>
    </row>
    <row r="14" spans="1:8" x14ac:dyDescent="0.25">
      <c r="A14" s="2">
        <v>11</v>
      </c>
      <c r="B14" s="2">
        <v>99611</v>
      </c>
      <c r="C14" s="2">
        <v>8</v>
      </c>
      <c r="D14">
        <v>7.8490000000000004E-2</v>
      </c>
      <c r="E14" s="2">
        <v>99607</v>
      </c>
      <c r="F14">
        <v>0.99991609999999997</v>
      </c>
      <c r="G14">
        <v>70.747</v>
      </c>
      <c r="H14" t="s">
        <v>9</v>
      </c>
    </row>
    <row r="15" spans="1:8" x14ac:dyDescent="0.25">
      <c r="A15" s="2">
        <v>12</v>
      </c>
      <c r="B15" s="2">
        <v>99603</v>
      </c>
      <c r="C15" s="2">
        <v>9</v>
      </c>
      <c r="D15">
        <v>8.9260000000000006E-2</v>
      </c>
      <c r="E15" s="2">
        <v>99599</v>
      </c>
      <c r="F15">
        <v>0.99990020000000002</v>
      </c>
      <c r="G15">
        <v>69.753</v>
      </c>
      <c r="H15" t="s">
        <v>9</v>
      </c>
    </row>
    <row r="16" spans="1:8" x14ac:dyDescent="0.25">
      <c r="A16" s="2">
        <v>13</v>
      </c>
      <c r="B16" s="2">
        <v>99594</v>
      </c>
      <c r="C16" s="2">
        <v>11</v>
      </c>
      <c r="D16">
        <v>0.11026</v>
      </c>
      <c r="E16" s="2">
        <v>99589</v>
      </c>
      <c r="F16">
        <v>0.99987300000000001</v>
      </c>
      <c r="G16">
        <v>68.759</v>
      </c>
      <c r="H16" t="s">
        <v>9</v>
      </c>
    </row>
    <row r="17" spans="1:8" x14ac:dyDescent="0.25">
      <c r="A17" s="2">
        <v>14</v>
      </c>
      <c r="B17" s="2">
        <v>99583</v>
      </c>
      <c r="C17" s="2">
        <v>14</v>
      </c>
      <c r="D17">
        <v>0.14377999999999999</v>
      </c>
      <c r="E17" s="2">
        <v>99576</v>
      </c>
      <c r="F17">
        <v>0.99983759999999999</v>
      </c>
      <c r="G17">
        <v>67.766000000000005</v>
      </c>
      <c r="H17" t="s">
        <v>9</v>
      </c>
    </row>
    <row r="18" spans="1:8" x14ac:dyDescent="0.25">
      <c r="A18" s="2">
        <v>15</v>
      </c>
      <c r="B18" s="2">
        <v>99569</v>
      </c>
      <c r="C18" s="2">
        <v>18</v>
      </c>
      <c r="D18">
        <v>0.18104999999999999</v>
      </c>
      <c r="E18" s="2">
        <v>99560</v>
      </c>
      <c r="F18">
        <v>0.99979620000000002</v>
      </c>
      <c r="G18">
        <v>66.775999999999996</v>
      </c>
      <c r="H18" t="s">
        <v>9</v>
      </c>
    </row>
    <row r="19" spans="1:8" x14ac:dyDescent="0.25">
      <c r="A19" s="2">
        <v>16</v>
      </c>
      <c r="B19" s="2">
        <v>99551</v>
      </c>
      <c r="C19" s="2">
        <v>23</v>
      </c>
      <c r="D19">
        <v>0.22653000000000001</v>
      </c>
      <c r="E19" s="2">
        <v>99540</v>
      </c>
      <c r="F19">
        <v>0.99974810000000003</v>
      </c>
      <c r="G19">
        <v>65.787999999999997</v>
      </c>
      <c r="H19" t="s">
        <v>9</v>
      </c>
    </row>
    <row r="20" spans="1:8" x14ac:dyDescent="0.25">
      <c r="A20" s="2">
        <v>17</v>
      </c>
      <c r="B20" s="2">
        <v>99528</v>
      </c>
      <c r="C20" s="2">
        <v>28</v>
      </c>
      <c r="D20">
        <v>0.27718999999999999</v>
      </c>
      <c r="E20" s="2">
        <v>99515</v>
      </c>
      <c r="F20">
        <v>0.99970099999999995</v>
      </c>
      <c r="G20">
        <v>64.802999999999997</v>
      </c>
      <c r="H20" t="s">
        <v>9</v>
      </c>
    </row>
    <row r="21" spans="1:8" x14ac:dyDescent="0.25">
      <c r="A21" s="2">
        <v>18</v>
      </c>
      <c r="B21" s="2">
        <v>99501</v>
      </c>
      <c r="C21" s="2">
        <v>32</v>
      </c>
      <c r="D21">
        <v>0.32080999999999998</v>
      </c>
      <c r="E21" s="2">
        <v>99485</v>
      </c>
      <c r="F21">
        <v>0.99966100000000002</v>
      </c>
      <c r="G21">
        <v>63.820999999999998</v>
      </c>
      <c r="H21" t="s">
        <v>9</v>
      </c>
    </row>
    <row r="22" spans="1:8" x14ac:dyDescent="0.25">
      <c r="A22" s="2">
        <v>19</v>
      </c>
      <c r="B22" s="2">
        <v>99469</v>
      </c>
      <c r="C22" s="2">
        <v>36</v>
      </c>
      <c r="D22">
        <v>0.35726000000000002</v>
      </c>
      <c r="E22" s="2">
        <v>99451</v>
      </c>
      <c r="F22">
        <v>0.9996235</v>
      </c>
      <c r="G22">
        <v>62.841000000000001</v>
      </c>
      <c r="H22" t="s">
        <v>9</v>
      </c>
    </row>
    <row r="23" spans="1:8" x14ac:dyDescent="0.25">
      <c r="A23" s="2">
        <v>20</v>
      </c>
      <c r="B23" s="2">
        <v>99433</v>
      </c>
      <c r="C23" s="2">
        <v>39</v>
      </c>
      <c r="D23">
        <v>0.39565</v>
      </c>
      <c r="E23" s="2">
        <v>99414</v>
      </c>
      <c r="F23">
        <v>0.9995986</v>
      </c>
      <c r="G23">
        <v>61.863</v>
      </c>
      <c r="H23" t="s">
        <v>9</v>
      </c>
    </row>
    <row r="24" spans="1:8" x14ac:dyDescent="0.25">
      <c r="A24" s="2">
        <v>21</v>
      </c>
      <c r="B24" s="2">
        <v>99394</v>
      </c>
      <c r="C24" s="2">
        <v>40</v>
      </c>
      <c r="D24">
        <v>0.40709000000000001</v>
      </c>
      <c r="E24" s="2">
        <v>99374</v>
      </c>
      <c r="F24">
        <v>0.99959310000000001</v>
      </c>
      <c r="G24">
        <v>60.887999999999998</v>
      </c>
      <c r="H24" t="s">
        <v>9</v>
      </c>
    </row>
    <row r="25" spans="1:8" x14ac:dyDescent="0.25">
      <c r="A25" s="2">
        <v>22</v>
      </c>
      <c r="B25" s="2">
        <v>99354</v>
      </c>
      <c r="C25" s="2">
        <v>40</v>
      </c>
      <c r="D25">
        <v>0.40676000000000001</v>
      </c>
      <c r="E25" s="2">
        <v>99333</v>
      </c>
      <c r="F25">
        <v>0.99959019999999998</v>
      </c>
      <c r="G25">
        <v>59.911999999999999</v>
      </c>
      <c r="H25" t="s">
        <v>9</v>
      </c>
    </row>
    <row r="26" spans="1:8" x14ac:dyDescent="0.25">
      <c r="A26" s="2">
        <v>23</v>
      </c>
      <c r="B26" s="2">
        <v>99313</v>
      </c>
      <c r="C26" s="2">
        <v>41</v>
      </c>
      <c r="D26">
        <v>0.41276000000000002</v>
      </c>
      <c r="E26" s="2">
        <v>99293</v>
      </c>
      <c r="F26">
        <v>0.99958809999999998</v>
      </c>
      <c r="G26">
        <v>58.936</v>
      </c>
      <c r="H26" t="s">
        <v>9</v>
      </c>
    </row>
    <row r="27" spans="1:8" x14ac:dyDescent="0.25">
      <c r="A27" s="2">
        <v>24</v>
      </c>
      <c r="B27" s="2">
        <v>99272</v>
      </c>
      <c r="C27" s="2">
        <v>41</v>
      </c>
      <c r="D27">
        <v>0.41106999999999999</v>
      </c>
      <c r="E27" s="2">
        <v>99252</v>
      </c>
      <c r="F27">
        <v>0.99959050000000005</v>
      </c>
      <c r="G27">
        <v>57.96</v>
      </c>
      <c r="H27" t="s">
        <v>9</v>
      </c>
    </row>
    <row r="28" spans="1:8" x14ac:dyDescent="0.25">
      <c r="A28" s="2">
        <v>25</v>
      </c>
      <c r="B28" s="2">
        <v>99231</v>
      </c>
      <c r="C28" s="2">
        <v>40</v>
      </c>
      <c r="D28">
        <v>0.40801999999999999</v>
      </c>
      <c r="E28" s="2">
        <v>99211</v>
      </c>
      <c r="F28">
        <v>0.9995851</v>
      </c>
      <c r="G28">
        <v>56.984000000000002</v>
      </c>
      <c r="H28" t="s">
        <v>9</v>
      </c>
    </row>
    <row r="29" spans="1:8" x14ac:dyDescent="0.25">
      <c r="A29" s="2">
        <v>26</v>
      </c>
      <c r="B29" s="2">
        <v>99191</v>
      </c>
      <c r="C29" s="2">
        <v>42</v>
      </c>
      <c r="D29">
        <v>0.42183999999999999</v>
      </c>
      <c r="E29" s="2">
        <v>99170</v>
      </c>
      <c r="F29">
        <v>0.99956590000000001</v>
      </c>
      <c r="G29">
        <v>56.006999999999998</v>
      </c>
      <c r="H29" t="s">
        <v>9</v>
      </c>
    </row>
    <row r="30" spans="1:8" x14ac:dyDescent="0.25">
      <c r="A30" s="2">
        <v>27</v>
      </c>
      <c r="B30" s="2">
        <v>99149</v>
      </c>
      <c r="C30" s="2">
        <v>44</v>
      </c>
      <c r="D30">
        <v>0.44638</v>
      </c>
      <c r="E30" s="2">
        <v>99127</v>
      </c>
      <c r="F30">
        <v>0.99954259999999995</v>
      </c>
      <c r="G30">
        <v>55.030999999999999</v>
      </c>
      <c r="H30" t="s">
        <v>9</v>
      </c>
    </row>
    <row r="31" spans="1:8" x14ac:dyDescent="0.25">
      <c r="A31" s="2">
        <v>28</v>
      </c>
      <c r="B31" s="2">
        <v>99105</v>
      </c>
      <c r="C31" s="2">
        <v>46</v>
      </c>
      <c r="D31">
        <v>0.46848000000000001</v>
      </c>
      <c r="E31" s="2">
        <v>99082</v>
      </c>
      <c r="F31">
        <v>0.99951630000000002</v>
      </c>
      <c r="G31">
        <v>54.055</v>
      </c>
      <c r="H31" t="s">
        <v>9</v>
      </c>
    </row>
    <row r="32" spans="1:8" x14ac:dyDescent="0.25">
      <c r="A32" s="2">
        <v>29</v>
      </c>
      <c r="B32" s="2">
        <v>99058</v>
      </c>
      <c r="C32" s="2">
        <v>49</v>
      </c>
      <c r="D32">
        <v>0.49897999999999998</v>
      </c>
      <c r="E32" s="2">
        <v>99034</v>
      </c>
      <c r="F32">
        <v>0.99949469999999996</v>
      </c>
      <c r="G32">
        <v>53.08</v>
      </c>
      <c r="H32" t="s">
        <v>9</v>
      </c>
    </row>
    <row r="33" spans="1:8" x14ac:dyDescent="0.25">
      <c r="A33" s="2">
        <v>30</v>
      </c>
      <c r="B33" s="2">
        <v>99009</v>
      </c>
      <c r="C33" s="2">
        <v>51</v>
      </c>
      <c r="D33">
        <v>0.51171</v>
      </c>
      <c r="E33" s="2">
        <v>98984</v>
      </c>
      <c r="F33">
        <v>0.99948020000000004</v>
      </c>
      <c r="G33">
        <v>52.106000000000002</v>
      </c>
      <c r="H33" t="s">
        <v>9</v>
      </c>
    </row>
    <row r="34" spans="1:8" x14ac:dyDescent="0.25">
      <c r="A34" s="2">
        <v>31</v>
      </c>
      <c r="B34" s="2">
        <v>98958</v>
      </c>
      <c r="C34" s="2">
        <v>52</v>
      </c>
      <c r="D34">
        <v>0.52781</v>
      </c>
      <c r="E34" s="2">
        <v>98932</v>
      </c>
      <c r="F34">
        <v>0.99947010000000003</v>
      </c>
      <c r="G34">
        <v>51.133000000000003</v>
      </c>
      <c r="H34" t="s">
        <v>9</v>
      </c>
    </row>
    <row r="35" spans="1:8" x14ac:dyDescent="0.25">
      <c r="A35" s="2">
        <v>32</v>
      </c>
      <c r="B35" s="2">
        <v>98906</v>
      </c>
      <c r="C35" s="2">
        <v>53</v>
      </c>
      <c r="D35">
        <v>0.53193000000000001</v>
      </c>
      <c r="E35" s="2">
        <v>98880</v>
      </c>
      <c r="F35">
        <v>0.99945019999999996</v>
      </c>
      <c r="G35">
        <v>50.158999999999999</v>
      </c>
      <c r="H35" t="s">
        <v>9</v>
      </c>
    </row>
    <row r="36" spans="1:8" x14ac:dyDescent="0.25">
      <c r="A36" s="2">
        <v>33</v>
      </c>
      <c r="B36" s="2">
        <v>98853</v>
      </c>
      <c r="C36" s="2">
        <v>56</v>
      </c>
      <c r="D36">
        <v>0.56759000000000004</v>
      </c>
      <c r="E36" s="2">
        <v>98825</v>
      </c>
      <c r="F36">
        <v>0.999413</v>
      </c>
      <c r="G36">
        <v>49.186</v>
      </c>
      <c r="H36" t="s">
        <v>9</v>
      </c>
    </row>
    <row r="37" spans="1:8" x14ac:dyDescent="0.25">
      <c r="A37" s="2">
        <v>34</v>
      </c>
      <c r="B37" s="2">
        <v>98797</v>
      </c>
      <c r="C37" s="2">
        <v>60</v>
      </c>
      <c r="D37">
        <v>0.60650000000000004</v>
      </c>
      <c r="E37" s="2">
        <v>98767</v>
      </c>
      <c r="F37">
        <v>0.99937819999999999</v>
      </c>
      <c r="G37">
        <v>48.213000000000001</v>
      </c>
      <c r="H37" t="s">
        <v>9</v>
      </c>
    </row>
    <row r="38" spans="1:8" x14ac:dyDescent="0.25">
      <c r="A38" s="2">
        <v>35</v>
      </c>
      <c r="B38" s="2">
        <v>98737</v>
      </c>
      <c r="C38" s="2">
        <v>63</v>
      </c>
      <c r="D38">
        <v>0.63712000000000002</v>
      </c>
      <c r="E38" s="2">
        <v>98706</v>
      </c>
      <c r="F38">
        <v>0.99934199999999995</v>
      </c>
      <c r="G38">
        <v>47.241999999999997</v>
      </c>
      <c r="H38" t="s">
        <v>9</v>
      </c>
    </row>
    <row r="39" spans="1:8" x14ac:dyDescent="0.25">
      <c r="A39" s="2">
        <v>36</v>
      </c>
      <c r="B39" s="2">
        <v>98674</v>
      </c>
      <c r="C39" s="2">
        <v>67</v>
      </c>
      <c r="D39">
        <v>0.67886999999999997</v>
      </c>
      <c r="E39" s="2">
        <v>98641</v>
      </c>
      <c r="F39">
        <v>0.99929129999999999</v>
      </c>
      <c r="G39">
        <v>46.271999999999998</v>
      </c>
      <c r="H39" t="s">
        <v>9</v>
      </c>
    </row>
    <row r="40" spans="1:8" x14ac:dyDescent="0.25">
      <c r="A40" s="2">
        <v>37</v>
      </c>
      <c r="B40" s="2">
        <v>98607</v>
      </c>
      <c r="C40" s="2">
        <v>73</v>
      </c>
      <c r="D40">
        <v>0.73856999999999995</v>
      </c>
      <c r="E40" s="2">
        <v>98571</v>
      </c>
      <c r="F40">
        <v>0.99923839999999997</v>
      </c>
      <c r="G40">
        <v>45.302999999999997</v>
      </c>
      <c r="H40" t="s">
        <v>9</v>
      </c>
    </row>
    <row r="41" spans="1:8" x14ac:dyDescent="0.25">
      <c r="A41" s="2">
        <v>38</v>
      </c>
      <c r="B41" s="2">
        <v>98535</v>
      </c>
      <c r="C41" s="2">
        <v>77</v>
      </c>
      <c r="D41">
        <v>0.78468000000000004</v>
      </c>
      <c r="E41" s="2">
        <v>98496</v>
      </c>
      <c r="F41">
        <v>0.99917889999999998</v>
      </c>
      <c r="G41">
        <v>44.335999999999999</v>
      </c>
      <c r="H41" t="s">
        <v>9</v>
      </c>
    </row>
    <row r="42" spans="1:8" x14ac:dyDescent="0.25">
      <c r="A42" s="2">
        <v>39</v>
      </c>
      <c r="B42" s="2">
        <v>98457</v>
      </c>
      <c r="C42" s="2">
        <v>84</v>
      </c>
      <c r="D42">
        <v>0.85763999999999996</v>
      </c>
      <c r="E42" s="2">
        <v>98415</v>
      </c>
      <c r="F42">
        <v>0.99909780000000004</v>
      </c>
      <c r="G42">
        <v>43.371000000000002</v>
      </c>
      <c r="H42" t="s">
        <v>9</v>
      </c>
    </row>
    <row r="43" spans="1:8" x14ac:dyDescent="0.25">
      <c r="A43" s="2">
        <v>40</v>
      </c>
      <c r="B43" s="2">
        <v>98373</v>
      </c>
      <c r="C43" s="2">
        <v>93</v>
      </c>
      <c r="D43">
        <v>0.94681000000000004</v>
      </c>
      <c r="E43" s="2">
        <v>98326</v>
      </c>
      <c r="F43">
        <v>0.99901439999999997</v>
      </c>
      <c r="G43">
        <v>42.408000000000001</v>
      </c>
      <c r="H43" t="s">
        <v>9</v>
      </c>
    </row>
    <row r="44" spans="1:8" x14ac:dyDescent="0.25">
      <c r="A44" s="2">
        <v>41</v>
      </c>
      <c r="B44" s="2">
        <v>98280</v>
      </c>
      <c r="C44" s="2">
        <v>101</v>
      </c>
      <c r="D44">
        <v>1.02443</v>
      </c>
      <c r="E44" s="2">
        <v>98229</v>
      </c>
      <c r="F44">
        <v>0.99890780000000001</v>
      </c>
      <c r="G44">
        <v>41.447000000000003</v>
      </c>
      <c r="H44" t="s">
        <v>9</v>
      </c>
    </row>
    <row r="45" spans="1:8" x14ac:dyDescent="0.25">
      <c r="A45" s="2">
        <v>42</v>
      </c>
      <c r="B45" s="2">
        <v>98179</v>
      </c>
      <c r="C45" s="2">
        <v>114</v>
      </c>
      <c r="D45">
        <v>1.1599699999999999</v>
      </c>
      <c r="E45" s="2">
        <v>98122</v>
      </c>
      <c r="F45">
        <v>0.99876949999999998</v>
      </c>
      <c r="G45">
        <v>40.488999999999997</v>
      </c>
      <c r="H45" t="s">
        <v>9</v>
      </c>
    </row>
    <row r="46" spans="1:8" x14ac:dyDescent="0.25">
      <c r="A46" s="2">
        <v>43</v>
      </c>
      <c r="B46" s="2">
        <v>98065</v>
      </c>
      <c r="C46" s="2">
        <v>128</v>
      </c>
      <c r="D46">
        <v>1.3011699999999999</v>
      </c>
      <c r="E46" s="2">
        <v>98001</v>
      </c>
      <c r="F46">
        <v>0.99863190000000002</v>
      </c>
      <c r="G46">
        <v>39.536000000000001</v>
      </c>
      <c r="H46" t="s">
        <v>9</v>
      </c>
    </row>
    <row r="47" spans="1:8" x14ac:dyDescent="0.25">
      <c r="A47" s="2">
        <v>44</v>
      </c>
      <c r="B47" s="2">
        <v>97938</v>
      </c>
      <c r="C47" s="2">
        <v>141</v>
      </c>
      <c r="D47">
        <v>1.4351799999999999</v>
      </c>
      <c r="E47" s="2">
        <v>97867</v>
      </c>
      <c r="F47">
        <v>0.99849010000000005</v>
      </c>
      <c r="G47">
        <v>38.587000000000003</v>
      </c>
      <c r="H47" t="s">
        <v>9</v>
      </c>
    </row>
    <row r="48" spans="1:8" x14ac:dyDescent="0.25">
      <c r="A48" s="2">
        <v>45</v>
      </c>
      <c r="B48" s="2">
        <v>97797</v>
      </c>
      <c r="C48" s="2">
        <v>155</v>
      </c>
      <c r="D48">
        <v>1.5848100000000001</v>
      </c>
      <c r="E48" s="2">
        <v>97719</v>
      </c>
      <c r="F48">
        <v>0.99834429999999996</v>
      </c>
      <c r="G48">
        <v>37.640999999999998</v>
      </c>
      <c r="H48" t="s">
        <v>9</v>
      </c>
    </row>
    <row r="49" spans="1:8" x14ac:dyDescent="0.25">
      <c r="A49" s="2">
        <v>46</v>
      </c>
      <c r="B49" s="2">
        <v>97642</v>
      </c>
      <c r="C49" s="2">
        <v>169</v>
      </c>
      <c r="D49">
        <v>1.72665</v>
      </c>
      <c r="E49" s="2">
        <v>97558</v>
      </c>
      <c r="F49">
        <v>0.99819080000000004</v>
      </c>
      <c r="G49">
        <v>36.700000000000003</v>
      </c>
      <c r="H49" t="s">
        <v>9</v>
      </c>
    </row>
    <row r="50" spans="1:8" x14ac:dyDescent="0.25">
      <c r="A50" s="2">
        <v>47</v>
      </c>
      <c r="B50" s="2">
        <v>97473</v>
      </c>
      <c r="C50" s="2">
        <v>184</v>
      </c>
      <c r="D50">
        <v>1.8917999999999999</v>
      </c>
      <c r="E50" s="2">
        <v>97381</v>
      </c>
      <c r="F50">
        <v>0.99804150000000003</v>
      </c>
      <c r="G50">
        <v>35.762999999999998</v>
      </c>
      <c r="H50" t="s">
        <v>9</v>
      </c>
    </row>
    <row r="51" spans="1:8" x14ac:dyDescent="0.25">
      <c r="A51" s="2">
        <v>48</v>
      </c>
      <c r="B51" s="2">
        <v>97289</v>
      </c>
      <c r="C51" s="2">
        <v>197</v>
      </c>
      <c r="D51">
        <v>2.0253000000000001</v>
      </c>
      <c r="E51" s="2">
        <v>97190</v>
      </c>
      <c r="F51">
        <v>0.99790060000000003</v>
      </c>
      <c r="G51">
        <v>34.83</v>
      </c>
      <c r="H51" t="s">
        <v>9</v>
      </c>
    </row>
    <row r="52" spans="1:8" x14ac:dyDescent="0.25">
      <c r="A52" s="2">
        <v>49</v>
      </c>
      <c r="B52" s="2">
        <v>97092</v>
      </c>
      <c r="C52" s="2">
        <v>211</v>
      </c>
      <c r="D52">
        <v>2.1736300000000002</v>
      </c>
      <c r="E52" s="2">
        <v>96986</v>
      </c>
      <c r="F52">
        <v>0.9977414</v>
      </c>
      <c r="G52">
        <v>33.9</v>
      </c>
      <c r="H52" t="s">
        <v>9</v>
      </c>
    </row>
    <row r="53" spans="1:8" x14ac:dyDescent="0.25">
      <c r="A53" s="2">
        <v>50</v>
      </c>
      <c r="B53" s="2">
        <v>96881</v>
      </c>
      <c r="C53" s="2">
        <v>227</v>
      </c>
      <c r="D53">
        <v>2.3437600000000001</v>
      </c>
      <c r="E53" s="2">
        <v>96767</v>
      </c>
      <c r="F53">
        <v>0.9975581</v>
      </c>
      <c r="G53">
        <v>32.972000000000001</v>
      </c>
      <c r="H53" t="s">
        <v>9</v>
      </c>
    </row>
    <row r="54" spans="1:8" x14ac:dyDescent="0.25">
      <c r="A54" s="2">
        <v>51</v>
      </c>
      <c r="B54" s="2">
        <v>96654</v>
      </c>
      <c r="C54" s="2">
        <v>246</v>
      </c>
      <c r="D54">
        <v>2.5403199999999999</v>
      </c>
      <c r="E54" s="2">
        <v>96531</v>
      </c>
      <c r="F54">
        <v>0.99735079999999998</v>
      </c>
      <c r="G54">
        <v>32.048999999999999</v>
      </c>
      <c r="H54" t="s">
        <v>9</v>
      </c>
    </row>
    <row r="55" spans="1:8" x14ac:dyDescent="0.25">
      <c r="A55" s="2">
        <v>52</v>
      </c>
      <c r="B55" s="2">
        <v>96408</v>
      </c>
      <c r="C55" s="2">
        <v>266</v>
      </c>
      <c r="D55">
        <v>2.7582900000000001</v>
      </c>
      <c r="E55" s="2">
        <v>96275</v>
      </c>
      <c r="F55">
        <v>0.99707590000000001</v>
      </c>
      <c r="G55">
        <v>31.129000000000001</v>
      </c>
      <c r="H55" t="s">
        <v>9</v>
      </c>
    </row>
    <row r="56" spans="1:8" x14ac:dyDescent="0.25">
      <c r="A56" s="2">
        <v>53</v>
      </c>
      <c r="B56" s="2">
        <v>96142</v>
      </c>
      <c r="C56" s="2">
        <v>297</v>
      </c>
      <c r="D56">
        <v>3.0904400000000001</v>
      </c>
      <c r="E56" s="2">
        <v>95994</v>
      </c>
      <c r="F56">
        <v>0.99676509999999996</v>
      </c>
      <c r="G56">
        <v>30.213999999999999</v>
      </c>
      <c r="H56" t="s">
        <v>9</v>
      </c>
    </row>
    <row r="57" spans="1:8" x14ac:dyDescent="0.25">
      <c r="A57" s="2">
        <v>54</v>
      </c>
      <c r="B57" s="2">
        <v>95845</v>
      </c>
      <c r="C57" s="2">
        <v>324</v>
      </c>
      <c r="D57">
        <v>3.3797199999999998</v>
      </c>
      <c r="E57" s="2">
        <v>95683</v>
      </c>
      <c r="F57">
        <v>0.99644140000000003</v>
      </c>
      <c r="G57">
        <v>29.306000000000001</v>
      </c>
      <c r="H57" t="s">
        <v>9</v>
      </c>
    </row>
    <row r="58" spans="1:8" x14ac:dyDescent="0.25">
      <c r="A58" s="2">
        <v>55</v>
      </c>
      <c r="B58" s="2">
        <v>95521</v>
      </c>
      <c r="C58" s="2">
        <v>357</v>
      </c>
      <c r="D58">
        <v>3.7381700000000002</v>
      </c>
      <c r="E58" s="2">
        <v>95343</v>
      </c>
      <c r="F58">
        <v>0.99607230000000002</v>
      </c>
      <c r="G58">
        <v>28.402999999999999</v>
      </c>
      <c r="H58" t="s">
        <v>9</v>
      </c>
    </row>
    <row r="59" spans="1:8" x14ac:dyDescent="0.25">
      <c r="A59" s="2">
        <v>56</v>
      </c>
      <c r="B59" s="2">
        <v>95164</v>
      </c>
      <c r="C59" s="2">
        <v>392</v>
      </c>
      <c r="D59">
        <v>4.1179899999999998</v>
      </c>
      <c r="E59" s="2">
        <v>94968</v>
      </c>
      <c r="F59">
        <v>0.99566120000000002</v>
      </c>
      <c r="G59">
        <v>27.507999999999999</v>
      </c>
      <c r="H59" t="s">
        <v>9</v>
      </c>
    </row>
    <row r="60" spans="1:8" x14ac:dyDescent="0.25">
      <c r="A60" s="2">
        <v>57</v>
      </c>
      <c r="B60" s="2">
        <v>94772</v>
      </c>
      <c r="C60" s="2">
        <v>432</v>
      </c>
      <c r="D60">
        <v>4.5604899999999997</v>
      </c>
      <c r="E60" s="2">
        <v>94556</v>
      </c>
      <c r="F60">
        <v>0.99521590000000004</v>
      </c>
      <c r="G60">
        <v>26.62</v>
      </c>
      <c r="H60" t="s">
        <v>9</v>
      </c>
    </row>
    <row r="61" spans="1:8" x14ac:dyDescent="0.25">
      <c r="A61" s="2">
        <v>58</v>
      </c>
      <c r="B61" s="2">
        <v>94340</v>
      </c>
      <c r="C61" s="2">
        <v>473</v>
      </c>
      <c r="D61">
        <v>5.0087200000000003</v>
      </c>
      <c r="E61" s="2">
        <v>94104</v>
      </c>
      <c r="F61">
        <v>0.99475820000000004</v>
      </c>
      <c r="G61">
        <v>25.739000000000001</v>
      </c>
      <c r="H61" t="s">
        <v>9</v>
      </c>
    </row>
    <row r="62" spans="1:8" x14ac:dyDescent="0.25">
      <c r="A62" s="2">
        <v>59</v>
      </c>
      <c r="B62" s="2">
        <v>93868</v>
      </c>
      <c r="C62" s="2">
        <v>514</v>
      </c>
      <c r="D62">
        <v>5.47607</v>
      </c>
      <c r="E62" s="2">
        <v>93611</v>
      </c>
      <c r="F62">
        <v>0.99429299999999998</v>
      </c>
      <c r="G62">
        <v>24.867000000000001</v>
      </c>
      <c r="H62" t="s">
        <v>9</v>
      </c>
    </row>
    <row r="63" spans="1:8" x14ac:dyDescent="0.25">
      <c r="A63" s="2">
        <v>60</v>
      </c>
      <c r="B63" s="2">
        <v>93354</v>
      </c>
      <c r="C63" s="2">
        <v>554</v>
      </c>
      <c r="D63">
        <v>5.9392500000000004</v>
      </c>
      <c r="E63" s="2">
        <v>93076</v>
      </c>
      <c r="F63">
        <v>0.99379019999999996</v>
      </c>
      <c r="G63">
        <v>24.001000000000001</v>
      </c>
      <c r="H63" t="s">
        <v>9</v>
      </c>
    </row>
    <row r="64" spans="1:8" x14ac:dyDescent="0.25">
      <c r="A64" s="2">
        <v>61</v>
      </c>
      <c r="B64" s="2">
        <v>92799</v>
      </c>
      <c r="C64" s="2">
        <v>602</v>
      </c>
      <c r="D64">
        <v>6.4818800000000003</v>
      </c>
      <c r="E64" s="2">
        <v>92498</v>
      </c>
      <c r="F64">
        <v>0.99322880000000002</v>
      </c>
      <c r="G64">
        <v>23.140999999999998</v>
      </c>
      <c r="H64" t="s">
        <v>9</v>
      </c>
    </row>
    <row r="65" spans="1:8" x14ac:dyDescent="0.25">
      <c r="A65" s="2">
        <v>62</v>
      </c>
      <c r="B65" s="2">
        <v>92198</v>
      </c>
      <c r="C65" s="2">
        <v>651</v>
      </c>
      <c r="D65">
        <v>7.0624500000000001</v>
      </c>
      <c r="E65" s="2">
        <v>91872</v>
      </c>
      <c r="F65">
        <v>0.99256299999999997</v>
      </c>
      <c r="G65">
        <v>22.289000000000001</v>
      </c>
      <c r="H65" t="s">
        <v>9</v>
      </c>
    </row>
    <row r="66" spans="1:8" x14ac:dyDescent="0.25">
      <c r="A66" s="2">
        <v>63</v>
      </c>
      <c r="B66" s="2">
        <v>91547</v>
      </c>
      <c r="C66" s="2">
        <v>715</v>
      </c>
      <c r="D66">
        <v>7.8141800000000003</v>
      </c>
      <c r="E66" s="2">
        <v>91189</v>
      </c>
      <c r="F66">
        <v>0.99179459999999997</v>
      </c>
      <c r="G66">
        <v>21.443999999999999</v>
      </c>
      <c r="H66" t="s">
        <v>9</v>
      </c>
    </row>
    <row r="67" spans="1:8" x14ac:dyDescent="0.25">
      <c r="A67" s="2">
        <v>64</v>
      </c>
      <c r="B67" s="2">
        <v>90831</v>
      </c>
      <c r="C67" s="2">
        <v>781</v>
      </c>
      <c r="D67">
        <v>8.5997800000000009</v>
      </c>
      <c r="E67" s="2">
        <v>90441</v>
      </c>
      <c r="F67">
        <v>0.99093690000000001</v>
      </c>
      <c r="G67">
        <v>20.609000000000002</v>
      </c>
      <c r="H67" t="s">
        <v>9</v>
      </c>
    </row>
    <row r="68" spans="1:8" x14ac:dyDescent="0.25">
      <c r="A68" s="2">
        <v>65</v>
      </c>
      <c r="B68" s="2">
        <v>90050</v>
      </c>
      <c r="C68" s="2">
        <v>858</v>
      </c>
      <c r="D68">
        <v>9.5305300000000006</v>
      </c>
      <c r="E68" s="2">
        <v>89621</v>
      </c>
      <c r="F68">
        <v>0.98993140000000002</v>
      </c>
      <c r="G68">
        <v>19.783000000000001</v>
      </c>
      <c r="H68" t="s">
        <v>9</v>
      </c>
    </row>
    <row r="69" spans="1:8" x14ac:dyDescent="0.25">
      <c r="A69" s="2">
        <v>66</v>
      </c>
      <c r="B69" s="2">
        <v>89192</v>
      </c>
      <c r="C69" s="2">
        <v>946</v>
      </c>
      <c r="D69">
        <v>10.61181</v>
      </c>
      <c r="E69" s="2">
        <v>88719</v>
      </c>
      <c r="F69">
        <v>0.98876470000000005</v>
      </c>
      <c r="G69">
        <v>18.969000000000001</v>
      </c>
      <c r="H69" t="s">
        <v>9</v>
      </c>
    </row>
    <row r="70" spans="1:8" x14ac:dyDescent="0.25">
      <c r="A70" s="2">
        <v>67</v>
      </c>
      <c r="B70" s="2">
        <v>88245</v>
      </c>
      <c r="C70" s="2">
        <v>1047</v>
      </c>
      <c r="D70">
        <v>11.86539</v>
      </c>
      <c r="E70" s="2">
        <v>87722</v>
      </c>
      <c r="F70">
        <v>0.98755309999999996</v>
      </c>
      <c r="G70">
        <v>18.167000000000002</v>
      </c>
      <c r="H70" t="s">
        <v>9</v>
      </c>
    </row>
    <row r="71" spans="1:8" x14ac:dyDescent="0.25">
      <c r="A71" s="2">
        <v>68</v>
      </c>
      <c r="B71" s="2">
        <v>87198</v>
      </c>
      <c r="C71" s="2">
        <v>1137</v>
      </c>
      <c r="D71">
        <v>13.03547</v>
      </c>
      <c r="E71" s="2">
        <v>86630</v>
      </c>
      <c r="F71">
        <v>0.98630019999999996</v>
      </c>
      <c r="G71">
        <v>17.379000000000001</v>
      </c>
      <c r="H71" t="s">
        <v>9</v>
      </c>
    </row>
    <row r="72" spans="1:8" x14ac:dyDescent="0.25">
      <c r="A72" s="2">
        <v>69</v>
      </c>
      <c r="B72" s="2">
        <v>86062</v>
      </c>
      <c r="C72" s="2">
        <v>1237</v>
      </c>
      <c r="D72">
        <v>14.3729</v>
      </c>
      <c r="E72" s="2">
        <v>85443</v>
      </c>
      <c r="F72">
        <v>0.98501799999999995</v>
      </c>
      <c r="G72">
        <v>16.602</v>
      </c>
      <c r="H72" t="s">
        <v>9</v>
      </c>
    </row>
    <row r="73" spans="1:8" x14ac:dyDescent="0.25">
      <c r="A73" s="2">
        <v>70</v>
      </c>
      <c r="B73" s="2">
        <v>84825</v>
      </c>
      <c r="C73" s="2">
        <v>1323</v>
      </c>
      <c r="D73">
        <v>15.600070000000001</v>
      </c>
      <c r="E73" s="2">
        <v>84163</v>
      </c>
      <c r="F73">
        <v>0.98351169999999999</v>
      </c>
      <c r="G73">
        <v>15.837</v>
      </c>
      <c r="H73" t="s">
        <v>9</v>
      </c>
    </row>
    <row r="74" spans="1:8" x14ac:dyDescent="0.25">
      <c r="A74" s="2">
        <v>71</v>
      </c>
      <c r="B74" s="2">
        <v>83501</v>
      </c>
      <c r="C74" s="2">
        <v>1452</v>
      </c>
      <c r="D74">
        <v>17.390630000000002</v>
      </c>
      <c r="E74" s="2">
        <v>82775</v>
      </c>
      <c r="F74">
        <v>0.98166249999999999</v>
      </c>
      <c r="G74">
        <v>15.08</v>
      </c>
      <c r="H74" t="s">
        <v>9</v>
      </c>
    </row>
    <row r="75" spans="1:8" x14ac:dyDescent="0.25">
      <c r="A75" s="2">
        <v>72</v>
      </c>
      <c r="B75" s="2">
        <v>82049</v>
      </c>
      <c r="C75" s="2">
        <v>1584</v>
      </c>
      <c r="D75">
        <v>19.301069999999999</v>
      </c>
      <c r="E75" s="2">
        <v>81257</v>
      </c>
      <c r="F75">
        <v>0.97951089999999996</v>
      </c>
      <c r="G75">
        <v>14.337999999999999</v>
      </c>
      <c r="H75" t="s">
        <v>9</v>
      </c>
    </row>
    <row r="76" spans="1:8" x14ac:dyDescent="0.25">
      <c r="A76" s="2">
        <v>73</v>
      </c>
      <c r="B76" s="2">
        <v>80466</v>
      </c>
      <c r="C76" s="2">
        <v>1746</v>
      </c>
      <c r="D76">
        <v>21.700600000000001</v>
      </c>
      <c r="E76" s="2">
        <v>79593</v>
      </c>
      <c r="F76">
        <v>0.97715870000000005</v>
      </c>
      <c r="G76">
        <v>13.61</v>
      </c>
      <c r="H76" t="s">
        <v>9</v>
      </c>
    </row>
    <row r="77" spans="1:8" x14ac:dyDescent="0.25">
      <c r="A77" s="2">
        <v>74</v>
      </c>
      <c r="B77" s="2">
        <v>78719</v>
      </c>
      <c r="C77" s="2">
        <v>1890</v>
      </c>
      <c r="D77">
        <v>24.007339999999999</v>
      </c>
      <c r="E77" s="2">
        <v>77775</v>
      </c>
      <c r="F77">
        <v>0.97452510000000003</v>
      </c>
      <c r="G77">
        <v>12.901</v>
      </c>
      <c r="H77" t="s">
        <v>9</v>
      </c>
    </row>
    <row r="78" spans="1:8" x14ac:dyDescent="0.25">
      <c r="A78" s="2">
        <v>75</v>
      </c>
      <c r="B78" s="2">
        <v>76830</v>
      </c>
      <c r="C78" s="2">
        <v>2073</v>
      </c>
      <c r="D78">
        <v>26.978629999999999</v>
      </c>
      <c r="E78" s="2">
        <v>75793</v>
      </c>
      <c r="F78">
        <v>0.9720896</v>
      </c>
      <c r="G78">
        <v>12.206</v>
      </c>
      <c r="H78" t="s">
        <v>9</v>
      </c>
    </row>
    <row r="79" spans="1:8" x14ac:dyDescent="0.25">
      <c r="A79" s="2">
        <v>76</v>
      </c>
      <c r="B79" s="2">
        <v>74757</v>
      </c>
      <c r="C79" s="2">
        <v>2158</v>
      </c>
      <c r="D79">
        <v>28.868020000000001</v>
      </c>
      <c r="E79" s="2">
        <v>73678</v>
      </c>
      <c r="F79">
        <v>0.96963339999999998</v>
      </c>
      <c r="G79">
        <v>11.531000000000001</v>
      </c>
      <c r="H79" t="s">
        <v>9</v>
      </c>
    </row>
    <row r="80" spans="1:8" x14ac:dyDescent="0.25">
      <c r="A80" s="2">
        <v>77</v>
      </c>
      <c r="B80" s="2">
        <v>72599</v>
      </c>
      <c r="C80" s="2">
        <v>2317</v>
      </c>
      <c r="D80">
        <v>31.90971</v>
      </c>
      <c r="E80" s="2">
        <v>71440</v>
      </c>
      <c r="F80">
        <v>0.96605830000000004</v>
      </c>
      <c r="G80">
        <v>10.858000000000001</v>
      </c>
      <c r="H80" t="s">
        <v>9</v>
      </c>
    </row>
    <row r="81" spans="1:8" x14ac:dyDescent="0.25">
      <c r="A81" s="2">
        <v>78</v>
      </c>
      <c r="B81" s="2">
        <v>70282</v>
      </c>
      <c r="C81" s="2">
        <v>2533</v>
      </c>
      <c r="D81">
        <v>36.040700000000001</v>
      </c>
      <c r="E81" s="2">
        <v>69016</v>
      </c>
      <c r="F81">
        <v>0.96144940000000001</v>
      </c>
      <c r="G81">
        <v>10.199999999999999</v>
      </c>
      <c r="H81" t="s">
        <v>9</v>
      </c>
    </row>
    <row r="82" spans="1:8" x14ac:dyDescent="0.25">
      <c r="A82" s="2">
        <v>79</v>
      </c>
      <c r="B82" s="2">
        <v>67749</v>
      </c>
      <c r="C82" s="2">
        <v>2788</v>
      </c>
      <c r="D82">
        <v>41.154290000000003</v>
      </c>
      <c r="E82" s="2">
        <v>66355</v>
      </c>
      <c r="F82">
        <v>0.95643710000000004</v>
      </c>
      <c r="G82">
        <v>9.5619999999999994</v>
      </c>
      <c r="H82" t="s">
        <v>9</v>
      </c>
    </row>
    <row r="83" spans="1:8" x14ac:dyDescent="0.25">
      <c r="A83" s="2">
        <v>80</v>
      </c>
      <c r="B83" s="2">
        <v>64961</v>
      </c>
      <c r="C83" s="2">
        <v>2993</v>
      </c>
      <c r="D83">
        <v>46.07497</v>
      </c>
      <c r="E83" s="2">
        <v>63464</v>
      </c>
      <c r="F83">
        <v>0.95031679999999996</v>
      </c>
      <c r="G83">
        <v>8.9510000000000005</v>
      </c>
      <c r="H83" t="s">
        <v>9</v>
      </c>
    </row>
    <row r="84" spans="1:8" x14ac:dyDescent="0.25">
      <c r="A84" s="2">
        <v>81</v>
      </c>
      <c r="B84" s="2">
        <v>61968</v>
      </c>
      <c r="C84" s="2">
        <v>3313</v>
      </c>
      <c r="D84">
        <v>53.465629999999997</v>
      </c>
      <c r="E84" s="2">
        <v>60311</v>
      </c>
      <c r="F84">
        <v>0.94350710000000004</v>
      </c>
      <c r="G84">
        <v>8.36</v>
      </c>
      <c r="H84" t="s">
        <v>9</v>
      </c>
    </row>
    <row r="85" spans="1:8" x14ac:dyDescent="0.25">
      <c r="A85" s="2">
        <v>82</v>
      </c>
      <c r="B85" s="2">
        <v>58655</v>
      </c>
      <c r="C85" s="2">
        <v>3501</v>
      </c>
      <c r="D85">
        <v>59.691119999999998</v>
      </c>
      <c r="E85" s="2">
        <v>56904</v>
      </c>
      <c r="F85">
        <v>0.93689219999999995</v>
      </c>
      <c r="G85">
        <v>7.8040000000000003</v>
      </c>
      <c r="H85" t="s">
        <v>9</v>
      </c>
    </row>
    <row r="86" spans="1:8" x14ac:dyDescent="0.25">
      <c r="A86" s="2">
        <v>83</v>
      </c>
      <c r="B86" s="2">
        <v>55154</v>
      </c>
      <c r="C86" s="2">
        <v>3681</v>
      </c>
      <c r="D86">
        <v>66.741389999999996</v>
      </c>
      <c r="E86" s="2">
        <v>53313</v>
      </c>
      <c r="F86">
        <v>0.92914300000000005</v>
      </c>
      <c r="G86">
        <v>7.2670000000000003</v>
      </c>
      <c r="H86" t="s">
        <v>9</v>
      </c>
    </row>
    <row r="87" spans="1:8" x14ac:dyDescent="0.25">
      <c r="A87" s="2">
        <v>84</v>
      </c>
      <c r="B87" s="2">
        <v>51473</v>
      </c>
      <c r="C87" s="2">
        <v>3874</v>
      </c>
      <c r="D87">
        <v>75.266909999999996</v>
      </c>
      <c r="E87" s="2">
        <v>49535</v>
      </c>
      <c r="F87">
        <v>0.92101230000000001</v>
      </c>
      <c r="G87">
        <v>6.7510000000000003</v>
      </c>
      <c r="H87" t="s">
        <v>9</v>
      </c>
    </row>
    <row r="88" spans="1:8" x14ac:dyDescent="0.25">
      <c r="A88" s="2">
        <v>85</v>
      </c>
      <c r="B88" s="2">
        <v>47598</v>
      </c>
      <c r="C88" s="2">
        <v>3951</v>
      </c>
      <c r="D88">
        <v>83.011319999999998</v>
      </c>
      <c r="E88" s="2">
        <v>45623</v>
      </c>
      <c r="F88">
        <v>0.91196359999999999</v>
      </c>
      <c r="G88">
        <v>6.26</v>
      </c>
      <c r="H88" t="s">
        <v>9</v>
      </c>
    </row>
    <row r="89" spans="1:8" x14ac:dyDescent="0.25">
      <c r="A89" s="2">
        <v>86</v>
      </c>
      <c r="B89" s="2">
        <v>43647</v>
      </c>
      <c r="C89" s="2">
        <v>4082</v>
      </c>
      <c r="D89">
        <v>93.516390000000001</v>
      </c>
      <c r="E89" s="2">
        <v>41606</v>
      </c>
      <c r="F89">
        <v>0.90011490000000005</v>
      </c>
      <c r="G89">
        <v>5.7809999999999997</v>
      </c>
      <c r="H89" t="s">
        <v>9</v>
      </c>
    </row>
    <row r="90" spans="1:8" x14ac:dyDescent="0.25">
      <c r="A90" s="2">
        <v>87</v>
      </c>
      <c r="B90" s="2">
        <v>39565</v>
      </c>
      <c r="C90" s="2">
        <v>4230</v>
      </c>
      <c r="D90">
        <v>106.91085</v>
      </c>
      <c r="E90" s="2">
        <v>37450</v>
      </c>
      <c r="F90">
        <v>0.88592269999999995</v>
      </c>
      <c r="G90">
        <v>5.3259999999999996</v>
      </c>
      <c r="H90" t="s">
        <v>9</v>
      </c>
    </row>
    <row r="91" spans="1:8" x14ac:dyDescent="0.25">
      <c r="A91" s="2">
        <v>88</v>
      </c>
      <c r="B91" s="2">
        <v>35335</v>
      </c>
      <c r="C91" s="2">
        <v>4315</v>
      </c>
      <c r="D91">
        <v>122.10169</v>
      </c>
      <c r="E91" s="2">
        <v>33178</v>
      </c>
      <c r="F91">
        <v>0.87039169999999999</v>
      </c>
      <c r="G91">
        <v>4.9039999999999999</v>
      </c>
      <c r="H91" t="s">
        <v>9</v>
      </c>
    </row>
    <row r="92" spans="1:8" x14ac:dyDescent="0.25">
      <c r="A92" s="2">
        <v>89</v>
      </c>
      <c r="B92" s="2">
        <v>31021</v>
      </c>
      <c r="C92" s="2">
        <v>4286</v>
      </c>
      <c r="D92">
        <v>138.15902</v>
      </c>
      <c r="E92" s="2">
        <v>28878</v>
      </c>
      <c r="F92">
        <v>0.85369839999999997</v>
      </c>
      <c r="G92">
        <v>4.5170000000000003</v>
      </c>
      <c r="H92" t="s">
        <v>9</v>
      </c>
    </row>
    <row r="93" spans="1:8" x14ac:dyDescent="0.25">
      <c r="A93" s="2">
        <v>90</v>
      </c>
      <c r="B93" s="2">
        <v>26735</v>
      </c>
      <c r="C93" s="2">
        <v>4164</v>
      </c>
      <c r="D93">
        <v>155.74941000000001</v>
      </c>
      <c r="E93" s="2">
        <v>24653</v>
      </c>
      <c r="F93">
        <v>0.83556739999999996</v>
      </c>
      <c r="G93">
        <v>4.16</v>
      </c>
      <c r="H93" t="s">
        <v>9</v>
      </c>
    </row>
    <row r="94" spans="1:8" x14ac:dyDescent="0.25">
      <c r="A94" s="2">
        <v>91</v>
      </c>
      <c r="B94" s="2">
        <v>22571</v>
      </c>
      <c r="C94" s="2">
        <v>3944</v>
      </c>
      <c r="D94">
        <v>174.71771000000001</v>
      </c>
      <c r="E94" s="2">
        <v>20599</v>
      </c>
      <c r="F94">
        <v>0.81641960000000002</v>
      </c>
      <c r="G94">
        <v>3.8359999999999999</v>
      </c>
      <c r="H94" t="s">
        <v>9</v>
      </c>
    </row>
    <row r="95" spans="1:8" x14ac:dyDescent="0.25">
      <c r="A95" s="2">
        <v>92</v>
      </c>
      <c r="B95" s="2">
        <v>18628</v>
      </c>
      <c r="C95" s="2">
        <v>3620</v>
      </c>
      <c r="D95">
        <v>194.31932</v>
      </c>
      <c r="E95" s="2">
        <v>16818</v>
      </c>
      <c r="F95">
        <v>0.79718029999999995</v>
      </c>
      <c r="G95">
        <v>3.5419999999999998</v>
      </c>
      <c r="H95" t="s">
        <v>9</v>
      </c>
    </row>
    <row r="96" spans="1:8" x14ac:dyDescent="0.25">
      <c r="A96" s="2">
        <v>93</v>
      </c>
      <c r="B96" s="2">
        <v>15008</v>
      </c>
      <c r="C96" s="2">
        <v>3202</v>
      </c>
      <c r="D96">
        <v>213.37019000000001</v>
      </c>
      <c r="E96" s="2">
        <v>13407</v>
      </c>
      <c r="F96">
        <v>0.77633620000000003</v>
      </c>
      <c r="G96">
        <v>3.2759999999999998</v>
      </c>
      <c r="H96" t="s">
        <v>9</v>
      </c>
    </row>
    <row r="97" spans="1:8" x14ac:dyDescent="0.25">
      <c r="A97" s="2">
        <v>94</v>
      </c>
      <c r="B97" s="2">
        <v>11806</v>
      </c>
      <c r="C97" s="2">
        <v>2795</v>
      </c>
      <c r="D97">
        <v>236.74941999999999</v>
      </c>
      <c r="E97" s="2">
        <v>10408</v>
      </c>
      <c r="F97">
        <v>0.75456719999999999</v>
      </c>
      <c r="G97">
        <v>3.0289999999999999</v>
      </c>
      <c r="H97" t="s">
        <v>9</v>
      </c>
    </row>
    <row r="98" spans="1:8" x14ac:dyDescent="0.25">
      <c r="A98" s="2">
        <v>95</v>
      </c>
      <c r="B98" s="2">
        <v>9011</v>
      </c>
      <c r="C98" s="2">
        <v>2314</v>
      </c>
      <c r="D98">
        <v>256.80968999999999</v>
      </c>
      <c r="E98" s="2">
        <v>7854</v>
      </c>
      <c r="F98">
        <v>0.73417710000000003</v>
      </c>
      <c r="G98">
        <v>2.8130000000000002</v>
      </c>
      <c r="H98" t="s">
        <v>9</v>
      </c>
    </row>
    <row r="99" spans="1:8" x14ac:dyDescent="0.25">
      <c r="A99" s="2">
        <v>96</v>
      </c>
      <c r="B99" s="2">
        <v>6697</v>
      </c>
      <c r="C99" s="2">
        <v>1861</v>
      </c>
      <c r="D99">
        <v>277.95062999999999</v>
      </c>
      <c r="E99" s="2">
        <v>5766</v>
      </c>
      <c r="F99">
        <v>0.7131402</v>
      </c>
      <c r="G99">
        <v>2.6120000000000001</v>
      </c>
      <c r="H99" t="s">
        <v>9</v>
      </c>
    </row>
    <row r="100" spans="1:8" x14ac:dyDescent="0.25">
      <c r="A100" s="2">
        <v>97</v>
      </c>
      <c r="B100" s="2">
        <v>4835</v>
      </c>
      <c r="C100" s="2">
        <v>1447</v>
      </c>
      <c r="D100">
        <v>299.19853999999998</v>
      </c>
      <c r="E100" s="2">
        <v>4112</v>
      </c>
      <c r="F100">
        <v>0.69176970000000004</v>
      </c>
      <c r="G100">
        <v>2.4249999999999998</v>
      </c>
      <c r="H100" t="s">
        <v>9</v>
      </c>
    </row>
    <row r="101" spans="1:8" x14ac:dyDescent="0.25">
      <c r="A101" s="2">
        <v>98</v>
      </c>
      <c r="B101" s="2">
        <v>3389</v>
      </c>
      <c r="C101" s="2">
        <v>1088</v>
      </c>
      <c r="D101">
        <v>321.11817000000002</v>
      </c>
      <c r="E101" s="2">
        <v>2845</v>
      </c>
      <c r="F101">
        <v>0.66940060000000001</v>
      </c>
      <c r="G101">
        <v>2.2469999999999999</v>
      </c>
      <c r="H101" t="s">
        <v>9</v>
      </c>
    </row>
    <row r="102" spans="1:8" x14ac:dyDescent="0.25">
      <c r="A102" s="2">
        <v>99</v>
      </c>
      <c r="B102" s="2">
        <v>2300</v>
      </c>
      <c r="C102" s="2">
        <v>793</v>
      </c>
      <c r="D102">
        <v>344.56544000000002</v>
      </c>
      <c r="E102" s="2">
        <v>1904</v>
      </c>
      <c r="F102">
        <v>0.64362200000000003</v>
      </c>
      <c r="G102">
        <v>2.073</v>
      </c>
      <c r="H102" t="s">
        <v>9</v>
      </c>
    </row>
    <row r="103" spans="1:8" x14ac:dyDescent="0.25">
      <c r="A103" s="2">
        <v>100</v>
      </c>
      <c r="B103" s="2">
        <v>1508</v>
      </c>
      <c r="C103" s="2">
        <v>565</v>
      </c>
      <c r="D103">
        <v>374.40046000000001</v>
      </c>
      <c r="E103" s="2">
        <v>1226</v>
      </c>
      <c r="F103">
        <v>0.61191499999999999</v>
      </c>
      <c r="G103">
        <v>1.901</v>
      </c>
      <c r="H103" t="s">
        <v>9</v>
      </c>
    </row>
    <row r="104" spans="1:8" x14ac:dyDescent="0.25">
      <c r="A104" s="2">
        <v>101</v>
      </c>
      <c r="B104" s="2">
        <v>943</v>
      </c>
      <c r="C104" s="2">
        <v>387</v>
      </c>
      <c r="D104">
        <v>409.95940000000002</v>
      </c>
      <c r="E104" s="2">
        <v>750</v>
      </c>
      <c r="F104">
        <v>0.57777880000000004</v>
      </c>
      <c r="G104">
        <v>1.7390000000000001</v>
      </c>
      <c r="H104" t="s">
        <v>9</v>
      </c>
    </row>
    <row r="105" spans="1:8" x14ac:dyDescent="0.25">
      <c r="A105" s="2">
        <v>102</v>
      </c>
      <c r="B105" s="2">
        <v>557</v>
      </c>
      <c r="C105" s="2">
        <v>247</v>
      </c>
      <c r="D105">
        <v>443.00261</v>
      </c>
      <c r="E105" s="2">
        <v>433</v>
      </c>
      <c r="F105">
        <v>0.5449389</v>
      </c>
      <c r="G105">
        <v>1.599</v>
      </c>
      <c r="H105" t="s">
        <v>9</v>
      </c>
    </row>
    <row r="106" spans="1:8" x14ac:dyDescent="0.25">
      <c r="A106" s="2">
        <v>103</v>
      </c>
      <c r="B106" s="2">
        <v>310</v>
      </c>
      <c r="C106" s="2">
        <v>148</v>
      </c>
      <c r="D106">
        <v>476.71021999999999</v>
      </c>
      <c r="E106" s="2">
        <v>236</v>
      </c>
      <c r="F106">
        <v>0.5115767</v>
      </c>
      <c r="G106">
        <v>1.474</v>
      </c>
      <c r="H106" t="s">
        <v>9</v>
      </c>
    </row>
    <row r="107" spans="1:8" x14ac:dyDescent="0.25">
      <c r="A107" s="2">
        <v>104</v>
      </c>
      <c r="B107" s="2">
        <v>162</v>
      </c>
      <c r="C107" s="2">
        <v>83</v>
      </c>
      <c r="D107">
        <v>510.80691000000002</v>
      </c>
      <c r="E107" s="2">
        <v>121</v>
      </c>
      <c r="F107">
        <v>0.47796119999999997</v>
      </c>
      <c r="G107">
        <v>1.36</v>
      </c>
      <c r="H107" t="s">
        <v>9</v>
      </c>
    </row>
    <row r="108" spans="1:8" x14ac:dyDescent="0.25">
      <c r="A108" s="2">
        <v>105</v>
      </c>
      <c r="B108" s="2">
        <v>79</v>
      </c>
      <c r="C108" s="2">
        <v>43</v>
      </c>
      <c r="D108">
        <v>544.99875999999995</v>
      </c>
      <c r="E108" s="2">
        <v>58</v>
      </c>
      <c r="F108">
        <v>0.44437130000000002</v>
      </c>
      <c r="G108">
        <v>1.2589999999999999</v>
      </c>
      <c r="H108" t="s">
        <v>9</v>
      </c>
    </row>
    <row r="109" spans="1:8" x14ac:dyDescent="0.25">
      <c r="A109" s="2">
        <v>106</v>
      </c>
      <c r="B109" s="2">
        <v>36</v>
      </c>
      <c r="C109" s="2">
        <v>21</v>
      </c>
      <c r="D109">
        <v>578.99113</v>
      </c>
      <c r="E109" s="2">
        <v>26</v>
      </c>
      <c r="F109">
        <v>0.41108349999999999</v>
      </c>
      <c r="G109">
        <v>1.1679999999999999</v>
      </c>
      <c r="H109" t="s">
        <v>9</v>
      </c>
    </row>
    <row r="110" spans="1:8" x14ac:dyDescent="0.25">
      <c r="A110" s="2">
        <v>107</v>
      </c>
      <c r="B110" s="2">
        <v>15</v>
      </c>
      <c r="C110" s="2">
        <v>9</v>
      </c>
      <c r="D110">
        <v>612.49165000000005</v>
      </c>
      <c r="E110" s="2">
        <v>11</v>
      </c>
      <c r="F110">
        <v>0.37836560000000002</v>
      </c>
      <c r="G110">
        <v>1.087</v>
      </c>
      <c r="H110" t="s">
        <v>9</v>
      </c>
    </row>
    <row r="111" spans="1:8" x14ac:dyDescent="0.25">
      <c r="A111" s="2">
        <v>108</v>
      </c>
      <c r="B111" s="2">
        <v>6</v>
      </c>
      <c r="C111" s="2">
        <v>4</v>
      </c>
      <c r="D111">
        <v>645.22826999999995</v>
      </c>
      <c r="E111" s="2">
        <v>4</v>
      </c>
      <c r="F111">
        <v>0.34646519999999997</v>
      </c>
      <c r="G111">
        <v>1.014</v>
      </c>
      <c r="H111" t="s">
        <v>9</v>
      </c>
    </row>
    <row r="112" spans="1:8" x14ac:dyDescent="0.25">
      <c r="A112" s="2">
        <v>109</v>
      </c>
      <c r="B112" s="2">
        <v>2</v>
      </c>
      <c r="C112" s="2">
        <v>1</v>
      </c>
      <c r="D112">
        <v>676.94844999999998</v>
      </c>
      <c r="E112" s="2">
        <v>1</v>
      </c>
      <c r="F112">
        <v>0.315608</v>
      </c>
      <c r="G112">
        <v>0.95</v>
      </c>
      <c r="H112" t="s">
        <v>9</v>
      </c>
    </row>
    <row r="113" spans="1:8" x14ac:dyDescent="0.25">
      <c r="A113" s="2">
        <v>110</v>
      </c>
      <c r="B113" s="2">
        <v>1</v>
      </c>
      <c r="C113" s="2">
        <v>0</v>
      </c>
      <c r="D113">
        <v>707.43335999999999</v>
      </c>
      <c r="E113" s="2">
        <v>0</v>
      </c>
      <c r="F113">
        <v>0.28598770000000001</v>
      </c>
      <c r="G113">
        <v>0.89300000000000002</v>
      </c>
      <c r="H113" t="s">
        <v>9</v>
      </c>
    </row>
    <row r="114" spans="1:8" x14ac:dyDescent="0.25">
      <c r="A114" s="2">
        <v>111</v>
      </c>
      <c r="B114" s="2">
        <v>0</v>
      </c>
      <c r="C114" s="2">
        <v>0</v>
      </c>
      <c r="D114">
        <v>736.49914000000001</v>
      </c>
      <c r="E114" s="2">
        <v>0</v>
      </c>
      <c r="F114">
        <v>0.25776490000000002</v>
      </c>
      <c r="G114">
        <v>0.84199999999999997</v>
      </c>
      <c r="H114" t="s">
        <v>9</v>
      </c>
    </row>
    <row r="115" spans="1:8" x14ac:dyDescent="0.25">
      <c r="A115" s="2">
        <v>112</v>
      </c>
      <c r="B115" s="2">
        <v>0</v>
      </c>
      <c r="C115" s="2">
        <v>0</v>
      </c>
      <c r="D115">
        <v>764.00322000000006</v>
      </c>
      <c r="E115" s="2">
        <v>0</v>
      </c>
      <c r="F115">
        <v>0.23106370000000001</v>
      </c>
      <c r="G115">
        <v>0.79700000000000004</v>
      </c>
      <c r="H115" t="s">
        <v>9</v>
      </c>
    </row>
    <row r="116" spans="1:8" x14ac:dyDescent="0.25">
      <c r="A116" s="2">
        <v>113</v>
      </c>
      <c r="B116" s="2">
        <v>0</v>
      </c>
      <c r="C116" s="2">
        <v>0</v>
      </c>
      <c r="D116">
        <v>789.83956000000001</v>
      </c>
      <c r="E116" s="2">
        <v>0</v>
      </c>
      <c r="F116">
        <v>0.20597460000000001</v>
      </c>
      <c r="G116">
        <v>0.75700000000000001</v>
      </c>
      <c r="H116" t="s">
        <v>9</v>
      </c>
    </row>
    <row r="117" spans="1:8" x14ac:dyDescent="0.25">
      <c r="A117" s="2">
        <v>114</v>
      </c>
      <c r="B117" s="2">
        <v>0</v>
      </c>
      <c r="C117" s="2">
        <v>0</v>
      </c>
      <c r="D117">
        <v>813.94299000000001</v>
      </c>
      <c r="E117" s="2">
        <v>0</v>
      </c>
      <c r="F117">
        <v>0.18255260000000001</v>
      </c>
      <c r="G117">
        <v>0.72099999999999997</v>
      </c>
      <c r="H117" t="s">
        <v>9</v>
      </c>
    </row>
    <row r="118" spans="1:8" x14ac:dyDescent="0.25">
      <c r="A118" s="2">
        <v>115</v>
      </c>
      <c r="B118" s="2">
        <v>0</v>
      </c>
      <c r="C118" s="2">
        <v>0</v>
      </c>
      <c r="D118">
        <v>836.28242999999998</v>
      </c>
      <c r="E118" s="2">
        <v>0</v>
      </c>
      <c r="F118">
        <v>0.16082250000000001</v>
      </c>
      <c r="G118">
        <v>0.69</v>
      </c>
      <c r="H118" t="s">
        <v>9</v>
      </c>
    </row>
    <row r="119" spans="1:8" x14ac:dyDescent="0.25">
      <c r="A119" s="2">
        <v>116</v>
      </c>
      <c r="B119" s="2">
        <v>0</v>
      </c>
      <c r="C119" s="2">
        <v>0</v>
      </c>
      <c r="D119">
        <v>856.86108999999999</v>
      </c>
      <c r="E119" s="2">
        <v>0</v>
      </c>
      <c r="F119">
        <v>0.14077899999999999</v>
      </c>
      <c r="G119">
        <v>0.66300000000000003</v>
      </c>
      <c r="H119" t="s">
        <v>9</v>
      </c>
    </row>
    <row r="120" spans="1:8" x14ac:dyDescent="0.25">
      <c r="A120" s="2">
        <v>117</v>
      </c>
      <c r="B120" s="2">
        <v>0</v>
      </c>
      <c r="C120" s="2">
        <v>0</v>
      </c>
      <c r="D120">
        <v>875.70764999999994</v>
      </c>
      <c r="E120" s="2">
        <v>0</v>
      </c>
      <c r="F120">
        <v>0.1223944</v>
      </c>
      <c r="G120">
        <v>0.63900000000000001</v>
      </c>
      <c r="H120" t="s">
        <v>9</v>
      </c>
    </row>
    <row r="121" spans="1:8" x14ac:dyDescent="0.25">
      <c r="A121" s="2">
        <v>118</v>
      </c>
      <c r="B121" s="2">
        <v>0</v>
      </c>
      <c r="C121" s="2">
        <v>0</v>
      </c>
      <c r="D121">
        <v>892.87536999999998</v>
      </c>
      <c r="E121" s="2">
        <v>0</v>
      </c>
      <c r="F121">
        <v>0.1056192</v>
      </c>
      <c r="G121">
        <v>0.61799999999999999</v>
      </c>
      <c r="H121" t="s">
        <v>9</v>
      </c>
    </row>
    <row r="122" spans="1:8" x14ac:dyDescent="0.25">
      <c r="A122" s="2">
        <v>119</v>
      </c>
      <c r="B122" s="2">
        <v>0</v>
      </c>
      <c r="C122" s="2">
        <v>0</v>
      </c>
      <c r="D122">
        <v>908.43416000000002</v>
      </c>
      <c r="E122" s="2">
        <v>0</v>
      </c>
      <c r="F122">
        <v>9.03886E-2</v>
      </c>
      <c r="G122">
        <v>0.59899999999999998</v>
      </c>
      <c r="H122" t="s">
        <v>9</v>
      </c>
    </row>
    <row r="123" spans="1:8" x14ac:dyDescent="0.25">
      <c r="A123" s="179" t="s">
        <v>10</v>
      </c>
      <c r="B123" s="180"/>
      <c r="C123" s="180"/>
      <c r="D123" s="180"/>
      <c r="E123" s="180"/>
      <c r="F123" s="180"/>
      <c r="G123" s="180"/>
      <c r="H123" s="180"/>
    </row>
  </sheetData>
  <mergeCells count="2">
    <mergeCell ref="A1:H1"/>
    <mergeCell ref="A123:H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3A49-EA44-4963-BCFF-524C51BD3A2F}">
  <dimension ref="A1:S171"/>
  <sheetViews>
    <sheetView zoomScale="74" workbookViewId="0">
      <selection activeCell="U11" sqref="A1:XFD1048576"/>
    </sheetView>
  </sheetViews>
  <sheetFormatPr defaultRowHeight="15" x14ac:dyDescent="0.25"/>
  <cols>
    <col min="1" max="1" width="16.28515625" customWidth="1"/>
    <col min="2" max="2" width="34.42578125" customWidth="1"/>
    <col min="3" max="3" width="24.28515625" customWidth="1"/>
    <col min="4" max="4" width="24.85546875" customWidth="1"/>
    <col min="7" max="7" width="19.85546875" customWidth="1"/>
    <col min="8" max="8" width="20.140625" customWidth="1"/>
    <col min="9" max="9" width="18" customWidth="1"/>
    <col min="12" max="13" width="16.7109375" customWidth="1"/>
    <col min="14" max="14" width="17.5703125" customWidth="1"/>
    <col min="17" max="17" width="15.7109375" customWidth="1"/>
    <col min="18" max="18" width="15.28515625" customWidth="1"/>
    <col min="19" max="19" width="16.28515625" customWidth="1"/>
  </cols>
  <sheetData>
    <row r="1" spans="1:19" x14ac:dyDescent="0.25">
      <c r="G1" s="181" t="s">
        <v>29</v>
      </c>
      <c r="H1" s="182"/>
      <c r="I1" s="182"/>
      <c r="L1" s="182" t="s">
        <v>30</v>
      </c>
      <c r="M1" s="182"/>
      <c r="N1" s="182"/>
      <c r="Q1" s="182" t="s">
        <v>31</v>
      </c>
      <c r="R1" s="182"/>
      <c r="S1" s="182"/>
    </row>
    <row r="2" spans="1:19" ht="30" x14ac:dyDescent="0.25">
      <c r="B2" t="s">
        <v>22</v>
      </c>
      <c r="C2" s="17" t="s">
        <v>23</v>
      </c>
      <c r="D2" s="17" t="s">
        <v>24</v>
      </c>
      <c r="G2" t="s">
        <v>26</v>
      </c>
      <c r="H2" t="s">
        <v>27</v>
      </c>
      <c r="I2" t="s">
        <v>28</v>
      </c>
      <c r="L2" t="s">
        <v>26</v>
      </c>
      <c r="M2" t="s">
        <v>27</v>
      </c>
      <c r="N2" t="s">
        <v>28</v>
      </c>
      <c r="Q2" t="s">
        <v>26</v>
      </c>
      <c r="R2" t="s">
        <v>27</v>
      </c>
      <c r="S2" t="s">
        <v>28</v>
      </c>
    </row>
    <row r="3" spans="1:19" x14ac:dyDescent="0.25">
      <c r="A3" s="15" t="s">
        <v>14</v>
      </c>
      <c r="B3" s="5" t="s">
        <v>12</v>
      </c>
      <c r="C3" s="3" t="s">
        <v>12</v>
      </c>
      <c r="D3" s="3" t="s">
        <v>12</v>
      </c>
      <c r="G3" s="22"/>
      <c r="H3" s="22"/>
      <c r="I3" s="22"/>
      <c r="L3" s="22"/>
      <c r="M3" s="22"/>
      <c r="N3" s="22"/>
      <c r="Q3" s="22"/>
      <c r="R3" s="22"/>
      <c r="S3" s="22"/>
    </row>
    <row r="4" spans="1:19" ht="30" x14ac:dyDescent="0.25">
      <c r="A4" s="12"/>
      <c r="B4" s="21" t="s">
        <v>13</v>
      </c>
      <c r="C4" s="9" t="s">
        <v>13</v>
      </c>
      <c r="D4" s="9" t="s">
        <v>13</v>
      </c>
      <c r="G4" s="22"/>
      <c r="H4" s="22"/>
      <c r="I4" s="22"/>
      <c r="L4" s="22"/>
      <c r="M4" s="22"/>
      <c r="N4" s="22"/>
      <c r="Q4" s="22"/>
      <c r="R4" s="22"/>
      <c r="S4" s="22"/>
    </row>
    <row r="5" spans="1:19" x14ac:dyDescent="0.25">
      <c r="A5" s="14" t="s">
        <v>15</v>
      </c>
      <c r="B5" s="4">
        <v>1</v>
      </c>
      <c r="C5" s="10">
        <v>1</v>
      </c>
      <c r="D5" s="10">
        <v>1</v>
      </c>
      <c r="G5" s="4"/>
      <c r="H5" s="10"/>
      <c r="I5" s="10"/>
      <c r="L5" s="4"/>
      <c r="M5" s="10"/>
      <c r="N5" s="10"/>
      <c r="Q5" s="4"/>
      <c r="R5" s="10"/>
      <c r="S5" s="10"/>
    </row>
    <row r="6" spans="1:19" x14ac:dyDescent="0.25">
      <c r="A6" s="14" t="s">
        <v>16</v>
      </c>
      <c r="B6" s="4">
        <v>20</v>
      </c>
      <c r="C6" s="10">
        <v>20</v>
      </c>
      <c r="D6" s="10">
        <v>20</v>
      </c>
      <c r="G6" s="4"/>
      <c r="H6" s="10"/>
      <c r="I6" s="10"/>
      <c r="L6" s="4"/>
      <c r="M6" s="10"/>
      <c r="N6" s="10"/>
      <c r="Q6" s="4"/>
      <c r="R6" s="10"/>
      <c r="S6" s="10"/>
    </row>
    <row r="7" spans="1:19" x14ac:dyDescent="0.25">
      <c r="A7" s="14" t="s">
        <v>17</v>
      </c>
      <c r="B7" s="4">
        <v>40</v>
      </c>
      <c r="C7" s="10">
        <v>40</v>
      </c>
      <c r="D7" s="10">
        <v>40</v>
      </c>
      <c r="G7" s="4"/>
      <c r="H7" s="10"/>
      <c r="I7" s="10"/>
      <c r="L7" s="4"/>
      <c r="M7" s="10"/>
      <c r="N7" s="10"/>
      <c r="Q7" s="4"/>
      <c r="R7" s="10"/>
      <c r="S7" s="10"/>
    </row>
    <row r="8" spans="1:19" x14ac:dyDescent="0.25">
      <c r="A8" s="14" t="s">
        <v>18</v>
      </c>
      <c r="B8" s="4">
        <v>3.3</v>
      </c>
      <c r="C8" s="10">
        <v>3.3</v>
      </c>
      <c r="D8" s="10">
        <v>3.3</v>
      </c>
      <c r="G8" s="4"/>
      <c r="H8" s="10"/>
      <c r="I8" s="10"/>
      <c r="L8" s="4"/>
      <c r="M8" s="10"/>
      <c r="N8" s="10"/>
      <c r="Q8" s="4"/>
      <c r="R8" s="10"/>
      <c r="S8" s="10"/>
    </row>
    <row r="9" spans="1:19" x14ac:dyDescent="0.25">
      <c r="A9" s="14" t="s">
        <v>19</v>
      </c>
      <c r="B9" s="4">
        <v>0.115618</v>
      </c>
      <c r="C9" s="10">
        <v>0.115618</v>
      </c>
      <c r="D9" s="10">
        <v>0.115618</v>
      </c>
      <c r="G9" s="4"/>
      <c r="H9" s="10"/>
      <c r="I9" s="10"/>
      <c r="L9" s="4"/>
      <c r="M9" s="10"/>
      <c r="N9" s="10"/>
      <c r="Q9" s="4"/>
      <c r="R9" s="10"/>
      <c r="S9" s="10"/>
    </row>
    <row r="10" spans="1:19" x14ac:dyDescent="0.25">
      <c r="A10" s="14" t="s">
        <v>20</v>
      </c>
      <c r="B10" s="4">
        <v>10</v>
      </c>
      <c r="C10" s="10">
        <v>10</v>
      </c>
      <c r="D10" s="10">
        <v>10</v>
      </c>
      <c r="G10" s="4"/>
      <c r="H10" s="10"/>
      <c r="I10" s="10"/>
      <c r="L10" s="4"/>
      <c r="M10" s="10"/>
      <c r="N10" s="10"/>
      <c r="Q10" s="4"/>
      <c r="R10" s="10"/>
      <c r="S10" s="10"/>
    </row>
    <row r="11" spans="1:19" x14ac:dyDescent="0.25">
      <c r="A11" s="14" t="s">
        <v>21</v>
      </c>
      <c r="B11" s="6"/>
      <c r="C11" s="16" t="s">
        <v>25</v>
      </c>
      <c r="D11" s="16" t="s">
        <v>25</v>
      </c>
      <c r="G11" s="6"/>
      <c r="H11" s="16"/>
      <c r="I11" s="16"/>
      <c r="L11" s="6"/>
      <c r="M11" s="16"/>
      <c r="N11" s="16"/>
      <c r="Q11" s="6"/>
      <c r="R11" s="16"/>
      <c r="S11" s="16"/>
    </row>
    <row r="12" spans="1:19" x14ac:dyDescent="0.25">
      <c r="A12" s="11">
        <v>1</v>
      </c>
      <c r="B12" s="7">
        <v>2.1440000000000001E-2</v>
      </c>
      <c r="C12" s="7">
        <v>3.6450000000000003E-2</v>
      </c>
      <c r="D12" s="19">
        <v>5.3600000000000002E-3</v>
      </c>
      <c r="G12" s="23">
        <f>(1+B12)^(-$A12)</f>
        <v>0.97901002506265677</v>
      </c>
      <c r="H12" s="23">
        <f t="shared" ref="H12:I27" si="0">(1+C12)^(-$A12)</f>
        <v>0.9648318780452505</v>
      </c>
      <c r="I12" s="23">
        <f t="shared" si="0"/>
        <v>0.99466857643033335</v>
      </c>
      <c r="L12" s="23">
        <f>G12</f>
        <v>0.97901002506265677</v>
      </c>
      <c r="M12" s="23">
        <f t="shared" ref="M12:N12" si="1">H12</f>
        <v>0.9648318780452505</v>
      </c>
      <c r="N12" s="23">
        <f t="shared" si="1"/>
        <v>0.99466857643033335</v>
      </c>
      <c r="Q12" s="23">
        <f>-LN(L12)</f>
        <v>2.1213396399197375E-2</v>
      </c>
      <c r="R12" s="23">
        <f t="shared" ref="R12:S12" si="2">-LN(M12)</f>
        <v>3.580141246338335E-2</v>
      </c>
      <c r="S12" s="23">
        <f t="shared" si="2"/>
        <v>5.3456863247521337E-3</v>
      </c>
    </row>
    <row r="13" spans="1:19" x14ac:dyDescent="0.25">
      <c r="A13" s="11">
        <v>2</v>
      </c>
      <c r="B13" s="7">
        <v>2.0910000000000002E-2</v>
      </c>
      <c r="C13" s="7">
        <v>3.5549999999999998E-2</v>
      </c>
      <c r="D13" s="19">
        <v>7.3200000000000001E-3</v>
      </c>
      <c r="G13" s="23">
        <f t="shared" ref="G13:I76" si="3">(1+B13)^(-$A13)</f>
        <v>0.95945604697121312</v>
      </c>
      <c r="H13" s="23">
        <f t="shared" si="0"/>
        <v>0.93251935366402861</v>
      </c>
      <c r="I13" s="23">
        <f t="shared" si="0"/>
        <v>0.98551919253766629</v>
      </c>
      <c r="L13" s="23">
        <f>G13/G12</f>
        <v>0.98002678461827575</v>
      </c>
      <c r="M13" s="23">
        <f t="shared" ref="M13:N13" si="4">H13/H12</f>
        <v>0.96650968410508253</v>
      </c>
      <c r="N13" s="23">
        <f t="shared" si="4"/>
        <v>0.99080157540966829</v>
      </c>
      <c r="Q13" s="23">
        <f t="shared" ref="Q13:Q76" si="5">-LN(L13)</f>
        <v>2.017537644787255E-2</v>
      </c>
      <c r="R13" s="23">
        <f t="shared" ref="R13:R76" si="6">-LN(M13)</f>
        <v>3.4063960616662364E-2</v>
      </c>
      <c r="S13" s="23">
        <f t="shared" ref="S13:S76" si="7">-LN(N13)</f>
        <v>9.2409913301786141E-3</v>
      </c>
    </row>
    <row r="14" spans="1:19" x14ac:dyDescent="0.25">
      <c r="A14" s="11">
        <v>3</v>
      </c>
      <c r="B14" s="7">
        <v>2.1590000000000002E-2</v>
      </c>
      <c r="C14" s="7">
        <v>3.5409999999999997E-2</v>
      </c>
      <c r="D14" s="19">
        <v>9.4999999999999998E-3</v>
      </c>
      <c r="G14" s="23">
        <f t="shared" si="3"/>
        <v>0.93792929492293908</v>
      </c>
      <c r="H14" s="23">
        <f t="shared" si="0"/>
        <v>0.90087168038174936</v>
      </c>
      <c r="I14" s="23">
        <f t="shared" si="0"/>
        <v>0.97203304682133151</v>
      </c>
      <c r="L14" s="23">
        <f t="shared" ref="L14:L77" si="8">G14/G13</f>
        <v>0.97756358708016988</v>
      </c>
      <c r="M14" s="23">
        <f t="shared" ref="M14:M77" si="9">H14/H13</f>
        <v>0.9660621807387374</v>
      </c>
      <c r="N14" s="23">
        <f t="shared" ref="N14:N77" si="10">I14/I13</f>
        <v>0.98631569449032386</v>
      </c>
      <c r="Q14" s="23">
        <f t="shared" si="5"/>
        <v>2.2691938516921226E-2</v>
      </c>
      <c r="R14" s="23">
        <f t="shared" si="6"/>
        <v>3.4527077546474001E-2</v>
      </c>
      <c r="S14" s="23">
        <f t="shared" si="7"/>
        <v>1.3778798657334747E-2</v>
      </c>
    </row>
    <row r="15" spans="1:19" x14ac:dyDescent="0.25">
      <c r="A15" s="11">
        <v>4</v>
      </c>
      <c r="B15" s="7">
        <v>2.239E-2</v>
      </c>
      <c r="C15" s="7">
        <v>3.56E-2</v>
      </c>
      <c r="D15" s="19">
        <v>1.12E-2</v>
      </c>
      <c r="G15" s="23">
        <f t="shared" si="3"/>
        <v>0.91523712457255202</v>
      </c>
      <c r="H15" s="23">
        <f t="shared" si="0"/>
        <v>0.86942441730839159</v>
      </c>
      <c r="I15" s="23">
        <f t="shared" si="0"/>
        <v>0.95642684246585086</v>
      </c>
      <c r="L15" s="23">
        <f t="shared" si="8"/>
        <v>0.97580609703394383</v>
      </c>
      <c r="M15" s="23">
        <f t="shared" si="9"/>
        <v>0.96509240576856425</v>
      </c>
      <c r="N15" s="23">
        <f t="shared" si="10"/>
        <v>0.98394478006018948</v>
      </c>
      <c r="Q15" s="23">
        <f t="shared" si="5"/>
        <v>2.4491383378535059E-2</v>
      </c>
      <c r="R15" s="23">
        <f t="shared" si="6"/>
        <v>3.5531424954462563E-2</v>
      </c>
      <c r="S15" s="23">
        <f t="shared" si="7"/>
        <v>1.6185501329558368E-2</v>
      </c>
    </row>
    <row r="16" spans="1:19" x14ac:dyDescent="0.25">
      <c r="A16" s="13">
        <v>5</v>
      </c>
      <c r="B16" s="8">
        <v>2.315E-2</v>
      </c>
      <c r="C16" s="8">
        <v>3.5880000000000002E-2</v>
      </c>
      <c r="D16" s="20">
        <v>1.2500000000000001E-2</v>
      </c>
      <c r="G16" s="23">
        <f t="shared" si="3"/>
        <v>0.89187390461543348</v>
      </c>
      <c r="H16" s="23">
        <f t="shared" si="0"/>
        <v>0.83840287601220365</v>
      </c>
      <c r="I16" s="23">
        <f t="shared" si="0"/>
        <v>0.93977706194286736</v>
      </c>
      <c r="L16" s="23">
        <f t="shared" si="8"/>
        <v>0.97447304165242421</v>
      </c>
      <c r="M16" s="23">
        <f t="shared" si="9"/>
        <v>0.96431945011134379</v>
      </c>
      <c r="N16" s="23">
        <f t="shared" si="10"/>
        <v>0.98259168418981513</v>
      </c>
      <c r="Q16" s="23">
        <f t="shared" si="5"/>
        <v>2.5858424190978689E-2</v>
      </c>
      <c r="R16" s="23">
        <f t="shared" si="6"/>
        <v>3.6332659482193386E-2</v>
      </c>
      <c r="S16" s="23">
        <f t="shared" si="7"/>
        <v>1.7561622350961568E-2</v>
      </c>
    </row>
    <row r="17" spans="1:19" x14ac:dyDescent="0.25">
      <c r="A17" s="11">
        <v>6</v>
      </c>
      <c r="B17" s="7">
        <v>2.3789999999999999E-2</v>
      </c>
      <c r="C17" s="7">
        <v>3.6159999999999998E-2</v>
      </c>
      <c r="D17" s="19">
        <v>1.38E-2</v>
      </c>
      <c r="G17" s="23">
        <f t="shared" si="3"/>
        <v>0.86842976597303745</v>
      </c>
      <c r="H17" s="23">
        <f t="shared" si="0"/>
        <v>0.80805154239520205</v>
      </c>
      <c r="I17" s="23">
        <f t="shared" si="0"/>
        <v>0.92105651465319893</v>
      </c>
      <c r="L17" s="23">
        <f t="shared" si="8"/>
        <v>0.97371361745077079</v>
      </c>
      <c r="M17" s="23">
        <f t="shared" si="9"/>
        <v>0.96379862893437906</v>
      </c>
      <c r="N17" s="23">
        <f t="shared" si="10"/>
        <v>0.98007979972296178</v>
      </c>
      <c r="Q17" s="23">
        <f t="shared" si="5"/>
        <v>2.6638045832026648E-2</v>
      </c>
      <c r="R17" s="23">
        <f t="shared" si="6"/>
        <v>3.6872897339295586E-2</v>
      </c>
      <c r="S17" s="23">
        <f t="shared" si="7"/>
        <v>2.0121282343886087E-2</v>
      </c>
    </row>
    <row r="18" spans="1:19" x14ac:dyDescent="0.25">
      <c r="A18" s="11">
        <v>7</v>
      </c>
      <c r="B18" s="7">
        <v>2.4369999999999999E-2</v>
      </c>
      <c r="C18" s="7">
        <v>3.6310000000000002E-2</v>
      </c>
      <c r="D18" s="19">
        <v>1.487E-2</v>
      </c>
      <c r="G18" s="23">
        <f t="shared" si="3"/>
        <v>0.8448936425486322</v>
      </c>
      <c r="H18" s="23">
        <f t="shared" si="0"/>
        <v>0.77906227962396557</v>
      </c>
      <c r="I18" s="23">
        <f t="shared" si="0"/>
        <v>0.90183502179677855</v>
      </c>
      <c r="L18" s="23">
        <f t="shared" si="8"/>
        <v>0.97289806919730115</v>
      </c>
      <c r="M18" s="23">
        <f t="shared" si="9"/>
        <v>0.96412448804279571</v>
      </c>
      <c r="N18" s="23">
        <f t="shared" si="10"/>
        <v>0.97913103859467543</v>
      </c>
      <c r="Q18" s="23">
        <f t="shared" si="5"/>
        <v>2.7475961587675388E-2</v>
      </c>
      <c r="R18" s="23">
        <f t="shared" si="6"/>
        <v>3.6534855735198199E-2</v>
      </c>
      <c r="S18" s="23">
        <f t="shared" si="7"/>
        <v>2.108979597589928E-2</v>
      </c>
    </row>
    <row r="19" spans="1:19" x14ac:dyDescent="0.25">
      <c r="A19" s="11">
        <v>8</v>
      </c>
      <c r="B19" s="7">
        <v>2.4910000000000002E-2</v>
      </c>
      <c r="C19" s="7">
        <v>3.662E-2</v>
      </c>
      <c r="D19" s="19">
        <v>1.5939999999999999E-2</v>
      </c>
      <c r="G19" s="23">
        <f t="shared" si="3"/>
        <v>0.82132332309770772</v>
      </c>
      <c r="H19" s="23">
        <f t="shared" si="0"/>
        <v>0.74996903238252977</v>
      </c>
      <c r="I19" s="23">
        <f t="shared" si="0"/>
        <v>0.88116151504644269</v>
      </c>
      <c r="L19" s="23">
        <f t="shared" si="8"/>
        <v>0.97210261947311583</v>
      </c>
      <c r="M19" s="23">
        <f t="shared" si="9"/>
        <v>0.96265606999291709</v>
      </c>
      <c r="N19" s="23">
        <f t="shared" si="10"/>
        <v>0.97707617662801916</v>
      </c>
      <c r="Q19" s="23">
        <f t="shared" si="5"/>
        <v>2.8293904504782977E-2</v>
      </c>
      <c r="R19" s="23">
        <f t="shared" si="6"/>
        <v>3.8059075323200374E-2</v>
      </c>
      <c r="S19" s="23">
        <f t="shared" si="7"/>
        <v>2.3190660042291786E-2</v>
      </c>
    </row>
    <row r="20" spans="1:19" x14ac:dyDescent="0.25">
      <c r="A20" s="11">
        <v>9</v>
      </c>
      <c r="B20" s="7">
        <v>2.5389999999999999E-2</v>
      </c>
      <c r="C20" s="7">
        <v>3.6560000000000002E-2</v>
      </c>
      <c r="D20" s="19">
        <v>1.7010000000000001E-2</v>
      </c>
      <c r="G20" s="23">
        <f t="shared" si="3"/>
        <v>0.79799156460941911</v>
      </c>
      <c r="H20" s="23">
        <f t="shared" si="0"/>
        <v>0.72385234914050733</v>
      </c>
      <c r="I20" s="23">
        <f t="shared" si="0"/>
        <v>0.85915790580703422</v>
      </c>
      <c r="L20" s="23">
        <f t="shared" si="8"/>
        <v>0.97159248029108636</v>
      </c>
      <c r="M20" s="23">
        <f t="shared" si="9"/>
        <v>0.96517631780201119</v>
      </c>
      <c r="N20" s="23">
        <f t="shared" si="10"/>
        <v>0.97502885808823736</v>
      </c>
      <c r="Q20" s="23">
        <f t="shared" si="5"/>
        <v>2.8818821395096592E-2</v>
      </c>
      <c r="R20" s="23">
        <f t="shared" si="6"/>
        <v>3.5444481584894237E-2</v>
      </c>
      <c r="S20" s="23">
        <f t="shared" si="7"/>
        <v>2.5288210383085392E-2</v>
      </c>
    </row>
    <row r="21" spans="1:19" x14ac:dyDescent="0.25">
      <c r="A21" s="13">
        <v>10</v>
      </c>
      <c r="B21" s="8">
        <v>2.572E-2</v>
      </c>
      <c r="C21" s="8">
        <v>3.6519999999999997E-2</v>
      </c>
      <c r="D21" s="20">
        <v>1.7749999999999998E-2</v>
      </c>
      <c r="G21" s="23">
        <f t="shared" si="3"/>
        <v>0.77573210012763327</v>
      </c>
      <c r="H21" s="23">
        <f t="shared" si="0"/>
        <v>0.69859124133433781</v>
      </c>
      <c r="I21" s="23">
        <f t="shared" si="0"/>
        <v>0.83866571546858582</v>
      </c>
      <c r="L21" s="23">
        <f t="shared" si="8"/>
        <v>0.97210563937141259</v>
      </c>
      <c r="M21" s="23">
        <f t="shared" si="9"/>
        <v>0.9651018500718217</v>
      </c>
      <c r="N21" s="23">
        <f t="shared" si="10"/>
        <v>0.97614851682101511</v>
      </c>
      <c r="Q21" s="23">
        <f t="shared" si="5"/>
        <v>2.8290797946333771E-2</v>
      </c>
      <c r="R21" s="23">
        <f t="shared" si="6"/>
        <v>3.552163909666204E-2</v>
      </c>
      <c r="S21" s="23">
        <f t="shared" si="7"/>
        <v>2.4140535271562406E-2</v>
      </c>
    </row>
    <row r="22" spans="1:19" x14ac:dyDescent="0.25">
      <c r="A22" s="11">
        <v>11</v>
      </c>
      <c r="B22" s="7">
        <v>2.6190000000000001E-2</v>
      </c>
      <c r="C22" s="7">
        <v>3.6400000000000002E-2</v>
      </c>
      <c r="D22" s="19">
        <v>1.8329999999999999E-2</v>
      </c>
      <c r="G22" s="23">
        <f t="shared" si="3"/>
        <v>0.75247909559879378</v>
      </c>
      <c r="H22" s="23">
        <f t="shared" si="0"/>
        <v>0.6748364817175817</v>
      </c>
      <c r="I22" s="23">
        <f t="shared" si="0"/>
        <v>0.818890964144808</v>
      </c>
      <c r="L22" s="23">
        <f t="shared" si="8"/>
        <v>0.97002443946175021</v>
      </c>
      <c r="M22" s="23">
        <f t="shared" si="9"/>
        <v>0.96599619604250475</v>
      </c>
      <c r="N22" s="23">
        <f t="shared" si="10"/>
        <v>0.97642117597149047</v>
      </c>
      <c r="Q22" s="23">
        <f t="shared" si="5"/>
        <v>3.0434012480713354E-2</v>
      </c>
      <c r="R22" s="23">
        <f t="shared" si="6"/>
        <v>3.4595382621570366E-2</v>
      </c>
      <c r="S22" s="23">
        <f t="shared" si="7"/>
        <v>2.3861252894852289E-2</v>
      </c>
    </row>
    <row r="23" spans="1:19" x14ac:dyDescent="0.25">
      <c r="A23" s="11">
        <v>12</v>
      </c>
      <c r="B23" s="7">
        <v>2.6519999999999998E-2</v>
      </c>
      <c r="C23" s="7">
        <v>3.6519999999999997E-2</v>
      </c>
      <c r="D23" s="19">
        <v>1.883E-2</v>
      </c>
      <c r="G23" s="23">
        <f t="shared" si="3"/>
        <v>0.73045088002482061</v>
      </c>
      <c r="H23" s="23">
        <f t="shared" si="0"/>
        <v>0.65023113891556927</v>
      </c>
      <c r="I23" s="23">
        <f t="shared" si="0"/>
        <v>0.79942790877137959</v>
      </c>
      <c r="L23" s="23">
        <f t="shared" si="8"/>
        <v>0.9707258105868789</v>
      </c>
      <c r="M23" s="23">
        <f t="shared" si="9"/>
        <v>0.96353880759471189</v>
      </c>
      <c r="N23" s="23">
        <f t="shared" si="10"/>
        <v>0.97623242137766875</v>
      </c>
      <c r="Q23" s="23">
        <f t="shared" si="5"/>
        <v>2.9711228953420158E-2</v>
      </c>
      <c r="R23" s="23">
        <f t="shared" si="6"/>
        <v>3.7142514206914806E-2</v>
      </c>
      <c r="S23" s="23">
        <f t="shared" si="7"/>
        <v>2.405458426163019E-2</v>
      </c>
    </row>
    <row r="24" spans="1:19" x14ac:dyDescent="0.25">
      <c r="A24" s="11">
        <v>13</v>
      </c>
      <c r="B24" s="7">
        <v>2.6769999999999999E-2</v>
      </c>
      <c r="C24" s="7">
        <v>3.6769999999999997E-2</v>
      </c>
      <c r="D24" s="19">
        <v>1.9269999999999999E-2</v>
      </c>
      <c r="G24" s="23">
        <f t="shared" si="3"/>
        <v>0.70933073245883294</v>
      </c>
      <c r="H24" s="23">
        <f t="shared" si="0"/>
        <v>0.62535771863667211</v>
      </c>
      <c r="I24" s="23">
        <f t="shared" si="0"/>
        <v>0.78026092005232928</v>
      </c>
      <c r="L24" s="23">
        <f t="shared" si="8"/>
        <v>0.97108614946802441</v>
      </c>
      <c r="M24" s="23">
        <f t="shared" si="9"/>
        <v>0.96174680234419396</v>
      </c>
      <c r="N24" s="23">
        <f t="shared" si="10"/>
        <v>0.97602411861188643</v>
      </c>
      <c r="Q24" s="23">
        <f t="shared" si="5"/>
        <v>2.9340092208262322E-2</v>
      </c>
      <c r="R24" s="23">
        <f t="shared" si="6"/>
        <v>3.900406218583536E-2</v>
      </c>
      <c r="S24" s="23">
        <f t="shared" si="7"/>
        <v>2.4267981181866825E-2</v>
      </c>
    </row>
    <row r="25" spans="1:19" x14ac:dyDescent="0.25">
      <c r="A25" s="11">
        <v>14</v>
      </c>
      <c r="B25" s="7">
        <v>2.69E-2</v>
      </c>
      <c r="C25" s="7">
        <v>3.6900000000000002E-2</v>
      </c>
      <c r="D25" s="19">
        <v>1.9369999999999998E-2</v>
      </c>
      <c r="G25" s="23">
        <f t="shared" si="3"/>
        <v>0.68961364492130983</v>
      </c>
      <c r="H25" s="23">
        <f t="shared" si="0"/>
        <v>0.60212097654339292</v>
      </c>
      <c r="I25" s="23">
        <f t="shared" si="0"/>
        <v>0.76445887238649701</v>
      </c>
      <c r="L25" s="23">
        <f t="shared" si="8"/>
        <v>0.97220325211460168</v>
      </c>
      <c r="M25" s="23">
        <f t="shared" si="9"/>
        <v>0.96284247975073034</v>
      </c>
      <c r="N25" s="23">
        <f t="shared" si="10"/>
        <v>0.97974773917323388</v>
      </c>
      <c r="Q25" s="23">
        <f t="shared" si="5"/>
        <v>2.8190389267755446E-2</v>
      </c>
      <c r="R25" s="23">
        <f t="shared" si="6"/>
        <v>3.786545299258845E-2</v>
      </c>
      <c r="S25" s="23">
        <f t="shared" si="7"/>
        <v>2.0460149459808424E-2</v>
      </c>
    </row>
    <row r="26" spans="1:19" x14ac:dyDescent="0.25">
      <c r="A26" s="13">
        <v>15</v>
      </c>
      <c r="B26" s="8">
        <v>2.699E-2</v>
      </c>
      <c r="C26" s="8">
        <v>3.6990000000000002E-2</v>
      </c>
      <c r="D26" s="20">
        <v>1.9699999999999999E-2</v>
      </c>
      <c r="G26" s="23">
        <f t="shared" si="3"/>
        <v>0.67066675346472582</v>
      </c>
      <c r="H26" s="23">
        <f t="shared" si="0"/>
        <v>0.57993787688901577</v>
      </c>
      <c r="I26" s="23">
        <f t="shared" si="0"/>
        <v>0.74630046197786648</v>
      </c>
      <c r="L26" s="23">
        <f t="shared" si="8"/>
        <v>0.97252535300581822</v>
      </c>
      <c r="M26" s="23">
        <f t="shared" si="9"/>
        <v>0.96315840085538273</v>
      </c>
      <c r="N26" s="23">
        <f t="shared" si="10"/>
        <v>0.97624671376768335</v>
      </c>
      <c r="Q26" s="23">
        <f t="shared" si="5"/>
        <v>2.7859133900488466E-2</v>
      </c>
      <c r="R26" s="23">
        <f t="shared" si="6"/>
        <v>3.7537393840937038E-2</v>
      </c>
      <c r="S26" s="23">
        <f t="shared" si="7"/>
        <v>2.4039944012976478E-2</v>
      </c>
    </row>
    <row r="27" spans="1:19" x14ac:dyDescent="0.25">
      <c r="A27" s="11">
        <v>16</v>
      </c>
      <c r="B27" s="7">
        <v>2.7089999999999999E-2</v>
      </c>
      <c r="C27" s="7">
        <v>3.7089999999999998E-2</v>
      </c>
      <c r="D27" s="19">
        <v>1.95E-2</v>
      </c>
      <c r="G27" s="23">
        <f t="shared" si="3"/>
        <v>0.65202460771704607</v>
      </c>
      <c r="H27" s="23">
        <f t="shared" si="0"/>
        <v>0.55838899896300442</v>
      </c>
      <c r="I27" s="23">
        <f t="shared" si="0"/>
        <v>0.7341829898119866</v>
      </c>
      <c r="L27" s="23">
        <f t="shared" si="8"/>
        <v>0.97220356361580063</v>
      </c>
      <c r="M27" s="23">
        <f t="shared" si="9"/>
        <v>0.96284278233108889</v>
      </c>
      <c r="N27" s="23">
        <f t="shared" si="10"/>
        <v>0.98376327929133822</v>
      </c>
      <c r="Q27" s="23">
        <f t="shared" si="5"/>
        <v>2.8190068860321747E-2</v>
      </c>
      <c r="R27" s="23">
        <f t="shared" si="6"/>
        <v>3.7865138735254183E-2</v>
      </c>
      <c r="S27" s="23">
        <f t="shared" si="7"/>
        <v>1.6369980697321717E-2</v>
      </c>
    </row>
    <row r="28" spans="1:19" x14ac:dyDescent="0.25">
      <c r="A28" s="11">
        <v>17</v>
      </c>
      <c r="B28" s="7">
        <v>2.716E-2</v>
      </c>
      <c r="C28" s="7">
        <v>3.7159999999999999E-2</v>
      </c>
      <c r="D28" s="19">
        <v>1.9560000000000001E-2</v>
      </c>
      <c r="G28" s="23">
        <f t="shared" si="3"/>
        <v>0.63409207235680654</v>
      </c>
      <c r="H28" s="23">
        <f t="shared" si="3"/>
        <v>0.5378016077288279</v>
      </c>
      <c r="I28" s="23">
        <f t="shared" si="3"/>
        <v>0.71942014288722911</v>
      </c>
      <c r="L28" s="23">
        <f t="shared" si="8"/>
        <v>0.97249714942043786</v>
      </c>
      <c r="M28" s="23">
        <f t="shared" si="9"/>
        <v>0.96313073632824109</v>
      </c>
      <c r="N28" s="23">
        <f t="shared" si="10"/>
        <v>0.9798921425181234</v>
      </c>
      <c r="Q28" s="23">
        <f t="shared" si="5"/>
        <v>2.7888134681042061E-2</v>
      </c>
      <c r="R28" s="23">
        <f t="shared" si="6"/>
        <v>3.7566116971446926E-2</v>
      </c>
      <c r="S28" s="23">
        <f t="shared" si="7"/>
        <v>2.0312772029393755E-2</v>
      </c>
    </row>
    <row r="29" spans="1:19" x14ac:dyDescent="0.25">
      <c r="A29" s="11">
        <v>18</v>
      </c>
      <c r="B29" s="7">
        <v>2.7140000000000001E-2</v>
      </c>
      <c r="C29" s="7">
        <v>3.7139999999999999E-2</v>
      </c>
      <c r="D29" s="19">
        <v>1.9539999999999998E-2</v>
      </c>
      <c r="G29" s="23">
        <f t="shared" si="3"/>
        <v>0.61754191231631739</v>
      </c>
      <c r="H29" s="23">
        <f t="shared" si="3"/>
        <v>0.51871294089904807</v>
      </c>
      <c r="I29" s="23">
        <f t="shared" si="3"/>
        <v>0.7058674455664623</v>
      </c>
      <c r="L29" s="23">
        <f t="shared" si="8"/>
        <v>0.973899437066016</v>
      </c>
      <c r="M29" s="23">
        <f t="shared" si="9"/>
        <v>0.96450611795231977</v>
      </c>
      <c r="N29" s="23">
        <f t="shared" si="10"/>
        <v>0.98116163766783604</v>
      </c>
      <c r="Q29" s="23">
        <f t="shared" si="5"/>
        <v>2.6447228035464742E-2</v>
      </c>
      <c r="R29" s="23">
        <f t="shared" si="6"/>
        <v>3.6139103522909673E-2</v>
      </c>
      <c r="S29" s="23">
        <f t="shared" si="7"/>
        <v>1.9018064724705089E-2</v>
      </c>
    </row>
    <row r="30" spans="1:19" x14ac:dyDescent="0.25">
      <c r="A30" s="11">
        <v>19</v>
      </c>
      <c r="B30" s="7">
        <v>2.699E-2</v>
      </c>
      <c r="C30" s="7">
        <v>3.6990000000000002E-2</v>
      </c>
      <c r="D30" s="19">
        <v>1.916E-2</v>
      </c>
      <c r="G30" s="23">
        <f t="shared" si="3"/>
        <v>0.60289532831121539</v>
      </c>
      <c r="H30" s="23">
        <f t="shared" si="3"/>
        <v>0.50151416135256344</v>
      </c>
      <c r="I30" s="23">
        <f t="shared" si="3"/>
        <v>0.69726034665088288</v>
      </c>
      <c r="L30" s="23">
        <f t="shared" si="8"/>
        <v>0.9762824454292266</v>
      </c>
      <c r="M30" s="23">
        <f t="shared" si="9"/>
        <v>0.96684335749041617</v>
      </c>
      <c r="N30" s="23">
        <f t="shared" si="10"/>
        <v>0.98780635235462344</v>
      </c>
      <c r="Q30" s="23">
        <f t="shared" si="5"/>
        <v>2.4003343625854028E-2</v>
      </c>
      <c r="R30" s="23">
        <f t="shared" si="6"/>
        <v>3.3718784767794878E-2</v>
      </c>
      <c r="S30" s="23">
        <f t="shared" si="7"/>
        <v>1.2268600085778479E-2</v>
      </c>
    </row>
    <row r="31" spans="1:19" x14ac:dyDescent="0.25">
      <c r="A31" s="13">
        <v>20</v>
      </c>
      <c r="B31" s="8">
        <v>2.6720000000000001E-2</v>
      </c>
      <c r="C31" s="8">
        <v>3.6720000000000003E-2</v>
      </c>
      <c r="D31" s="20">
        <v>1.8970000000000001E-2</v>
      </c>
      <c r="G31" s="23">
        <f t="shared" si="3"/>
        <v>0.590146126684577</v>
      </c>
      <c r="H31" s="23">
        <f t="shared" si="3"/>
        <v>0.48615019340316246</v>
      </c>
      <c r="I31" s="23">
        <f t="shared" si="3"/>
        <v>0.68670789693936329</v>
      </c>
      <c r="L31" s="23">
        <f t="shared" si="8"/>
        <v>0.97885337466065547</v>
      </c>
      <c r="M31" s="23">
        <f t="shared" si="9"/>
        <v>0.96936483726009859</v>
      </c>
      <c r="N31" s="23">
        <f t="shared" si="10"/>
        <v>0.98486583990871468</v>
      </c>
      <c r="Q31" s="23">
        <f t="shared" si="5"/>
        <v>2.1373418188621211E-2</v>
      </c>
      <c r="R31" s="23">
        <f t="shared" si="6"/>
        <v>3.1114228912763966E-2</v>
      </c>
      <c r="S31" s="23">
        <f t="shared" si="7"/>
        <v>1.5249850224898685E-2</v>
      </c>
    </row>
    <row r="32" spans="1:19" x14ac:dyDescent="0.25">
      <c r="A32" s="11">
        <v>21</v>
      </c>
      <c r="B32" s="7">
        <v>2.6509999999999999E-2</v>
      </c>
      <c r="C32" s="7">
        <v>3.6510000000000001E-2</v>
      </c>
      <c r="D32" s="19">
        <v>1.8859999999999998E-2</v>
      </c>
      <c r="G32" s="23">
        <f t="shared" si="3"/>
        <v>0.57726220669494965</v>
      </c>
      <c r="H32" s="23">
        <f t="shared" si="3"/>
        <v>0.47093023605729828</v>
      </c>
      <c r="I32" s="23">
        <f t="shared" si="3"/>
        <v>0.6754531640041761</v>
      </c>
      <c r="L32" s="23">
        <f t="shared" si="8"/>
        <v>0.97816825459482581</v>
      </c>
      <c r="M32" s="23">
        <f t="shared" si="9"/>
        <v>0.96869289048447971</v>
      </c>
      <c r="N32" s="23">
        <f t="shared" si="10"/>
        <v>0.98361059631708159</v>
      </c>
      <c r="Q32" s="23">
        <f t="shared" si="5"/>
        <v>2.2073584281398956E-2</v>
      </c>
      <c r="R32" s="23">
        <f t="shared" si="6"/>
        <v>3.1807651810259907E-2</v>
      </c>
      <c r="S32" s="23">
        <f t="shared" si="7"/>
        <v>1.6525195703941595E-2</v>
      </c>
    </row>
    <row r="33" spans="1:19" x14ac:dyDescent="0.25">
      <c r="A33" s="11">
        <v>22</v>
      </c>
      <c r="B33" s="7">
        <v>2.6370000000000001E-2</v>
      </c>
      <c r="C33" s="7">
        <v>3.637E-2</v>
      </c>
      <c r="D33" s="19">
        <v>1.8790000000000001E-2</v>
      </c>
      <c r="G33" s="23">
        <f t="shared" si="3"/>
        <v>0.56404416632409826</v>
      </c>
      <c r="H33" s="23">
        <f t="shared" si="3"/>
        <v>0.45569438406162882</v>
      </c>
      <c r="I33" s="23">
        <f t="shared" si="3"/>
        <v>0.66395276483823373</v>
      </c>
      <c r="L33" s="23">
        <f t="shared" si="8"/>
        <v>0.97710218992764175</v>
      </c>
      <c r="M33" s="23">
        <f t="shared" si="9"/>
        <v>0.96764732686687016</v>
      </c>
      <c r="N33" s="23">
        <f t="shared" si="10"/>
        <v>0.98297380221336672</v>
      </c>
      <c r="Q33" s="23">
        <f t="shared" si="5"/>
        <v>2.3164036782031279E-2</v>
      </c>
      <c r="R33" s="23">
        <f t="shared" si="6"/>
        <v>3.2887589839597393E-2</v>
      </c>
      <c r="S33" s="23">
        <f t="shared" si="7"/>
        <v>1.7172810041212756E-2</v>
      </c>
    </row>
    <row r="34" spans="1:19" x14ac:dyDescent="0.25">
      <c r="A34" s="11">
        <v>23</v>
      </c>
      <c r="B34" s="7">
        <v>2.6290000000000001E-2</v>
      </c>
      <c r="C34" s="7">
        <v>3.6290000000000003E-2</v>
      </c>
      <c r="D34" s="19">
        <v>1.8769999999999998E-2</v>
      </c>
      <c r="G34" s="23">
        <f t="shared" si="3"/>
        <v>0.55053858673618505</v>
      </c>
      <c r="H34" s="23">
        <f t="shared" si="3"/>
        <v>0.44048379093103818</v>
      </c>
      <c r="I34" s="23">
        <f t="shared" si="3"/>
        <v>0.65200151235996873</v>
      </c>
      <c r="L34" s="23">
        <f t="shared" si="8"/>
        <v>0.97605581194832725</v>
      </c>
      <c r="M34" s="23">
        <f t="shared" si="9"/>
        <v>0.96662106520818225</v>
      </c>
      <c r="N34" s="23">
        <f t="shared" si="10"/>
        <v>0.98199984530348805</v>
      </c>
      <c r="Q34" s="23">
        <f t="shared" si="5"/>
        <v>2.4235509830722399E-2</v>
      </c>
      <c r="R34" s="23">
        <f t="shared" si="6"/>
        <v>3.3948726710975916E-2</v>
      </c>
      <c r="S34" s="23">
        <f t="shared" si="7"/>
        <v>1.8164128159773134E-2</v>
      </c>
    </row>
    <row r="35" spans="1:19" x14ac:dyDescent="0.25">
      <c r="A35" s="11">
        <v>24</v>
      </c>
      <c r="B35" s="7">
        <v>2.6259999999999999E-2</v>
      </c>
      <c r="C35" s="7">
        <v>3.6260000000000001E-2</v>
      </c>
      <c r="D35" s="19">
        <v>1.8780000000000002E-2</v>
      </c>
      <c r="G35" s="23">
        <f t="shared" si="3"/>
        <v>0.53681216965756229</v>
      </c>
      <c r="H35" s="23">
        <f t="shared" si="3"/>
        <v>0.42535385246273377</v>
      </c>
      <c r="I35" s="23">
        <f t="shared" si="3"/>
        <v>0.63983817138649157</v>
      </c>
      <c r="L35" s="23">
        <f t="shared" si="8"/>
        <v>0.9750672933572222</v>
      </c>
      <c r="M35" s="23">
        <f t="shared" si="9"/>
        <v>0.96565154318998958</v>
      </c>
      <c r="N35" s="23">
        <f t="shared" si="10"/>
        <v>0.98134461233157111</v>
      </c>
      <c r="Q35" s="23">
        <f t="shared" si="5"/>
        <v>2.5248791538059388E-2</v>
      </c>
      <c r="R35" s="23">
        <f t="shared" si="6"/>
        <v>3.4952231180624384E-2</v>
      </c>
      <c r="S35" s="23">
        <f t="shared" si="7"/>
        <v>1.8831594323130255E-2</v>
      </c>
    </row>
    <row r="36" spans="1:19" x14ac:dyDescent="0.25">
      <c r="A36" s="13">
        <v>25</v>
      </c>
      <c r="B36" s="8">
        <v>2.6270000000000002E-2</v>
      </c>
      <c r="C36" s="8">
        <v>3.6269999999999997E-2</v>
      </c>
      <c r="D36" s="20">
        <v>1.882E-2</v>
      </c>
      <c r="G36" s="23">
        <f t="shared" si="3"/>
        <v>0.52294878215447671</v>
      </c>
      <c r="H36" s="23">
        <f t="shared" si="3"/>
        <v>0.41037118848973975</v>
      </c>
      <c r="I36" s="23">
        <f t="shared" si="3"/>
        <v>0.62742736245462416</v>
      </c>
      <c r="L36" s="23">
        <f t="shared" si="8"/>
        <v>0.97417460280021373</v>
      </c>
      <c r="M36" s="23">
        <f t="shared" si="9"/>
        <v>0.96477600029658439</v>
      </c>
      <c r="N36" s="23">
        <f t="shared" si="10"/>
        <v>0.98060320642487786</v>
      </c>
      <c r="Q36" s="23">
        <f t="shared" si="5"/>
        <v>2.6164727750160783E-2</v>
      </c>
      <c r="R36" s="23">
        <f t="shared" si="6"/>
        <v>3.585932863309732E-2</v>
      </c>
      <c r="S36" s="23">
        <f t="shared" si="7"/>
        <v>1.9587379910185092E-2</v>
      </c>
    </row>
    <row r="37" spans="1:19" x14ac:dyDescent="0.25">
      <c r="A37" s="11">
        <v>26</v>
      </c>
      <c r="B37" s="7">
        <v>2.63E-2</v>
      </c>
      <c r="C37" s="7">
        <v>3.6299999999999999E-2</v>
      </c>
      <c r="D37" s="19">
        <v>1.8880000000000001E-2</v>
      </c>
      <c r="G37" s="23">
        <f t="shared" si="3"/>
        <v>0.50917544131158055</v>
      </c>
      <c r="H37" s="23">
        <f t="shared" si="3"/>
        <v>0.39571002050993559</v>
      </c>
      <c r="I37" s="23">
        <f t="shared" si="3"/>
        <v>0.614895093968991</v>
      </c>
      <c r="L37" s="23">
        <f t="shared" si="8"/>
        <v>0.97366216097463332</v>
      </c>
      <c r="M37" s="23">
        <f t="shared" si="9"/>
        <v>0.96427339835001424</v>
      </c>
      <c r="N37" s="23">
        <f t="shared" si="10"/>
        <v>0.98002594525587094</v>
      </c>
      <c r="Q37" s="23">
        <f t="shared" si="5"/>
        <v>2.6690892824085932E-2</v>
      </c>
      <c r="R37" s="23">
        <f t="shared" si="6"/>
        <v>3.6380416333905284E-2</v>
      </c>
      <c r="S37" s="23">
        <f t="shared" si="7"/>
        <v>2.0176232917080761E-2</v>
      </c>
    </row>
    <row r="38" spans="1:19" x14ac:dyDescent="0.25">
      <c r="A38" s="11">
        <v>27</v>
      </c>
      <c r="B38" s="7">
        <v>2.6360000000000001E-2</v>
      </c>
      <c r="C38" s="7">
        <v>3.6360000000000003E-2</v>
      </c>
      <c r="D38" s="19">
        <v>1.8950000000000002E-2</v>
      </c>
      <c r="G38" s="23">
        <f t="shared" si="3"/>
        <v>0.49534480420309585</v>
      </c>
      <c r="H38" s="23">
        <f t="shared" si="3"/>
        <v>0.38125246204903745</v>
      </c>
      <c r="I38" s="23">
        <f t="shared" si="3"/>
        <v>0.60238259014930406</v>
      </c>
      <c r="L38" s="23">
        <f t="shared" si="8"/>
        <v>0.97283718736933089</v>
      </c>
      <c r="M38" s="23">
        <f t="shared" si="9"/>
        <v>0.96346425990863904</v>
      </c>
      <c r="N38" s="23">
        <f t="shared" si="10"/>
        <v>0.97965099422257229</v>
      </c>
      <c r="Q38" s="23">
        <f t="shared" si="5"/>
        <v>2.75385413531236E-2</v>
      </c>
      <c r="R38" s="23">
        <f t="shared" si="6"/>
        <v>3.7219885838924313E-2</v>
      </c>
      <c r="S38" s="23">
        <f t="shared" si="7"/>
        <v>2.0558899090591883E-2</v>
      </c>
    </row>
    <row r="39" spans="1:19" x14ac:dyDescent="0.25">
      <c r="A39" s="11">
        <v>28</v>
      </c>
      <c r="B39" s="7">
        <v>2.6429999999999999E-2</v>
      </c>
      <c r="C39" s="7">
        <v>3.6429999999999997E-2</v>
      </c>
      <c r="D39" s="19">
        <v>1.9040000000000001E-2</v>
      </c>
      <c r="G39" s="23">
        <f t="shared" si="3"/>
        <v>0.481702130071336</v>
      </c>
      <c r="H39" s="23">
        <f t="shared" si="3"/>
        <v>0.36718141366046836</v>
      </c>
      <c r="I39" s="23">
        <f t="shared" si="3"/>
        <v>0.58971953828173607</v>
      </c>
      <c r="L39" s="23">
        <f t="shared" si="8"/>
        <v>0.97245822704508222</v>
      </c>
      <c r="M39" s="23">
        <f t="shared" si="9"/>
        <v>0.963092570437593</v>
      </c>
      <c r="N39" s="23">
        <f t="shared" si="10"/>
        <v>0.97897839002214626</v>
      </c>
      <c r="Q39" s="23">
        <f t="shared" si="5"/>
        <v>2.7928158607381761E-2</v>
      </c>
      <c r="R39" s="23">
        <f t="shared" si="6"/>
        <v>3.7605744662088013E-2</v>
      </c>
      <c r="S39" s="23">
        <f t="shared" si="7"/>
        <v>2.1245710217062223E-2</v>
      </c>
    </row>
    <row r="40" spans="1:19" x14ac:dyDescent="0.25">
      <c r="A40" s="11">
        <v>29</v>
      </c>
      <c r="B40" s="7">
        <v>2.6519999999999998E-2</v>
      </c>
      <c r="C40" s="7">
        <v>3.6519999999999997E-2</v>
      </c>
      <c r="D40" s="19">
        <v>1.9140000000000001E-2</v>
      </c>
      <c r="G40" s="23">
        <f t="shared" si="3"/>
        <v>0.46810680742262595</v>
      </c>
      <c r="H40" s="23">
        <f t="shared" si="3"/>
        <v>0.35338417336491051</v>
      </c>
      <c r="I40" s="23">
        <f t="shared" si="3"/>
        <v>0.577056615040485</v>
      </c>
      <c r="L40" s="23">
        <f t="shared" si="8"/>
        <v>0.9717764946426608</v>
      </c>
      <c r="M40" s="23">
        <f t="shared" si="9"/>
        <v>0.96242391422264062</v>
      </c>
      <c r="N40" s="23">
        <f t="shared" si="10"/>
        <v>0.97852721095497874</v>
      </c>
      <c r="Q40" s="23">
        <f t="shared" si="5"/>
        <v>2.8629444746093878E-2</v>
      </c>
      <c r="R40" s="23">
        <f t="shared" si="6"/>
        <v>3.8300266103121657E-2</v>
      </c>
      <c r="S40" s="23">
        <f t="shared" si="7"/>
        <v>2.1706683687515441E-2</v>
      </c>
    </row>
    <row r="41" spans="1:19" x14ac:dyDescent="0.25">
      <c r="A41" s="13">
        <v>30</v>
      </c>
      <c r="B41" s="8">
        <v>2.6610000000000002E-2</v>
      </c>
      <c r="C41" s="8">
        <v>3.6609999999999997E-2</v>
      </c>
      <c r="D41" s="20">
        <v>1.924E-2</v>
      </c>
      <c r="G41" s="23">
        <f t="shared" si="3"/>
        <v>0.4548155350686095</v>
      </c>
      <c r="H41" s="23">
        <f t="shared" si="3"/>
        <v>0.34004639680623999</v>
      </c>
      <c r="I41" s="23">
        <f t="shared" si="3"/>
        <v>0.5645549564048663</v>
      </c>
      <c r="L41" s="23">
        <f t="shared" si="8"/>
        <v>0.97160632542987879</v>
      </c>
      <c r="M41" s="23">
        <f t="shared" si="9"/>
        <v>0.96225700649899304</v>
      </c>
      <c r="N41" s="23">
        <f t="shared" si="10"/>
        <v>0.97833547296786194</v>
      </c>
      <c r="Q41" s="23">
        <f t="shared" si="5"/>
        <v>2.8804571552258171E-2</v>
      </c>
      <c r="R41" s="23">
        <f t="shared" si="6"/>
        <v>3.847370547405219E-2</v>
      </c>
      <c r="S41" s="23">
        <f t="shared" si="7"/>
        <v>2.1902648370480348E-2</v>
      </c>
    </row>
    <row r="42" spans="1:19" x14ac:dyDescent="0.25">
      <c r="A42" s="11">
        <v>31</v>
      </c>
      <c r="B42" s="7">
        <v>2.6720000000000001E-2</v>
      </c>
      <c r="C42" s="7">
        <v>3.6720000000000003E-2</v>
      </c>
      <c r="D42" s="19">
        <v>1.9349999999999999E-2</v>
      </c>
      <c r="G42" s="23">
        <f t="shared" si="3"/>
        <v>0.44155755474016178</v>
      </c>
      <c r="H42" s="23">
        <f t="shared" si="3"/>
        <v>0.3269596933870052</v>
      </c>
      <c r="I42" s="23">
        <f t="shared" si="3"/>
        <v>0.55204801814717908</v>
      </c>
      <c r="L42" s="23">
        <f t="shared" si="8"/>
        <v>0.97084976368177989</v>
      </c>
      <c r="M42" s="23">
        <f t="shared" si="9"/>
        <v>0.96151494754202127</v>
      </c>
      <c r="N42" s="23">
        <f t="shared" si="10"/>
        <v>0.97784637595366719</v>
      </c>
      <c r="Q42" s="23">
        <f t="shared" si="5"/>
        <v>2.9583545955434283E-2</v>
      </c>
      <c r="R42" s="23">
        <f t="shared" si="6"/>
        <v>3.9245168008596711E-2</v>
      </c>
      <c r="S42" s="23">
        <f t="shared" si="7"/>
        <v>2.2402701087620183E-2</v>
      </c>
    </row>
    <row r="43" spans="1:19" x14ac:dyDescent="0.25">
      <c r="A43" s="11">
        <v>32</v>
      </c>
      <c r="B43" s="7">
        <v>2.682E-2</v>
      </c>
      <c r="C43" s="7">
        <v>3.6819999999999999E-2</v>
      </c>
      <c r="D43" s="19">
        <v>1.9460000000000002E-2</v>
      </c>
      <c r="G43" s="23">
        <f t="shared" si="3"/>
        <v>0.42872794156052108</v>
      </c>
      <c r="H43" s="23">
        <f t="shared" si="3"/>
        <v>0.31440705795747642</v>
      </c>
      <c r="I43" s="23">
        <f t="shared" si="3"/>
        <v>0.53970185568759954</v>
      </c>
      <c r="L43" s="23">
        <f t="shared" si="8"/>
        <v>0.97094464120947854</v>
      </c>
      <c r="M43" s="23">
        <f t="shared" si="9"/>
        <v>0.96160800342239472</v>
      </c>
      <c r="N43" s="23">
        <f t="shared" si="10"/>
        <v>0.97763570911636177</v>
      </c>
      <c r="Q43" s="23">
        <f t="shared" si="5"/>
        <v>2.9485824458724674E-2</v>
      </c>
      <c r="R43" s="23">
        <f t="shared" si="6"/>
        <v>3.914839220921331E-2</v>
      </c>
      <c r="S43" s="23">
        <f t="shared" si="7"/>
        <v>2.261816390339216E-2</v>
      </c>
    </row>
    <row r="44" spans="1:19" x14ac:dyDescent="0.25">
      <c r="A44" s="11">
        <v>33</v>
      </c>
      <c r="B44" s="7">
        <v>2.6929999999999999E-2</v>
      </c>
      <c r="C44" s="7">
        <v>3.6929999999999998E-2</v>
      </c>
      <c r="D44" s="19">
        <v>1.9570000000000001E-2</v>
      </c>
      <c r="G44" s="23">
        <f t="shared" si="3"/>
        <v>0.41605643167499468</v>
      </c>
      <c r="H44" s="23">
        <f t="shared" si="3"/>
        <v>0.30218193463805465</v>
      </c>
      <c r="I44" s="23">
        <f t="shared" si="3"/>
        <v>0.52751815199350249</v>
      </c>
      <c r="L44" s="23">
        <f t="shared" si="8"/>
        <v>0.97044393738508494</v>
      </c>
      <c r="M44" s="23">
        <f t="shared" si="9"/>
        <v>0.96111689286226132</v>
      </c>
      <c r="N44" s="23">
        <f t="shared" si="10"/>
        <v>0.97742512173026608</v>
      </c>
      <c r="Q44" s="23">
        <f t="shared" si="5"/>
        <v>3.0001644775189046E-2</v>
      </c>
      <c r="R44" s="23">
        <f t="shared" si="6"/>
        <v>3.9659240715687286E-2</v>
      </c>
      <c r="S44" s="23">
        <f t="shared" si="7"/>
        <v>2.2833591867154224E-2</v>
      </c>
    </row>
    <row r="45" spans="1:19" x14ac:dyDescent="0.25">
      <c r="A45" s="11">
        <v>34</v>
      </c>
      <c r="B45" s="7">
        <v>2.7050000000000001E-2</v>
      </c>
      <c r="C45" s="7">
        <v>3.705E-2</v>
      </c>
      <c r="D45" s="19">
        <v>1.9689999999999999E-2</v>
      </c>
      <c r="G45" s="23">
        <f t="shared" si="3"/>
        <v>0.40353949355442598</v>
      </c>
      <c r="H45" s="23">
        <f t="shared" si="3"/>
        <v>0.29027547324023134</v>
      </c>
      <c r="I45" s="23">
        <f t="shared" si="3"/>
        <v>0.51532658990364144</v>
      </c>
      <c r="L45" s="23">
        <f t="shared" si="8"/>
        <v>0.96991528752439427</v>
      </c>
      <c r="M45" s="23">
        <f t="shared" si="9"/>
        <v>0.96059836795973741</v>
      </c>
      <c r="N45" s="23">
        <f t="shared" si="10"/>
        <v>0.97688882923973541</v>
      </c>
      <c r="Q45" s="23">
        <f t="shared" si="5"/>
        <v>3.0546543747486995E-2</v>
      </c>
      <c r="R45" s="23">
        <f t="shared" si="6"/>
        <v>4.0198888732933966E-2</v>
      </c>
      <c r="S45" s="23">
        <f t="shared" si="7"/>
        <v>2.3382421295226451E-2</v>
      </c>
    </row>
    <row r="46" spans="1:19" x14ac:dyDescent="0.25">
      <c r="A46" s="13">
        <v>35</v>
      </c>
      <c r="B46" s="8">
        <v>2.716E-2</v>
      </c>
      <c r="C46" s="8">
        <v>3.7159999999999999E-2</v>
      </c>
      <c r="D46" s="20">
        <v>1.9810000000000001E-2</v>
      </c>
      <c r="G46" s="23">
        <f t="shared" si="3"/>
        <v>0.39144121288382483</v>
      </c>
      <c r="H46" s="23">
        <f t="shared" si="3"/>
        <v>0.27886784032908341</v>
      </c>
      <c r="I46" s="23">
        <f t="shared" si="3"/>
        <v>0.50329855299971304</v>
      </c>
      <c r="L46" s="23">
        <f t="shared" si="8"/>
        <v>0.97001958701975366</v>
      </c>
      <c r="M46" s="23">
        <f t="shared" si="9"/>
        <v>0.96070066553054245</v>
      </c>
      <c r="N46" s="23">
        <f t="shared" si="10"/>
        <v>0.97665939010409408</v>
      </c>
      <c r="Q46" s="23">
        <f t="shared" si="5"/>
        <v>3.0439014884710715E-2</v>
      </c>
      <c r="R46" s="23">
        <f t="shared" si="6"/>
        <v>4.0092400810836933E-2</v>
      </c>
      <c r="S46" s="23">
        <f t="shared" si="7"/>
        <v>2.3617316072252582E-2</v>
      </c>
    </row>
    <row r="47" spans="1:19" x14ac:dyDescent="0.25">
      <c r="A47" s="11">
        <v>36</v>
      </c>
      <c r="B47" s="7">
        <v>2.7269999999999999E-2</v>
      </c>
      <c r="C47" s="7">
        <v>3.7269999999999998E-2</v>
      </c>
      <c r="D47" s="19">
        <v>1.992E-2</v>
      </c>
      <c r="G47" s="23">
        <f t="shared" si="3"/>
        <v>0.37962447833754864</v>
      </c>
      <c r="H47" s="23">
        <f t="shared" si="3"/>
        <v>0.26785180313743734</v>
      </c>
      <c r="I47" s="23">
        <f t="shared" si="3"/>
        <v>0.49160932022065912</v>
      </c>
      <c r="L47" s="23">
        <f t="shared" si="8"/>
        <v>0.96981223704264563</v>
      </c>
      <c r="M47" s="23">
        <f t="shared" si="9"/>
        <v>0.96049728366438247</v>
      </c>
      <c r="N47" s="23">
        <f t="shared" si="10"/>
        <v>0.97677475385258938</v>
      </c>
      <c r="Q47" s="23">
        <f t="shared" si="5"/>
        <v>3.0652796280938657E-2</v>
      </c>
      <c r="R47" s="23">
        <f t="shared" si="6"/>
        <v>4.030412482085366E-2</v>
      </c>
      <c r="S47" s="23">
        <f t="shared" si="7"/>
        <v>2.3499202288907166E-2</v>
      </c>
    </row>
    <row r="48" spans="1:19" x14ac:dyDescent="0.25">
      <c r="A48" s="11">
        <v>37</v>
      </c>
      <c r="B48" s="7">
        <v>2.7380000000000002E-2</v>
      </c>
      <c r="C48" s="7">
        <v>3.7379999999999997E-2</v>
      </c>
      <c r="D48" s="19">
        <v>2.0039999999999999E-2</v>
      </c>
      <c r="G48" s="23">
        <f t="shared" si="3"/>
        <v>0.36808577890261934</v>
      </c>
      <c r="H48" s="23">
        <f t="shared" si="3"/>
        <v>0.25721647332841213</v>
      </c>
      <c r="I48" s="23">
        <f t="shared" si="3"/>
        <v>0.47991409401428697</v>
      </c>
      <c r="L48" s="23">
        <f t="shared" si="8"/>
        <v>0.9696049646601832</v>
      </c>
      <c r="M48" s="23">
        <f t="shared" si="9"/>
        <v>0.96029397717525122</v>
      </c>
      <c r="N48" s="23">
        <f t="shared" si="10"/>
        <v>0.97621032448871647</v>
      </c>
      <c r="Q48" s="23">
        <f t="shared" si="5"/>
        <v>3.0866543362350122E-2</v>
      </c>
      <c r="R48" s="23">
        <f t="shared" si="6"/>
        <v>4.0515815173715435E-2</v>
      </c>
      <c r="S48" s="23">
        <f t="shared" si="7"/>
        <v>2.4077219382685595E-2</v>
      </c>
    </row>
    <row r="49" spans="1:19" x14ac:dyDescent="0.25">
      <c r="A49" s="11">
        <v>38</v>
      </c>
      <c r="B49" s="7">
        <v>2.7490000000000001E-2</v>
      </c>
      <c r="C49" s="7">
        <v>3.7490000000000002E-2</v>
      </c>
      <c r="D49" s="19">
        <v>2.0150000000000001E-2</v>
      </c>
      <c r="G49" s="23">
        <f t="shared" si="3"/>
        <v>0.35682153317510462</v>
      </c>
      <c r="H49" s="23">
        <f t="shared" si="3"/>
        <v>0.24695115576764082</v>
      </c>
      <c r="I49" s="23">
        <f t="shared" si="3"/>
        <v>0.46856161911704725</v>
      </c>
      <c r="L49" s="23">
        <f t="shared" si="8"/>
        <v>0.9693977698320837</v>
      </c>
      <c r="M49" s="23">
        <f t="shared" si="9"/>
        <v>0.9600907460244017</v>
      </c>
      <c r="N49" s="23">
        <f t="shared" si="10"/>
        <v>0.97634477703648814</v>
      </c>
      <c r="Q49" s="23">
        <f t="shared" si="5"/>
        <v>3.1080256138719523E-2</v>
      </c>
      <c r="R49" s="23">
        <f t="shared" si="6"/>
        <v>4.0727471878908982E-2</v>
      </c>
      <c r="S49" s="23">
        <f t="shared" si="7"/>
        <v>2.3939499788622254E-2</v>
      </c>
    </row>
    <row r="50" spans="1:19" x14ac:dyDescent="0.25">
      <c r="A50" s="11">
        <v>39</v>
      </c>
      <c r="B50" s="7">
        <v>2.76E-2</v>
      </c>
      <c r="C50" s="7">
        <v>3.7600000000000001E-2</v>
      </c>
      <c r="D50" s="19">
        <v>2.027E-2</v>
      </c>
      <c r="G50" s="23">
        <f t="shared" si="3"/>
        <v>0.34582809457047853</v>
      </c>
      <c r="H50" s="23">
        <f t="shared" si="3"/>
        <v>0.2370453498002569</v>
      </c>
      <c r="I50" s="23">
        <f t="shared" si="3"/>
        <v>0.45720444364308727</v>
      </c>
      <c r="L50" s="23">
        <f t="shared" si="8"/>
        <v>0.96919065251807202</v>
      </c>
      <c r="M50" s="23">
        <f t="shared" si="9"/>
        <v>0.95988759017307701</v>
      </c>
      <c r="N50" s="23">
        <f t="shared" si="10"/>
        <v>0.97576161808694162</v>
      </c>
      <c r="Q50" s="23">
        <f t="shared" si="5"/>
        <v>3.1293934619836886E-2</v>
      </c>
      <c r="R50" s="23">
        <f t="shared" si="6"/>
        <v>4.0939094945953811E-2</v>
      </c>
      <c r="S50" s="23">
        <f t="shared" si="7"/>
        <v>2.453696616478971E-2</v>
      </c>
    </row>
    <row r="51" spans="1:19" x14ac:dyDescent="0.25">
      <c r="A51" s="13">
        <v>40</v>
      </c>
      <c r="B51" s="8">
        <v>2.7709999999999999E-2</v>
      </c>
      <c r="C51" s="8">
        <v>3.771E-2</v>
      </c>
      <c r="D51" s="20">
        <v>2.0389999999999998E-2</v>
      </c>
      <c r="G51" s="23">
        <f t="shared" si="3"/>
        <v>0.33510175644241713</v>
      </c>
      <c r="H51" s="23">
        <f t="shared" si="3"/>
        <v>0.22748875027188753</v>
      </c>
      <c r="I51" s="23">
        <f t="shared" si="3"/>
        <v>0.44601785846431574</v>
      </c>
      <c r="L51" s="23">
        <f t="shared" si="8"/>
        <v>0.96898361267790112</v>
      </c>
      <c r="M51" s="23">
        <f t="shared" si="9"/>
        <v>0.95968450958256668</v>
      </c>
      <c r="N51" s="23">
        <f t="shared" si="10"/>
        <v>0.97553264117549954</v>
      </c>
      <c r="Q51" s="23">
        <f t="shared" si="5"/>
        <v>3.1507578815486617E-2</v>
      </c>
      <c r="R51" s="23">
        <f t="shared" si="6"/>
        <v>4.1150684384343592E-2</v>
      </c>
      <c r="S51" s="23">
        <f t="shared" si="7"/>
        <v>2.4771658509530829E-2</v>
      </c>
    </row>
    <row r="52" spans="1:19" x14ac:dyDescent="0.25">
      <c r="A52" s="11">
        <v>41</v>
      </c>
      <c r="B52" s="7">
        <v>2.7810000000000001E-2</v>
      </c>
      <c r="C52" s="7">
        <v>3.7810000000000003E-2</v>
      </c>
      <c r="D52" s="19">
        <v>2.0500000000000001E-2</v>
      </c>
      <c r="G52" s="23">
        <f t="shared" si="3"/>
        <v>0.32476828279082132</v>
      </c>
      <c r="H52" s="23">
        <f t="shared" si="3"/>
        <v>0.21835749574692834</v>
      </c>
      <c r="I52" s="23">
        <f t="shared" si="3"/>
        <v>0.43517769633746928</v>
      </c>
      <c r="L52" s="23">
        <f t="shared" si="8"/>
        <v>0.96916317669802643</v>
      </c>
      <c r="M52" s="23">
        <f t="shared" si="9"/>
        <v>0.95986063260690557</v>
      </c>
      <c r="N52" s="23">
        <f t="shared" si="10"/>
        <v>0.97569567693058246</v>
      </c>
      <c r="Q52" s="23">
        <f t="shared" si="5"/>
        <v>3.1322284263367688E-2</v>
      </c>
      <c r="R52" s="23">
        <f t="shared" si="6"/>
        <v>4.096717942688035E-2</v>
      </c>
      <c r="S52" s="23">
        <f t="shared" si="7"/>
        <v>2.4604547614358315E-2</v>
      </c>
    </row>
    <row r="53" spans="1:19" x14ac:dyDescent="0.25">
      <c r="A53" s="11">
        <v>42</v>
      </c>
      <c r="B53" s="7">
        <v>2.792E-2</v>
      </c>
      <c r="C53" s="7">
        <v>3.7920000000000002E-2</v>
      </c>
      <c r="D53" s="19">
        <v>2.061E-2</v>
      </c>
      <c r="G53" s="23">
        <f t="shared" si="3"/>
        <v>0.31456378616560288</v>
      </c>
      <c r="H53" s="23">
        <f t="shared" si="3"/>
        <v>0.20946767650774151</v>
      </c>
      <c r="I53" s="23">
        <f t="shared" si="3"/>
        <v>0.42450967336500917</v>
      </c>
      <c r="L53" s="23">
        <f t="shared" si="8"/>
        <v>0.96857914653017085</v>
      </c>
      <c r="M53" s="23">
        <f t="shared" si="9"/>
        <v>0.95928777618200045</v>
      </c>
      <c r="N53" s="23">
        <f t="shared" si="10"/>
        <v>0.97548582323440736</v>
      </c>
      <c r="Q53" s="23">
        <f t="shared" si="5"/>
        <v>3.1925078740774882E-2</v>
      </c>
      <c r="R53" s="23">
        <f t="shared" si="6"/>
        <v>4.1564169674529132E-2</v>
      </c>
      <c r="S53" s="23">
        <f t="shared" si="7"/>
        <v>2.481965184424827E-2</v>
      </c>
    </row>
    <row r="54" spans="1:19" x14ac:dyDescent="0.25">
      <c r="A54" s="11">
        <v>43</v>
      </c>
      <c r="B54" s="7">
        <v>2.802E-2</v>
      </c>
      <c r="C54" s="7">
        <v>3.8019999999999998E-2</v>
      </c>
      <c r="D54" s="19">
        <v>2.0719999999999999E-2</v>
      </c>
      <c r="G54" s="23">
        <f t="shared" si="3"/>
        <v>0.30474230834883981</v>
      </c>
      <c r="H54" s="23">
        <f t="shared" si="3"/>
        <v>0.20098052777145226</v>
      </c>
      <c r="I54" s="23">
        <f t="shared" si="3"/>
        <v>0.41401411681629469</v>
      </c>
      <c r="L54" s="23">
        <f t="shared" si="8"/>
        <v>0.96877746819974841</v>
      </c>
      <c r="M54" s="23">
        <f t="shared" si="9"/>
        <v>0.95948229875946711</v>
      </c>
      <c r="N54" s="23">
        <f t="shared" si="10"/>
        <v>0.97527604856323258</v>
      </c>
      <c r="Q54" s="23">
        <f t="shared" si="5"/>
        <v>3.1720344445846996E-2</v>
      </c>
      <c r="R54" s="23">
        <f t="shared" si="6"/>
        <v>4.1361412105320114E-2</v>
      </c>
      <c r="S54" s="23">
        <f t="shared" si="7"/>
        <v>2.5034721325578723E-2</v>
      </c>
    </row>
    <row r="55" spans="1:19" x14ac:dyDescent="0.25">
      <c r="A55" s="11">
        <v>44</v>
      </c>
      <c r="B55" s="7">
        <v>2.811E-2</v>
      </c>
      <c r="C55" s="7">
        <v>3.8109999999999998E-2</v>
      </c>
      <c r="D55" s="19">
        <v>2.0830000000000001E-2</v>
      </c>
      <c r="G55" s="23">
        <f t="shared" si="3"/>
        <v>0.29529652181571819</v>
      </c>
      <c r="H55" s="23">
        <f t="shared" si="3"/>
        <v>0.19288191922981354</v>
      </c>
      <c r="I55" s="23">
        <f t="shared" si="3"/>
        <v>0.40369123492314352</v>
      </c>
      <c r="L55" s="23">
        <f t="shared" si="8"/>
        <v>0.96900401987403406</v>
      </c>
      <c r="M55" s="23">
        <f t="shared" si="9"/>
        <v>0.95970451151940372</v>
      </c>
      <c r="N55" s="23">
        <f t="shared" si="10"/>
        <v>0.97506635287576049</v>
      </c>
      <c r="Q55" s="23">
        <f t="shared" si="5"/>
        <v>3.1486518623160389E-2</v>
      </c>
      <c r="R55" s="23">
        <f t="shared" si="6"/>
        <v>4.1129842401173046E-2</v>
      </c>
      <c r="S55" s="23">
        <f t="shared" si="7"/>
        <v>2.5249756068324816E-2</v>
      </c>
    </row>
    <row r="56" spans="1:19" x14ac:dyDescent="0.25">
      <c r="A56" s="13">
        <v>45</v>
      </c>
      <c r="B56" s="8">
        <v>2.8209999999999999E-2</v>
      </c>
      <c r="C56" s="8">
        <v>3.8210000000000001E-2</v>
      </c>
      <c r="D56" s="20">
        <v>2.094E-2</v>
      </c>
      <c r="G56" s="23">
        <f t="shared" si="3"/>
        <v>0.28596833682822564</v>
      </c>
      <c r="H56" s="23">
        <f t="shared" si="3"/>
        <v>0.18499741279309459</v>
      </c>
      <c r="I56" s="23">
        <f t="shared" si="3"/>
        <v>0.3935411196817421</v>
      </c>
      <c r="L56" s="23">
        <f t="shared" si="8"/>
        <v>0.9684107861137834</v>
      </c>
      <c r="M56" s="23">
        <f t="shared" si="9"/>
        <v>0.95912262555141425</v>
      </c>
      <c r="N56" s="23">
        <f t="shared" si="10"/>
        <v>0.97485673613068702</v>
      </c>
      <c r="Q56" s="23">
        <f t="shared" si="5"/>
        <v>3.2098915903244409E-2</v>
      </c>
      <c r="R56" s="23">
        <f t="shared" si="6"/>
        <v>4.1736344127758694E-2</v>
      </c>
      <c r="S56" s="23">
        <f t="shared" si="7"/>
        <v>2.5464756082492285E-2</v>
      </c>
    </row>
    <row r="57" spans="1:19" x14ac:dyDescent="0.25">
      <c r="A57" s="11">
        <v>46</v>
      </c>
      <c r="B57" s="7">
        <v>2.8299999999999999E-2</v>
      </c>
      <c r="C57" s="7">
        <v>3.8300000000000001E-2</v>
      </c>
      <c r="D57" s="19">
        <v>2.104E-2</v>
      </c>
      <c r="G57" s="23">
        <f t="shared" si="3"/>
        <v>0.27700496475882436</v>
      </c>
      <c r="H57" s="23">
        <f t="shared" si="3"/>
        <v>0.17747971202419394</v>
      </c>
      <c r="I57" s="23">
        <f t="shared" si="3"/>
        <v>0.38373659133194865</v>
      </c>
      <c r="L57" s="23">
        <f t="shared" si="8"/>
        <v>0.96865606811992833</v>
      </c>
      <c r="M57" s="23">
        <f t="shared" si="9"/>
        <v>0.95936321132604907</v>
      </c>
      <c r="N57" s="23">
        <f t="shared" si="10"/>
        <v>0.97508639412897335</v>
      </c>
      <c r="Q57" s="23">
        <f t="shared" si="5"/>
        <v>3.1845664956412313E-2</v>
      </c>
      <c r="R57" s="23">
        <f t="shared" si="6"/>
        <v>4.1485536150684899E-2</v>
      </c>
      <c r="S57" s="23">
        <f t="shared" si="7"/>
        <v>2.5229202546817996E-2</v>
      </c>
    </row>
    <row r="58" spans="1:19" x14ac:dyDescent="0.25">
      <c r="A58" s="11">
        <v>47</v>
      </c>
      <c r="B58" s="7">
        <v>2.8389999999999999E-2</v>
      </c>
      <c r="C58" s="7">
        <v>3.8390000000000001E-2</v>
      </c>
      <c r="D58" s="19">
        <v>2.1139999999999999E-2</v>
      </c>
      <c r="G58" s="23">
        <f t="shared" si="3"/>
        <v>0.26827566981763107</v>
      </c>
      <c r="H58" s="23">
        <f t="shared" si="3"/>
        <v>0.17023805024247018</v>
      </c>
      <c r="I58" s="23">
        <f t="shared" si="3"/>
        <v>0.37410320820571341</v>
      </c>
      <c r="L58" s="23">
        <f t="shared" si="8"/>
        <v>0.96848686467120371</v>
      </c>
      <c r="M58" s="23">
        <f t="shared" si="9"/>
        <v>0.95919724176284116</v>
      </c>
      <c r="N58" s="23">
        <f t="shared" si="10"/>
        <v>0.97489584432696974</v>
      </c>
      <c r="Q58" s="23">
        <f t="shared" si="5"/>
        <v>3.2020358776151399E-2</v>
      </c>
      <c r="R58" s="23">
        <f t="shared" si="6"/>
        <v>4.165855083297413E-2</v>
      </c>
      <c r="S58" s="23">
        <f t="shared" si="7"/>
        <v>2.5424640021941888E-2</v>
      </c>
    </row>
    <row r="59" spans="1:19" x14ac:dyDescent="0.25">
      <c r="A59" s="11">
        <v>48</v>
      </c>
      <c r="B59" s="7">
        <v>2.8479999999999998E-2</v>
      </c>
      <c r="C59" s="7">
        <v>3.848E-2</v>
      </c>
      <c r="D59" s="19">
        <v>2.1250000000000002E-2</v>
      </c>
      <c r="G59" s="23">
        <f t="shared" si="3"/>
        <v>0.25977608304307842</v>
      </c>
      <c r="H59" s="23">
        <f t="shared" si="3"/>
        <v>0.16326362245862278</v>
      </c>
      <c r="I59" s="23">
        <f t="shared" si="3"/>
        <v>0.36446905610693053</v>
      </c>
      <c r="L59" s="23">
        <f t="shared" si="8"/>
        <v>0.96831771296916147</v>
      </c>
      <c r="M59" s="23">
        <f t="shared" si="9"/>
        <v>0.95903132246924983</v>
      </c>
      <c r="N59" s="23">
        <f t="shared" si="10"/>
        <v>0.97424734167613658</v>
      </c>
      <c r="Q59" s="23">
        <f t="shared" si="5"/>
        <v>3.2195029679375285E-2</v>
      </c>
      <c r="R59" s="23">
        <f t="shared" si="6"/>
        <v>4.1831543037447461E-2</v>
      </c>
      <c r="S59" s="23">
        <f t="shared" si="7"/>
        <v>2.6090063351966283E-2</v>
      </c>
    </row>
    <row r="60" spans="1:19" x14ac:dyDescent="0.25">
      <c r="A60" s="11">
        <v>49</v>
      </c>
      <c r="B60" s="7">
        <v>2.8559999999999999E-2</v>
      </c>
      <c r="C60" s="7">
        <v>3.8559999999999997E-2</v>
      </c>
      <c r="D60" s="19">
        <v>2.1340000000000001E-2</v>
      </c>
      <c r="G60" s="23">
        <f t="shared" si="3"/>
        <v>0.25162169646806681</v>
      </c>
      <c r="H60" s="23">
        <f t="shared" si="3"/>
        <v>0.15662172483600337</v>
      </c>
      <c r="I60" s="23">
        <f t="shared" si="3"/>
        <v>0.35534751970458456</v>
      </c>
      <c r="L60" s="23">
        <f t="shared" si="8"/>
        <v>0.96860994099422393</v>
      </c>
      <c r="M60" s="23">
        <f t="shared" si="9"/>
        <v>0.95931795753029603</v>
      </c>
      <c r="N60" s="23">
        <f t="shared" si="10"/>
        <v>0.97497308413565342</v>
      </c>
      <c r="Q60" s="23">
        <f t="shared" si="5"/>
        <v>3.1893285805068207E-2</v>
      </c>
      <c r="R60" s="23">
        <f t="shared" si="6"/>
        <v>4.1532707923146096E-2</v>
      </c>
      <c r="S60" s="23">
        <f t="shared" si="7"/>
        <v>2.534541438005735E-2</v>
      </c>
    </row>
    <row r="61" spans="1:19" x14ac:dyDescent="0.25">
      <c r="A61" s="13">
        <v>50</v>
      </c>
      <c r="B61" s="8">
        <v>2.8639999999999999E-2</v>
      </c>
      <c r="C61" s="8">
        <v>3.8640000000000001E-2</v>
      </c>
      <c r="D61" s="20">
        <v>2.1440000000000001E-2</v>
      </c>
      <c r="G61" s="23">
        <f t="shared" si="3"/>
        <v>0.24368543882121457</v>
      </c>
      <c r="H61" s="23">
        <f t="shared" si="3"/>
        <v>0.15022693119521302</v>
      </c>
      <c r="I61" s="23">
        <f t="shared" si="3"/>
        <v>0.3462238250159555</v>
      </c>
      <c r="L61" s="23">
        <f t="shared" si="8"/>
        <v>0.96845956545778467</v>
      </c>
      <c r="M61" s="23">
        <f t="shared" si="9"/>
        <v>0.95917045577498106</v>
      </c>
      <c r="N61" s="23">
        <f t="shared" si="10"/>
        <v>0.97432458598215632</v>
      </c>
      <c r="Q61" s="23">
        <f t="shared" si="5"/>
        <v>3.2048546663019317E-2</v>
      </c>
      <c r="R61" s="23">
        <f t="shared" si="6"/>
        <v>4.1686476645002989E-2</v>
      </c>
      <c r="S61" s="23">
        <f t="shared" si="7"/>
        <v>2.6010780360187752E-2</v>
      </c>
    </row>
    <row r="62" spans="1:19" x14ac:dyDescent="0.25">
      <c r="A62" s="11">
        <v>51</v>
      </c>
      <c r="B62" s="7">
        <v>2.8719999999999999E-2</v>
      </c>
      <c r="C62" s="7">
        <v>3.8719999999999997E-2</v>
      </c>
      <c r="D62" s="19">
        <v>2.154E-2</v>
      </c>
      <c r="G62" s="23">
        <f t="shared" si="3"/>
        <v>0.2359628598206493</v>
      </c>
      <c r="H62" s="23">
        <f t="shared" si="3"/>
        <v>0.14407108129305815</v>
      </c>
      <c r="I62" s="23">
        <f t="shared" si="3"/>
        <v>0.33726850231194949</v>
      </c>
      <c r="L62" s="23">
        <f t="shared" si="8"/>
        <v>0.96830923079392062</v>
      </c>
      <c r="M62" s="23">
        <f t="shared" si="9"/>
        <v>0.95902299372570143</v>
      </c>
      <c r="N62" s="23">
        <f t="shared" si="10"/>
        <v>0.97413429678447661</v>
      </c>
      <c r="Q62" s="23">
        <f t="shared" si="5"/>
        <v>3.2203789420396374E-2</v>
      </c>
      <c r="R62" s="23">
        <f t="shared" si="6"/>
        <v>4.1840227612725774E-2</v>
      </c>
      <c r="S62" s="23">
        <f t="shared" si="7"/>
        <v>2.6206103135502874E-2</v>
      </c>
    </row>
    <row r="63" spans="1:19" x14ac:dyDescent="0.25">
      <c r="A63" s="11">
        <v>52</v>
      </c>
      <c r="B63" s="7">
        <v>2.8799999999999999E-2</v>
      </c>
      <c r="C63" s="7">
        <v>3.8800000000000001E-2</v>
      </c>
      <c r="D63" s="19">
        <v>2.163E-2</v>
      </c>
      <c r="G63" s="23">
        <f t="shared" si="3"/>
        <v>0.22844955153242222</v>
      </c>
      <c r="H63" s="23">
        <f t="shared" si="3"/>
        <v>0.1381462403924329</v>
      </c>
      <c r="I63" s="23">
        <f t="shared" si="3"/>
        <v>0.32864789400645977</v>
      </c>
      <c r="L63" s="23">
        <f t="shared" si="8"/>
        <v>0.96815893698721145</v>
      </c>
      <c r="M63" s="23">
        <f t="shared" si="9"/>
        <v>0.95887557136762647</v>
      </c>
      <c r="N63" s="23">
        <f t="shared" si="10"/>
        <v>0.97443992472941854</v>
      </c>
      <c r="Q63" s="23">
        <f t="shared" si="5"/>
        <v>3.235901408095266E-2</v>
      </c>
      <c r="R63" s="23">
        <f t="shared" si="6"/>
        <v>4.1993960829954748E-2</v>
      </c>
      <c r="S63" s="23">
        <f t="shared" si="7"/>
        <v>2.5892409210915564E-2</v>
      </c>
    </row>
    <row r="64" spans="1:19" x14ac:dyDescent="0.25">
      <c r="A64" s="11">
        <v>53</v>
      </c>
      <c r="B64" s="7">
        <v>2.887E-2</v>
      </c>
      <c r="C64" s="7">
        <v>3.8870000000000002E-2</v>
      </c>
      <c r="D64" s="19">
        <v>2.172E-2</v>
      </c>
      <c r="G64" s="23">
        <f t="shared" si="3"/>
        <v>0.22125509458912998</v>
      </c>
      <c r="H64" s="23">
        <f t="shared" si="3"/>
        <v>0.13251228100936779</v>
      </c>
      <c r="I64" s="23">
        <f t="shared" si="3"/>
        <v>0.32019133916312786</v>
      </c>
      <c r="L64" s="23">
        <f t="shared" si="8"/>
        <v>0.96850745867071142</v>
      </c>
      <c r="M64" s="23">
        <f t="shared" si="9"/>
        <v>0.95921742519332642</v>
      </c>
      <c r="N64" s="23">
        <f t="shared" si="10"/>
        <v>0.97426864739572716</v>
      </c>
      <c r="Q64" s="23">
        <f t="shared" si="5"/>
        <v>3.1999094904326564E-2</v>
      </c>
      <c r="R64" s="23">
        <f t="shared" si="6"/>
        <v>4.1637509052139504E-2</v>
      </c>
      <c r="S64" s="23">
        <f t="shared" si="7"/>
        <v>2.6068194689136803E-2</v>
      </c>
    </row>
    <row r="65" spans="1:19" x14ac:dyDescent="0.25">
      <c r="A65" s="11">
        <v>54</v>
      </c>
      <c r="B65" s="7">
        <v>2.894E-2</v>
      </c>
      <c r="C65" s="7">
        <v>3.8940000000000002E-2</v>
      </c>
      <c r="D65" s="19">
        <v>2.181E-2</v>
      </c>
      <c r="G65" s="23">
        <f t="shared" si="3"/>
        <v>0.21425810551998772</v>
      </c>
      <c r="H65" s="23">
        <f t="shared" si="3"/>
        <v>0.12709099141634847</v>
      </c>
      <c r="I65" s="23">
        <f t="shared" si="3"/>
        <v>0.31189755827348264</v>
      </c>
      <c r="L65" s="23">
        <f t="shared" si="8"/>
        <v>0.96837591883641982</v>
      </c>
      <c r="M65" s="23">
        <f t="shared" si="9"/>
        <v>0.9590883988131178</v>
      </c>
      <c r="N65" s="23">
        <f t="shared" si="10"/>
        <v>0.97409742277438749</v>
      </c>
      <c r="Q65" s="23">
        <f t="shared" si="5"/>
        <v>3.2134921186921982E-2</v>
      </c>
      <c r="R65" s="23">
        <f t="shared" si="6"/>
        <v>4.1772030230971889E-2</v>
      </c>
      <c r="S65" s="23">
        <f t="shared" si="7"/>
        <v>2.6243956959278898E-2</v>
      </c>
    </row>
    <row r="66" spans="1:19" x14ac:dyDescent="0.25">
      <c r="A66" s="13">
        <v>55</v>
      </c>
      <c r="B66" s="8">
        <v>2.9010000000000001E-2</v>
      </c>
      <c r="C66" s="8">
        <v>3.9010000000000003E-2</v>
      </c>
      <c r="D66" s="20">
        <v>2.1899999999999999E-2</v>
      </c>
      <c r="G66" s="23">
        <f t="shared" si="3"/>
        <v>0.20745421302682052</v>
      </c>
      <c r="H66" s="23">
        <f t="shared" si="3"/>
        <v>0.12187510123214522</v>
      </c>
      <c r="I66" s="23">
        <f t="shared" si="3"/>
        <v>0.30376521957635672</v>
      </c>
      <c r="L66" s="23">
        <f t="shared" si="8"/>
        <v>0.96824441027957986</v>
      </c>
      <c r="M66" s="23">
        <f t="shared" si="9"/>
        <v>0.95895940281781211</v>
      </c>
      <c r="N66" s="23">
        <f t="shared" si="10"/>
        <v>0.97392625084292839</v>
      </c>
      <c r="Q66" s="23">
        <f t="shared" si="5"/>
        <v>3.2270733617541389E-2</v>
      </c>
      <c r="R66" s="23">
        <f t="shared" si="6"/>
        <v>4.1906537822899985E-2</v>
      </c>
      <c r="S66" s="23">
        <f t="shared" si="7"/>
        <v>2.6419696026742892E-2</v>
      </c>
    </row>
    <row r="67" spans="1:19" x14ac:dyDescent="0.25">
      <c r="A67" s="11">
        <v>56</v>
      </c>
      <c r="B67" s="7">
        <v>2.9080000000000002E-2</v>
      </c>
      <c r="C67" s="7">
        <v>3.9079999999999997E-2</v>
      </c>
      <c r="D67" s="19">
        <v>2.1989999999999999E-2</v>
      </c>
      <c r="G67" s="23">
        <f t="shared" si="3"/>
        <v>0.20083910663449903</v>
      </c>
      <c r="H67" s="23">
        <f t="shared" si="3"/>
        <v>0.11685755659790611</v>
      </c>
      <c r="I67" s="23">
        <f t="shared" si="3"/>
        <v>0.29579294135764111</v>
      </c>
      <c r="L67" s="23">
        <f t="shared" si="8"/>
        <v>0.9681129329898629</v>
      </c>
      <c r="M67" s="23">
        <f t="shared" si="9"/>
        <v>0.95883043719748973</v>
      </c>
      <c r="N67" s="23">
        <f t="shared" si="10"/>
        <v>0.97375513157880922</v>
      </c>
      <c r="Q67" s="23">
        <f t="shared" si="5"/>
        <v>3.240653219870309E-2</v>
      </c>
      <c r="R67" s="23">
        <f t="shared" si="6"/>
        <v>4.2041031830351565E-2</v>
      </c>
      <c r="S67" s="23">
        <f t="shared" si="7"/>
        <v>2.6595411897011867E-2</v>
      </c>
    </row>
    <row r="68" spans="1:19" x14ac:dyDescent="0.25">
      <c r="A68" s="11">
        <v>57</v>
      </c>
      <c r="B68" s="7">
        <v>2.9149999999999999E-2</v>
      </c>
      <c r="C68" s="7">
        <v>3.9149999999999997E-2</v>
      </c>
      <c r="D68" s="19">
        <v>2.2079999999999999E-2</v>
      </c>
      <c r="G68" s="23">
        <f t="shared" si="3"/>
        <v>0.19440853707916958</v>
      </c>
      <c r="H68" s="23">
        <f t="shared" si="3"/>
        <v>0.11203151502371</v>
      </c>
      <c r="I68" s="23">
        <f t="shared" si="3"/>
        <v>0.28797929423331098</v>
      </c>
      <c r="L68" s="23">
        <f t="shared" si="8"/>
        <v>0.96798148695695885</v>
      </c>
      <c r="M68" s="23">
        <f t="shared" si="9"/>
        <v>0.95870150194221515</v>
      </c>
      <c r="N68" s="23">
        <f t="shared" si="10"/>
        <v>0.97358406495953964</v>
      </c>
      <c r="Q68" s="23">
        <f t="shared" si="5"/>
        <v>3.2542316932910029E-2</v>
      </c>
      <c r="R68" s="23">
        <f t="shared" si="6"/>
        <v>4.2175512255774608E-2</v>
      </c>
      <c r="S68" s="23">
        <f t="shared" si="7"/>
        <v>2.677110457552798E-2</v>
      </c>
    </row>
    <row r="69" spans="1:19" x14ac:dyDescent="0.25">
      <c r="A69" s="11">
        <v>58</v>
      </c>
      <c r="B69" s="7">
        <v>2.921E-2</v>
      </c>
      <c r="C69" s="7">
        <v>3.9210000000000002E-2</v>
      </c>
      <c r="D69" s="19">
        <v>2.2169999999999999E-2</v>
      </c>
      <c r="G69" s="23">
        <f t="shared" si="3"/>
        <v>0.18826438056447029</v>
      </c>
      <c r="H69" s="23">
        <f t="shared" si="3"/>
        <v>0.10745029304236588</v>
      </c>
      <c r="I69" s="23">
        <f t="shared" si="3"/>
        <v>0.28032280341372406</v>
      </c>
      <c r="L69" s="23">
        <f t="shared" si="8"/>
        <v>0.96839564451741544</v>
      </c>
      <c r="M69" s="23">
        <f t="shared" si="9"/>
        <v>0.95910773874320476</v>
      </c>
      <c r="N69" s="23">
        <f t="shared" si="10"/>
        <v>0.97341305096267139</v>
      </c>
      <c r="Q69" s="23">
        <f t="shared" si="5"/>
        <v>3.2114551535312529E-2</v>
      </c>
      <c r="R69" s="23">
        <f t="shared" si="6"/>
        <v>4.1751865525487444E-2</v>
      </c>
      <c r="S69" s="23">
        <f t="shared" si="7"/>
        <v>2.6946774067700841E-2</v>
      </c>
    </row>
    <row r="70" spans="1:19" x14ac:dyDescent="0.25">
      <c r="A70" s="11">
        <v>59</v>
      </c>
      <c r="B70" s="7">
        <v>2.9270000000000001E-2</v>
      </c>
      <c r="C70" s="7">
        <v>3.9269999999999999E-2</v>
      </c>
      <c r="D70" s="19">
        <v>2.2249999999999999E-2</v>
      </c>
      <c r="G70" s="23">
        <f t="shared" si="3"/>
        <v>0.18229318651138465</v>
      </c>
      <c r="H70" s="23">
        <f t="shared" si="3"/>
        <v>0.1030445280334141</v>
      </c>
      <c r="I70" s="23">
        <f t="shared" si="3"/>
        <v>0.27297945705964921</v>
      </c>
      <c r="L70" s="23">
        <f t="shared" si="8"/>
        <v>0.9682829325697071</v>
      </c>
      <c r="M70" s="23">
        <f t="shared" si="9"/>
        <v>0.95899718014529145</v>
      </c>
      <c r="N70" s="23">
        <f t="shared" si="10"/>
        <v>0.97380396362818578</v>
      </c>
      <c r="Q70" s="23">
        <f t="shared" si="5"/>
        <v>3.2230948700199977E-2</v>
      </c>
      <c r="R70" s="23">
        <f t="shared" si="6"/>
        <v>4.1867144514605326E-2</v>
      </c>
      <c r="S70" s="23">
        <f t="shared" si="7"/>
        <v>2.6545264972580185E-2</v>
      </c>
    </row>
    <row r="71" spans="1:19" x14ac:dyDescent="0.25">
      <c r="A71" s="13">
        <v>60</v>
      </c>
      <c r="B71" s="8">
        <v>2.9329999999999998E-2</v>
      </c>
      <c r="C71" s="8">
        <v>3.9329999999999997E-2</v>
      </c>
      <c r="D71" s="20">
        <v>2.2329999999999999E-2</v>
      </c>
      <c r="G71" s="23">
        <f t="shared" si="3"/>
        <v>0.17649083878928418</v>
      </c>
      <c r="H71" s="23">
        <f t="shared" si="3"/>
        <v>9.8808021653977174E-2</v>
      </c>
      <c r="I71" s="23">
        <f t="shared" si="3"/>
        <v>0.26578696976447264</v>
      </c>
      <c r="L71" s="23">
        <f t="shared" si="8"/>
        <v>0.9681702435886812</v>
      </c>
      <c r="M71" s="23">
        <f t="shared" si="9"/>
        <v>0.95888664385882616</v>
      </c>
      <c r="N71" s="23">
        <f t="shared" si="10"/>
        <v>0.97365191002777574</v>
      </c>
      <c r="Q71" s="23">
        <f t="shared" si="5"/>
        <v>3.2347335693224684E-2</v>
      </c>
      <c r="R71" s="23">
        <f t="shared" si="6"/>
        <v>4.1982413526423679E-2</v>
      </c>
      <c r="S71" s="23">
        <f t="shared" si="7"/>
        <v>2.670142111740063E-2</v>
      </c>
    </row>
    <row r="72" spans="1:19" x14ac:dyDescent="0.25">
      <c r="A72" s="11">
        <v>61</v>
      </c>
      <c r="B72" s="7">
        <v>2.9389999999999999E-2</v>
      </c>
      <c r="C72" s="7">
        <v>3.9390000000000001E-2</v>
      </c>
      <c r="D72" s="19">
        <v>2.2419999999999999E-2</v>
      </c>
      <c r="G72" s="23">
        <f t="shared" si="3"/>
        <v>0.1708532938612834</v>
      </c>
      <c r="H72" s="23">
        <f t="shared" si="3"/>
        <v>9.4734772602259515E-2</v>
      </c>
      <c r="I72" s="23">
        <f t="shared" si="3"/>
        <v>0.25858926068675958</v>
      </c>
      <c r="L72" s="23">
        <f t="shared" si="8"/>
        <v>0.96805757756791244</v>
      </c>
      <c r="M72" s="23">
        <f t="shared" si="9"/>
        <v>0.95877612987757144</v>
      </c>
      <c r="N72" s="23">
        <f t="shared" si="10"/>
        <v>0.97291925528143341</v>
      </c>
      <c r="Q72" s="23">
        <f t="shared" si="5"/>
        <v>3.2463712515894874E-2</v>
      </c>
      <c r="R72" s="23">
        <f t="shared" si="6"/>
        <v>4.2097672562465493E-2</v>
      </c>
      <c r="S72" s="23">
        <f t="shared" si="7"/>
        <v>2.7454185561872169E-2</v>
      </c>
    </row>
    <row r="73" spans="1:19" x14ac:dyDescent="0.25">
      <c r="A73" s="11">
        <v>62</v>
      </c>
      <c r="B73" s="7">
        <v>2.945E-2</v>
      </c>
      <c r="C73" s="7">
        <v>3.9449999999999999E-2</v>
      </c>
      <c r="D73" s="19">
        <v>2.2499999999999999E-2</v>
      </c>
      <c r="G73" s="23">
        <f t="shared" si="3"/>
        <v>0.16537658033581548</v>
      </c>
      <c r="H73" s="23">
        <f t="shared" si="3"/>
        <v>9.0818971236027751E-2</v>
      </c>
      <c r="I73" s="23">
        <f t="shared" si="3"/>
        <v>0.25169487113166683</v>
      </c>
      <c r="L73" s="23">
        <f t="shared" si="8"/>
        <v>0.96794493450085617</v>
      </c>
      <c r="M73" s="23">
        <f t="shared" si="9"/>
        <v>0.95866563819525785</v>
      </c>
      <c r="N73" s="23">
        <f t="shared" si="10"/>
        <v>0.97333845366670424</v>
      </c>
      <c r="Q73" s="23">
        <f t="shared" si="5"/>
        <v>3.2580079169844116E-2</v>
      </c>
      <c r="R73" s="23">
        <f t="shared" si="6"/>
        <v>4.2212921624289086E-2</v>
      </c>
      <c r="S73" s="23">
        <f t="shared" si="7"/>
        <v>2.7023411785279346E-2</v>
      </c>
    </row>
    <row r="74" spans="1:19" x14ac:dyDescent="0.25">
      <c r="A74" s="11">
        <v>63</v>
      </c>
      <c r="B74" s="7">
        <v>2.9499999999999998E-2</v>
      </c>
      <c r="C74" s="7">
        <v>3.95E-2</v>
      </c>
      <c r="D74" s="19">
        <v>2.2579999999999999E-2</v>
      </c>
      <c r="G74" s="23">
        <f t="shared" si="3"/>
        <v>0.16015477435525072</v>
      </c>
      <c r="H74" s="23">
        <f t="shared" si="3"/>
        <v>8.7107770643875385E-2</v>
      </c>
      <c r="I74" s="23">
        <f t="shared" si="3"/>
        <v>0.2449460576752725</v>
      </c>
      <c r="L74" s="23">
        <f t="shared" si="8"/>
        <v>0.9684247553676506</v>
      </c>
      <c r="M74" s="23">
        <f t="shared" si="9"/>
        <v>0.95913628461494682</v>
      </c>
      <c r="N74" s="23">
        <f t="shared" si="10"/>
        <v>0.97318652769502045</v>
      </c>
      <c r="Q74" s="23">
        <f t="shared" si="5"/>
        <v>3.2084491081344702E-2</v>
      </c>
      <c r="R74" s="23">
        <f t="shared" si="6"/>
        <v>4.172210302249349E-2</v>
      </c>
      <c r="S74" s="23">
        <f t="shared" si="7"/>
        <v>2.7179511474157734E-2</v>
      </c>
    </row>
    <row r="75" spans="1:19" x14ac:dyDescent="0.25">
      <c r="A75" s="11">
        <v>64</v>
      </c>
      <c r="B75" s="7">
        <v>2.9559999999999999E-2</v>
      </c>
      <c r="C75" s="7">
        <v>3.9559999999999998E-2</v>
      </c>
      <c r="D75" s="19">
        <v>2.266E-2</v>
      </c>
      <c r="G75" s="23">
        <f t="shared" si="3"/>
        <v>0.15498643277157986</v>
      </c>
      <c r="H75" s="23">
        <f t="shared" si="3"/>
        <v>8.348878318134477E-2</v>
      </c>
      <c r="I75" s="23">
        <f t="shared" si="3"/>
        <v>0.23834099984471241</v>
      </c>
      <c r="L75" s="23">
        <f t="shared" si="8"/>
        <v>0.96772908204280828</v>
      </c>
      <c r="M75" s="23">
        <f t="shared" si="9"/>
        <v>0.95845390789156804</v>
      </c>
      <c r="N75" s="23">
        <f t="shared" si="10"/>
        <v>0.97303464324656952</v>
      </c>
      <c r="Q75" s="23">
        <f t="shared" si="5"/>
        <v>3.2803104800294053E-2</v>
      </c>
      <c r="R75" s="23">
        <f t="shared" si="6"/>
        <v>4.243380540275022E-2</v>
      </c>
      <c r="S75" s="23">
        <f t="shared" si="7"/>
        <v>2.733559286000125E-2</v>
      </c>
    </row>
    <row r="76" spans="1:19" x14ac:dyDescent="0.25">
      <c r="A76" s="13">
        <v>65</v>
      </c>
      <c r="B76" s="8">
        <v>2.9610000000000001E-2</v>
      </c>
      <c r="C76" s="8">
        <v>3.9609999999999999E-2</v>
      </c>
      <c r="D76" s="20">
        <v>2.274E-2</v>
      </c>
      <c r="G76" s="23">
        <f t="shared" si="3"/>
        <v>0.15006213541601607</v>
      </c>
      <c r="H76" s="23">
        <f t="shared" si="3"/>
        <v>8.0060972087202462E-2</v>
      </c>
      <c r="I76" s="23">
        <f t="shared" si="3"/>
        <v>0.23187785935655056</v>
      </c>
      <c r="L76" s="23">
        <f t="shared" si="8"/>
        <v>0.96822755858365195</v>
      </c>
      <c r="M76" s="23">
        <f t="shared" si="9"/>
        <v>0.95894285479407682</v>
      </c>
      <c r="N76" s="23">
        <f t="shared" si="10"/>
        <v>0.97288280030555874</v>
      </c>
      <c r="Q76" s="23">
        <f t="shared" si="5"/>
        <v>3.2288138151352667E-2</v>
      </c>
      <c r="R76" s="23">
        <f t="shared" si="6"/>
        <v>4.1923794201498041E-2</v>
      </c>
      <c r="S76" s="23">
        <f t="shared" si="7"/>
        <v>2.7491655946667241E-2</v>
      </c>
    </row>
    <row r="77" spans="1:19" x14ac:dyDescent="0.25">
      <c r="A77" s="11">
        <v>66</v>
      </c>
      <c r="B77" s="7">
        <v>2.9659999999999999E-2</v>
      </c>
      <c r="C77" s="7">
        <v>3.9660000000000001E-2</v>
      </c>
      <c r="D77" s="19">
        <v>2.281E-2</v>
      </c>
      <c r="G77" s="23">
        <f t="shared" ref="G77:I140" si="11">(1+B77)^(-$A77)</f>
        <v>0.14528020637918998</v>
      </c>
      <c r="H77" s="23">
        <f t="shared" si="11"/>
        <v>7.6766524153313018E-2</v>
      </c>
      <c r="I77" s="23">
        <f t="shared" si="11"/>
        <v>0.22570037424789752</v>
      </c>
      <c r="L77" s="23">
        <f t="shared" si="8"/>
        <v>0.96813367327094746</v>
      </c>
      <c r="M77" s="23">
        <f t="shared" si="9"/>
        <v>0.95885076276239656</v>
      </c>
      <c r="N77" s="23">
        <f t="shared" si="10"/>
        <v>0.9733588833112603</v>
      </c>
      <c r="Q77" s="23">
        <f t="shared" ref="Q77:Q140" si="12">-LN(L77)</f>
        <v>3.2385109017360081E-2</v>
      </c>
      <c r="R77" s="23">
        <f t="shared" ref="R77:R140" si="13">-LN(M77)</f>
        <v>4.2019833765826534E-2</v>
      </c>
      <c r="S77" s="23">
        <f t="shared" ref="S77:S140" si="14">-LN(N77)</f>
        <v>2.7002422755121706E-2</v>
      </c>
    </row>
    <row r="78" spans="1:19" x14ac:dyDescent="0.25">
      <c r="A78" s="11">
        <v>67</v>
      </c>
      <c r="B78" s="7">
        <v>2.971E-2</v>
      </c>
      <c r="C78" s="7">
        <v>3.9710000000000002E-2</v>
      </c>
      <c r="D78" s="19">
        <v>2.2890000000000001E-2</v>
      </c>
      <c r="G78" s="23">
        <f t="shared" si="11"/>
        <v>0.14063702249325741</v>
      </c>
      <c r="H78" s="23">
        <f t="shared" si="11"/>
        <v>7.3600571842421345E-2</v>
      </c>
      <c r="I78" s="23">
        <f t="shared" si="11"/>
        <v>0.21951363311666308</v>
      </c>
      <c r="L78" s="23">
        <f t="shared" ref="L78:L141" si="15">G78/G77</f>
        <v>0.96803980389583433</v>
      </c>
      <c r="M78" s="23">
        <f t="shared" ref="M78:M141" si="16">H78/H77</f>
        <v>0.95875868621368288</v>
      </c>
      <c r="N78" s="23">
        <f t="shared" ref="N78:N141" si="17">I78/I77</f>
        <v>0.97258869795032221</v>
      </c>
      <c r="Q78" s="23">
        <f t="shared" si="12"/>
        <v>3.2482072823851259E-2</v>
      </c>
      <c r="R78" s="23">
        <f t="shared" si="13"/>
        <v>4.2115866405667363E-2</v>
      </c>
      <c r="S78" s="23">
        <f t="shared" si="14"/>
        <v>2.7794001529977592E-2</v>
      </c>
    </row>
    <row r="79" spans="1:19" x14ac:dyDescent="0.25">
      <c r="A79" s="11">
        <v>68</v>
      </c>
      <c r="B79" s="7">
        <v>2.9760000000000002E-2</v>
      </c>
      <c r="C79" s="7">
        <v>3.9759999999999997E-2</v>
      </c>
      <c r="D79" s="19">
        <v>2.2970000000000001E-2</v>
      </c>
      <c r="G79" s="23">
        <f t="shared" si="11"/>
        <v>0.13612903640632612</v>
      </c>
      <c r="H79" s="23">
        <f t="shared" si="11"/>
        <v>7.0558411816863231E-2</v>
      </c>
      <c r="I79" s="23">
        <f t="shared" si="11"/>
        <v>0.21346317368464607</v>
      </c>
      <c r="L79" s="23">
        <f t="shared" si="15"/>
        <v>0.96794595045449416</v>
      </c>
      <c r="M79" s="23">
        <f t="shared" si="16"/>
        <v>0.95866662514428047</v>
      </c>
      <c r="N79" s="23">
        <f t="shared" si="17"/>
        <v>0.97243697648245186</v>
      </c>
      <c r="Q79" s="23">
        <f t="shared" si="12"/>
        <v>3.2579029571805411E-2</v>
      </c>
      <c r="R79" s="23">
        <f t="shared" si="13"/>
        <v>4.2211892121952442E-2</v>
      </c>
      <c r="S79" s="23">
        <f t="shared" si="14"/>
        <v>2.7950011263085432E-2</v>
      </c>
    </row>
    <row r="80" spans="1:19" x14ac:dyDescent="0.25">
      <c r="A80" s="11">
        <v>69</v>
      </c>
      <c r="B80" s="7">
        <v>2.98E-2</v>
      </c>
      <c r="C80" s="7">
        <v>3.9800000000000002E-2</v>
      </c>
      <c r="D80" s="19">
        <v>2.3040000000000001E-2</v>
      </c>
      <c r="G80" s="23">
        <f t="shared" si="11"/>
        <v>0.13184108338087763</v>
      </c>
      <c r="H80" s="23">
        <f t="shared" si="11"/>
        <v>6.7680396804141174E-2</v>
      </c>
      <c r="I80" s="23">
        <f t="shared" si="11"/>
        <v>0.20768713395170524</v>
      </c>
      <c r="L80" s="23">
        <f t="shared" si="15"/>
        <v>0.9685008199672438</v>
      </c>
      <c r="M80" s="23">
        <f t="shared" si="16"/>
        <v>0.95921088728312021</v>
      </c>
      <c r="N80" s="23">
        <f t="shared" si="17"/>
        <v>0.97294128240839373</v>
      </c>
      <c r="Q80" s="23">
        <f t="shared" si="12"/>
        <v>3.2005949499158047E-2</v>
      </c>
      <c r="R80" s="23">
        <f t="shared" si="13"/>
        <v>4.1644324954681934E-2</v>
      </c>
      <c r="S80" s="23">
        <f t="shared" si="14"/>
        <v>2.7431545576596141E-2</v>
      </c>
    </row>
    <row r="81" spans="1:19" x14ac:dyDescent="0.25">
      <c r="A81" s="13">
        <v>70</v>
      </c>
      <c r="B81" s="8">
        <v>2.9850000000000002E-2</v>
      </c>
      <c r="C81" s="8">
        <v>3.9849999999999997E-2</v>
      </c>
      <c r="D81" s="20">
        <v>2.3109999999999999E-2</v>
      </c>
      <c r="G81" s="23">
        <f t="shared" si="11"/>
        <v>0.12759153635412529</v>
      </c>
      <c r="H81" s="23">
        <f t="shared" si="11"/>
        <v>6.4871101049908814E-2</v>
      </c>
      <c r="I81" s="23">
        <f t="shared" si="11"/>
        <v>0.20203980128156468</v>
      </c>
      <c r="L81" s="23">
        <f t="shared" si="15"/>
        <v>0.96776765695655154</v>
      </c>
      <c r="M81" s="23">
        <f t="shared" si="16"/>
        <v>0.958491736353702</v>
      </c>
      <c r="N81" s="23">
        <f t="shared" si="17"/>
        <v>0.97280846163800516</v>
      </c>
      <c r="Q81" s="23">
        <f t="shared" si="12"/>
        <v>3.276324432109913E-2</v>
      </c>
      <c r="R81" s="23">
        <f t="shared" si="13"/>
        <v>4.2394337969489986E-2</v>
      </c>
      <c r="S81" s="23">
        <f t="shared" si="14"/>
        <v>2.7568069578206594E-2</v>
      </c>
    </row>
    <row r="82" spans="1:19" x14ac:dyDescent="0.25">
      <c r="A82" s="11">
        <v>71</v>
      </c>
      <c r="B82" s="7">
        <v>2.989E-2</v>
      </c>
      <c r="C82" s="7">
        <v>3.9890000000000002E-2</v>
      </c>
      <c r="D82" s="19">
        <v>2.3179999999999999E-2</v>
      </c>
      <c r="G82" s="23">
        <f t="shared" si="11"/>
        <v>0.1235521394832948</v>
      </c>
      <c r="H82" s="23">
        <f t="shared" si="11"/>
        <v>6.2214908508387845E-2</v>
      </c>
      <c r="I82" s="23">
        <f t="shared" si="11"/>
        <v>0.19651919960693398</v>
      </c>
      <c r="L82" s="23">
        <f t="shared" si="15"/>
        <v>0.96834118479756126</v>
      </c>
      <c r="M82" s="23">
        <f t="shared" si="16"/>
        <v>0.95905430155289928</v>
      </c>
      <c r="N82" s="23">
        <f t="shared" si="17"/>
        <v>0.97267567261691601</v>
      </c>
      <c r="Q82" s="23">
        <f t="shared" si="12"/>
        <v>3.2170790172430616E-2</v>
      </c>
      <c r="R82" s="23">
        <f t="shared" si="13"/>
        <v>4.1807582601726796E-2</v>
      </c>
      <c r="S82" s="23">
        <f t="shared" si="14"/>
        <v>2.7704579579966353E-2</v>
      </c>
    </row>
    <row r="83" spans="1:19" x14ac:dyDescent="0.25">
      <c r="A83" s="11">
        <v>72</v>
      </c>
      <c r="B83" s="7">
        <v>2.9940000000000001E-2</v>
      </c>
      <c r="C83" s="7">
        <v>3.9940000000000003E-2</v>
      </c>
      <c r="D83" s="19">
        <v>2.3259999999999999E-2</v>
      </c>
      <c r="G83" s="23">
        <f t="shared" si="11"/>
        <v>0.11954774299011793</v>
      </c>
      <c r="H83" s="23">
        <f t="shared" si="11"/>
        <v>5.9621598414362757E-2</v>
      </c>
      <c r="I83" s="23">
        <f t="shared" si="11"/>
        <v>0.19098892115720256</v>
      </c>
      <c r="L83" s="23">
        <f t="shared" si="15"/>
        <v>0.9675894200624644</v>
      </c>
      <c r="M83" s="23">
        <f t="shared" si="16"/>
        <v>0.95831690255277868</v>
      </c>
      <c r="N83" s="23">
        <f t="shared" si="17"/>
        <v>0.97185883892875224</v>
      </c>
      <c r="Q83" s="23">
        <f t="shared" si="12"/>
        <v>3.2947434511847368E-2</v>
      </c>
      <c r="R83" s="23">
        <f t="shared" si="13"/>
        <v>4.2576759728093799E-2</v>
      </c>
      <c r="S83" s="23">
        <f t="shared" si="14"/>
        <v>2.8544712507778989E-2</v>
      </c>
    </row>
    <row r="84" spans="1:19" x14ac:dyDescent="0.25">
      <c r="A84" s="11">
        <v>73</v>
      </c>
      <c r="B84" s="7">
        <v>2.998E-2</v>
      </c>
      <c r="C84" s="7">
        <v>3.9980000000000002E-2</v>
      </c>
      <c r="D84" s="19">
        <v>2.333E-2</v>
      </c>
      <c r="G84" s="23">
        <f t="shared" si="11"/>
        <v>0.11574392465877704</v>
      </c>
      <c r="H84" s="23">
        <f t="shared" si="11"/>
        <v>5.7171017244537062E-2</v>
      </c>
      <c r="I84" s="23">
        <f t="shared" si="11"/>
        <v>0.18571776715224009</v>
      </c>
      <c r="L84" s="23">
        <f t="shared" si="15"/>
        <v>0.96818159643837598</v>
      </c>
      <c r="M84" s="23">
        <f t="shared" si="16"/>
        <v>0.95889776129793669</v>
      </c>
      <c r="N84" s="23">
        <f t="shared" si="17"/>
        <v>0.97240073417335138</v>
      </c>
      <c r="Q84" s="23">
        <f t="shared" si="12"/>
        <v>3.2335609673748024E-2</v>
      </c>
      <c r="R84" s="23">
        <f t="shared" si="13"/>
        <v>4.1970819481669988E-2</v>
      </c>
      <c r="S84" s="23">
        <f t="shared" si="14"/>
        <v>2.798728152878021E-2</v>
      </c>
    </row>
    <row r="85" spans="1:19" x14ac:dyDescent="0.25">
      <c r="A85" s="11">
        <v>74</v>
      </c>
      <c r="B85" s="7">
        <v>3.0020000000000002E-2</v>
      </c>
      <c r="C85" s="7">
        <v>4.002E-2</v>
      </c>
      <c r="D85" s="19">
        <v>2.3400000000000001E-2</v>
      </c>
      <c r="G85" s="23">
        <f t="shared" si="11"/>
        <v>0.11205244648240294</v>
      </c>
      <c r="H85" s="23">
        <f t="shared" si="11"/>
        <v>5.4816949435473737E-2</v>
      </c>
      <c r="I85" s="23">
        <f t="shared" si="11"/>
        <v>0.18056745000469493</v>
      </c>
      <c r="L85" s="23">
        <f t="shared" si="15"/>
        <v>0.96810650591590963</v>
      </c>
      <c r="M85" s="23">
        <f t="shared" si="16"/>
        <v>0.95882410489576753</v>
      </c>
      <c r="N85" s="23">
        <f t="shared" si="17"/>
        <v>0.97226804292061486</v>
      </c>
      <c r="Q85" s="23">
        <f t="shared" si="12"/>
        <v>3.2413170985427515E-2</v>
      </c>
      <c r="R85" s="23">
        <f t="shared" si="13"/>
        <v>4.2047636045639797E-2</v>
      </c>
      <c r="S85" s="23">
        <f t="shared" si="14"/>
        <v>2.8123748216069479E-2</v>
      </c>
    </row>
    <row r="86" spans="1:19" x14ac:dyDescent="0.25">
      <c r="A86" s="13">
        <v>75</v>
      </c>
      <c r="B86" s="8">
        <v>3.006E-2</v>
      </c>
      <c r="C86" s="8">
        <v>4.0059999999999998E-2</v>
      </c>
      <c r="D86" s="20">
        <v>2.3470000000000001E-2</v>
      </c>
      <c r="G86" s="23">
        <f t="shared" si="11"/>
        <v>0.10847028950907804</v>
      </c>
      <c r="H86" s="23">
        <f t="shared" si="11"/>
        <v>5.2555775399251548E-2</v>
      </c>
      <c r="I86" s="23">
        <f t="shared" si="11"/>
        <v>0.17553600723520479</v>
      </c>
      <c r="L86" s="23">
        <f t="shared" si="15"/>
        <v>0.96803142558884292</v>
      </c>
      <c r="M86" s="23">
        <f t="shared" si="16"/>
        <v>0.95875045839820272</v>
      </c>
      <c r="N86" s="23">
        <f t="shared" si="17"/>
        <v>0.97213538337413907</v>
      </c>
      <c r="Q86" s="23">
        <f t="shared" si="12"/>
        <v>3.2490727781234921E-2</v>
      </c>
      <c r="R86" s="23">
        <f t="shared" si="13"/>
        <v>4.2124448180104607E-2</v>
      </c>
      <c r="S86" s="23">
        <f t="shared" si="14"/>
        <v>2.8260200913989706E-2</v>
      </c>
    </row>
    <row r="87" spans="1:19" x14ac:dyDescent="0.25">
      <c r="A87" s="11">
        <v>76</v>
      </c>
      <c r="B87" s="7">
        <v>3.0099999999999998E-2</v>
      </c>
      <c r="C87" s="7">
        <v>4.0099999999999997E-2</v>
      </c>
      <c r="D87" s="19">
        <v>2.3539999999999998E-2</v>
      </c>
      <c r="G87" s="23">
        <f t="shared" si="11"/>
        <v>0.10499450610838204</v>
      </c>
      <c r="H87" s="23">
        <f t="shared" si="11"/>
        <v>5.0384003727168523E-2</v>
      </c>
      <c r="I87" s="23">
        <f t="shared" si="11"/>
        <v>0.17062148272619856</v>
      </c>
      <c r="L87" s="23">
        <f t="shared" si="15"/>
        <v>0.96795635545524095</v>
      </c>
      <c r="M87" s="23">
        <f t="shared" si="16"/>
        <v>0.95867682180341396</v>
      </c>
      <c r="N87" s="23">
        <f t="shared" si="17"/>
        <v>0.97200275552342297</v>
      </c>
      <c r="Q87" s="23">
        <f t="shared" si="12"/>
        <v>3.2568280061651807E-2</v>
      </c>
      <c r="R87" s="23">
        <f t="shared" si="13"/>
        <v>4.2201255885497446E-2</v>
      </c>
      <c r="S87" s="23">
        <f t="shared" si="14"/>
        <v>2.8396639625075385E-2</v>
      </c>
    </row>
    <row r="88" spans="1:19" x14ac:dyDescent="0.25">
      <c r="A88" s="11">
        <v>77</v>
      </c>
      <c r="B88" s="7">
        <v>3.0130000000000001E-2</v>
      </c>
      <c r="C88" s="7">
        <v>4.0129999999999999E-2</v>
      </c>
      <c r="D88" s="19">
        <v>2.3599999999999999E-2</v>
      </c>
      <c r="G88" s="23">
        <f t="shared" si="11"/>
        <v>0.10169820704228177</v>
      </c>
      <c r="H88" s="23">
        <f t="shared" si="11"/>
        <v>4.8334034845494651E-2</v>
      </c>
      <c r="I88" s="23">
        <f t="shared" si="11"/>
        <v>0.16594671296911834</v>
      </c>
      <c r="L88" s="23">
        <f t="shared" si="15"/>
        <v>0.96860503288907696</v>
      </c>
      <c r="M88" s="23">
        <f t="shared" si="16"/>
        <v>0.95931310078542908</v>
      </c>
      <c r="N88" s="23">
        <f t="shared" si="17"/>
        <v>0.97260151721584809</v>
      </c>
      <c r="Q88" s="23">
        <f t="shared" si="12"/>
        <v>3.1898352981621296E-2</v>
      </c>
      <c r="R88" s="23">
        <f t="shared" si="13"/>
        <v>4.1537770642052788E-2</v>
      </c>
      <c r="S88" s="23">
        <f t="shared" si="14"/>
        <v>2.7780821054951436E-2</v>
      </c>
    </row>
    <row r="89" spans="1:19" x14ac:dyDescent="0.25">
      <c r="A89" s="11">
        <v>78</v>
      </c>
      <c r="B89" s="7">
        <v>3.0169999999999999E-2</v>
      </c>
      <c r="C89" s="7">
        <v>4.0169999999999997E-2</v>
      </c>
      <c r="D89" s="19">
        <v>2.367E-2</v>
      </c>
      <c r="G89" s="23">
        <f t="shared" si="11"/>
        <v>9.8425112518251312E-2</v>
      </c>
      <c r="H89" s="23">
        <f t="shared" si="11"/>
        <v>4.6330046123919381E-2</v>
      </c>
      <c r="I89" s="23">
        <f t="shared" si="11"/>
        <v>0.16125822672144885</v>
      </c>
      <c r="L89" s="23">
        <f t="shared" si="15"/>
        <v>0.96781561229816326</v>
      </c>
      <c r="M89" s="23">
        <f t="shared" si="16"/>
        <v>0.95853876615140343</v>
      </c>
      <c r="N89" s="23">
        <f t="shared" si="17"/>
        <v>0.97174703756535397</v>
      </c>
      <c r="Q89" s="23">
        <f t="shared" si="12"/>
        <v>3.2713693012836366E-2</v>
      </c>
      <c r="R89" s="23">
        <f t="shared" si="13"/>
        <v>4.234527271189558E-2</v>
      </c>
      <c r="S89" s="23">
        <f t="shared" si="14"/>
        <v>2.8659757810814663E-2</v>
      </c>
    </row>
    <row r="90" spans="1:19" x14ac:dyDescent="0.25">
      <c r="A90" s="11">
        <v>79</v>
      </c>
      <c r="B90" s="7">
        <v>3.0200000000000001E-2</v>
      </c>
      <c r="C90" s="7">
        <v>4.02E-2</v>
      </c>
      <c r="D90" s="19">
        <v>2.3730000000000001E-2</v>
      </c>
      <c r="G90" s="23">
        <f t="shared" si="11"/>
        <v>9.5323043897691445E-2</v>
      </c>
      <c r="H90" s="23">
        <f t="shared" si="11"/>
        <v>4.4439472412373351E-2</v>
      </c>
      <c r="I90" s="23">
        <f t="shared" si="11"/>
        <v>0.15680178644175716</v>
      </c>
      <c r="L90" s="23">
        <f t="shared" si="15"/>
        <v>0.9684829558108492</v>
      </c>
      <c r="M90" s="23">
        <f t="shared" si="16"/>
        <v>0.9591933557223471</v>
      </c>
      <c r="N90" s="23">
        <f t="shared" si="17"/>
        <v>0.97236457097231033</v>
      </c>
      <c r="Q90" s="23">
        <f t="shared" si="12"/>
        <v>3.2024394833206266E-2</v>
      </c>
      <c r="R90" s="23">
        <f t="shared" si="13"/>
        <v>4.1662602187791192E-2</v>
      </c>
      <c r="S90" s="23">
        <f t="shared" si="14"/>
        <v>2.8024471827218313E-2</v>
      </c>
    </row>
    <row r="91" spans="1:19" x14ac:dyDescent="0.25">
      <c r="A91" s="13">
        <v>80</v>
      </c>
      <c r="B91" s="8">
        <v>3.024E-2</v>
      </c>
      <c r="C91" s="8">
        <v>4.0239999999999998E-2</v>
      </c>
      <c r="D91" s="20">
        <v>2.3800000000000002E-2</v>
      </c>
      <c r="G91" s="23">
        <f t="shared" si="11"/>
        <v>9.224171737742691E-2</v>
      </c>
      <c r="H91" s="23">
        <f t="shared" si="11"/>
        <v>4.2590823450380677E-2</v>
      </c>
      <c r="I91" s="23">
        <f t="shared" si="11"/>
        <v>0.15233159269857963</v>
      </c>
      <c r="L91" s="23">
        <f t="shared" si="15"/>
        <v>0.96767490425954428</v>
      </c>
      <c r="M91" s="23">
        <f t="shared" si="16"/>
        <v>0.95840074461644709</v>
      </c>
      <c r="N91" s="23">
        <f t="shared" si="17"/>
        <v>0.97149143613336353</v>
      </c>
      <c r="Q91" s="23">
        <f t="shared" si="12"/>
        <v>3.2859090820434131E-2</v>
      </c>
      <c r="R91" s="23">
        <f t="shared" si="13"/>
        <v>4.2489274684226537E-2</v>
      </c>
      <c r="S91" s="23">
        <f t="shared" si="14"/>
        <v>2.8922825300393536E-2</v>
      </c>
    </row>
    <row r="92" spans="1:19" x14ac:dyDescent="0.25">
      <c r="A92" s="11">
        <v>81</v>
      </c>
      <c r="B92" s="7">
        <v>3.0269999999999998E-2</v>
      </c>
      <c r="C92" s="7">
        <v>4.027E-2</v>
      </c>
      <c r="D92" s="19">
        <v>2.3869999999999999E-2</v>
      </c>
      <c r="G92" s="23">
        <f t="shared" si="11"/>
        <v>8.9323273032143671E-2</v>
      </c>
      <c r="H92" s="23">
        <f t="shared" si="11"/>
        <v>4.0847735965386281E-2</v>
      </c>
      <c r="I92" s="23">
        <f t="shared" si="11"/>
        <v>0.14796865767962084</v>
      </c>
      <c r="L92" s="23">
        <f t="shared" si="15"/>
        <v>0.96836090623354509</v>
      </c>
      <c r="M92" s="23">
        <f t="shared" si="16"/>
        <v>0.95907363737578033</v>
      </c>
      <c r="N92" s="23">
        <f t="shared" si="17"/>
        <v>0.97135896144937062</v>
      </c>
      <c r="Q92" s="23">
        <f t="shared" si="12"/>
        <v>3.2150424173885105E-2</v>
      </c>
      <c r="R92" s="23">
        <f t="shared" si="13"/>
        <v>4.1787421461805647E-2</v>
      </c>
      <c r="S92" s="23">
        <f t="shared" si="14"/>
        <v>2.9059196772291771E-2</v>
      </c>
    </row>
    <row r="93" spans="1:19" x14ac:dyDescent="0.25">
      <c r="A93" s="11">
        <v>82</v>
      </c>
      <c r="B93" s="7">
        <v>3.031E-2</v>
      </c>
      <c r="C93" s="7">
        <v>4.0309999999999999E-2</v>
      </c>
      <c r="D93" s="19">
        <v>2.3939999999999999E-2</v>
      </c>
      <c r="G93" s="23">
        <f t="shared" si="11"/>
        <v>8.6423324312796951E-2</v>
      </c>
      <c r="H93" s="23">
        <f t="shared" si="11"/>
        <v>3.9142864091035824E-2</v>
      </c>
      <c r="I93" s="23">
        <f t="shared" si="11"/>
        <v>0.1437110842304922</v>
      </c>
      <c r="L93" s="23">
        <f t="shared" si="15"/>
        <v>0.96753423132733674</v>
      </c>
      <c r="M93" s="23">
        <f t="shared" si="16"/>
        <v>0.95826275718695553</v>
      </c>
      <c r="N93" s="23">
        <f t="shared" si="17"/>
        <v>0.97122651839995022</v>
      </c>
      <c r="Q93" s="23">
        <f t="shared" si="12"/>
        <v>3.3004473487215157E-2</v>
      </c>
      <c r="R93" s="23">
        <f t="shared" si="13"/>
        <v>4.2633261805179304E-2</v>
      </c>
      <c r="S93" s="23">
        <f t="shared" si="14"/>
        <v>2.9195554272128416E-2</v>
      </c>
    </row>
    <row r="94" spans="1:19" x14ac:dyDescent="0.25">
      <c r="A94" s="11">
        <v>83</v>
      </c>
      <c r="B94" s="7">
        <v>3.0339999999999999E-2</v>
      </c>
      <c r="C94" s="7">
        <v>4.0340000000000001E-2</v>
      </c>
      <c r="D94" s="19">
        <v>2.4E-2</v>
      </c>
      <c r="G94" s="23">
        <f t="shared" si="11"/>
        <v>8.3678423097025681E-2</v>
      </c>
      <c r="H94" s="23">
        <f t="shared" si="11"/>
        <v>3.7536203967560341E-2</v>
      </c>
      <c r="I94" s="23">
        <f t="shared" si="11"/>
        <v>0.13967014978599102</v>
      </c>
      <c r="L94" s="23">
        <f t="shared" si="15"/>
        <v>0.96823888414849113</v>
      </c>
      <c r="M94" s="23">
        <f t="shared" si="16"/>
        <v>0.95895394573736814</v>
      </c>
      <c r="N94" s="23">
        <f t="shared" si="17"/>
        <v>0.9718815395058874</v>
      </c>
      <c r="Q94" s="23">
        <f t="shared" si="12"/>
        <v>3.2276441005882561E-2</v>
      </c>
      <c r="R94" s="23">
        <f t="shared" si="13"/>
        <v>4.1912228466273523E-2</v>
      </c>
      <c r="S94" s="23">
        <f t="shared" si="14"/>
        <v>2.8521354885137559E-2</v>
      </c>
    </row>
    <row r="95" spans="1:19" x14ac:dyDescent="0.25">
      <c r="A95" s="11">
        <v>84</v>
      </c>
      <c r="B95" s="7">
        <v>3.0370000000000001E-2</v>
      </c>
      <c r="C95" s="7">
        <v>4.0370000000000003E-2</v>
      </c>
      <c r="D95" s="19">
        <v>2.4060000000000002E-2</v>
      </c>
      <c r="G95" s="23">
        <f t="shared" si="11"/>
        <v>8.1015990749694664E-2</v>
      </c>
      <c r="H95" s="23">
        <f t="shared" si="11"/>
        <v>3.5993417462545085E-2</v>
      </c>
      <c r="I95" s="23">
        <f t="shared" si="11"/>
        <v>0.13572697244142382</v>
      </c>
      <c r="L95" s="23">
        <f t="shared" si="15"/>
        <v>0.96818257026373566</v>
      </c>
      <c r="M95" s="23">
        <f t="shared" si="16"/>
        <v>0.95889870732936744</v>
      </c>
      <c r="N95" s="23">
        <f t="shared" si="17"/>
        <v>0.97176793072385825</v>
      </c>
      <c r="Q95" s="23">
        <f t="shared" si="12"/>
        <v>3.23346038450135E-2</v>
      </c>
      <c r="R95" s="23">
        <f t="shared" si="13"/>
        <v>4.1969832899990206E-2</v>
      </c>
      <c r="S95" s="23">
        <f t="shared" si="14"/>
        <v>2.8638257427389797E-2</v>
      </c>
    </row>
    <row r="96" spans="1:19" x14ac:dyDescent="0.25">
      <c r="A96" s="13">
        <v>85</v>
      </c>
      <c r="B96" s="8">
        <v>3.04E-2</v>
      </c>
      <c r="C96" s="8">
        <v>4.0399999999999998E-2</v>
      </c>
      <c r="D96" s="20">
        <v>2.4119999999999999E-2</v>
      </c>
      <c r="G96" s="23">
        <f t="shared" si="11"/>
        <v>7.8433708295838678E-2</v>
      </c>
      <c r="H96" s="23">
        <f t="shared" si="11"/>
        <v>3.451205345860435E-2</v>
      </c>
      <c r="I96" s="23">
        <f t="shared" si="11"/>
        <v>0.1318797025331048</v>
      </c>
      <c r="L96" s="23">
        <f t="shared" si="15"/>
        <v>0.96812626211244945</v>
      </c>
      <c r="M96" s="23">
        <f t="shared" si="16"/>
        <v>0.95884347449134966</v>
      </c>
      <c r="N96" s="23">
        <f t="shared" si="17"/>
        <v>0.97165434519671912</v>
      </c>
      <c r="Q96" s="23">
        <f t="shared" si="12"/>
        <v>3.2392764145024101E-2</v>
      </c>
      <c r="R96" s="23">
        <f t="shared" si="13"/>
        <v>4.2027434843105019E-2</v>
      </c>
      <c r="S96" s="23">
        <f t="shared" si="14"/>
        <v>2.8755149704149018E-2</v>
      </c>
    </row>
    <row r="97" spans="1:19" x14ac:dyDescent="0.25">
      <c r="A97" s="11">
        <v>86</v>
      </c>
      <c r="B97" s="7">
        <v>3.0429999999999999E-2</v>
      </c>
      <c r="C97" s="7">
        <v>4.0430000000000001E-2</v>
      </c>
      <c r="D97" s="19">
        <v>2.419E-2</v>
      </c>
      <c r="G97" s="23">
        <f t="shared" si="11"/>
        <v>7.5929316828591026E-2</v>
      </c>
      <c r="H97" s="23">
        <f t="shared" si="11"/>
        <v>3.3089751243625516E-2</v>
      </c>
      <c r="I97" s="23">
        <f t="shared" si="11"/>
        <v>0.12801896779613905</v>
      </c>
      <c r="L97" s="23">
        <f t="shared" si="15"/>
        <v>0.96806995969384091</v>
      </c>
      <c r="M97" s="23">
        <f t="shared" si="16"/>
        <v>0.95878824722252998</v>
      </c>
      <c r="N97" s="23">
        <f t="shared" si="17"/>
        <v>0.97072533026076091</v>
      </c>
      <c r="Q97" s="23">
        <f t="shared" si="12"/>
        <v>3.245092190609223E-2</v>
      </c>
      <c r="R97" s="23">
        <f t="shared" si="13"/>
        <v>4.2085034295814935E-2</v>
      </c>
      <c r="S97" s="23">
        <f t="shared" si="14"/>
        <v>2.9711723764860823E-2</v>
      </c>
    </row>
    <row r="98" spans="1:19" x14ac:dyDescent="0.25">
      <c r="A98" s="11">
        <v>87</v>
      </c>
      <c r="B98" s="7">
        <v>3.0460000000000001E-2</v>
      </c>
      <c r="C98" s="7">
        <v>4.0460000000000003E-2</v>
      </c>
      <c r="D98" s="19">
        <v>2.4250000000000001E-2</v>
      </c>
      <c r="G98" s="23">
        <f t="shared" si="11"/>
        <v>7.3500616112871259E-2</v>
      </c>
      <c r="H98" s="23">
        <f t="shared" si="11"/>
        <v>3.1724237323575148E-2</v>
      </c>
      <c r="I98" s="23">
        <f t="shared" si="11"/>
        <v>0.12435990500021275</v>
      </c>
      <c r="L98" s="23">
        <f t="shared" si="15"/>
        <v>0.9680136630071029</v>
      </c>
      <c r="M98" s="23">
        <f t="shared" si="16"/>
        <v>0.9587330255221117</v>
      </c>
      <c r="N98" s="23">
        <f t="shared" si="17"/>
        <v>0.97141780738497208</v>
      </c>
      <c r="Q98" s="23">
        <f t="shared" si="12"/>
        <v>3.2509077128411959E-2</v>
      </c>
      <c r="R98" s="23">
        <f t="shared" si="13"/>
        <v>4.2142631258329462E-2</v>
      </c>
      <c r="S98" s="23">
        <f t="shared" si="14"/>
        <v>2.8998617567759941E-2</v>
      </c>
    </row>
    <row r="99" spans="1:19" x14ac:dyDescent="0.25">
      <c r="A99" s="11">
        <v>88</v>
      </c>
      <c r="B99" s="7">
        <v>3.049E-2</v>
      </c>
      <c r="C99" s="7">
        <v>4.0489999999999998E-2</v>
      </c>
      <c r="D99" s="19">
        <v>2.4309999999999998E-2</v>
      </c>
      <c r="G99" s="23">
        <f t="shared" si="11"/>
        <v>7.114546321677348E-2</v>
      </c>
      <c r="H99" s="23">
        <f t="shared" si="11"/>
        <v>3.0413322341912758E-2</v>
      </c>
      <c r="I99" s="23">
        <f t="shared" si="11"/>
        <v>0.12079130970214096</v>
      </c>
      <c r="L99" s="23">
        <f t="shared" si="15"/>
        <v>0.96795737205139765</v>
      </c>
      <c r="M99" s="23">
        <f t="shared" si="16"/>
        <v>0.95867780938934621</v>
      </c>
      <c r="N99" s="23">
        <f t="shared" si="17"/>
        <v>0.9713042937909474</v>
      </c>
      <c r="Q99" s="23">
        <f t="shared" si="12"/>
        <v>3.2567229812209122E-2</v>
      </c>
      <c r="R99" s="23">
        <f t="shared" si="13"/>
        <v>4.2200225730808075E-2</v>
      </c>
      <c r="S99" s="23">
        <f t="shared" si="14"/>
        <v>2.9115477919618958E-2</v>
      </c>
    </row>
    <row r="100" spans="1:19" x14ac:dyDescent="0.25">
      <c r="A100" s="11">
        <v>89</v>
      </c>
      <c r="B100" s="7">
        <v>3.0519999999999999E-2</v>
      </c>
      <c r="C100" s="7">
        <v>4.052E-2</v>
      </c>
      <c r="D100" s="19">
        <v>2.4379999999999999E-2</v>
      </c>
      <c r="G100" s="23">
        <f t="shared" si="11"/>
        <v>6.8861771170249303E-2</v>
      </c>
      <c r="H100" s="23">
        <f t="shared" si="11"/>
        <v>2.9154898102259033E-2</v>
      </c>
      <c r="I100" s="23">
        <f t="shared" si="11"/>
        <v>0.11720953059372392</v>
      </c>
      <c r="L100" s="23">
        <f t="shared" si="15"/>
        <v>0.96790108682593035</v>
      </c>
      <c r="M100" s="23">
        <f t="shared" si="16"/>
        <v>0.95862259882342793</v>
      </c>
      <c r="N100" s="23">
        <f t="shared" si="17"/>
        <v>0.9703473774955389</v>
      </c>
      <c r="Q100" s="23">
        <f t="shared" si="12"/>
        <v>3.2625379957665318E-2</v>
      </c>
      <c r="R100" s="23">
        <f t="shared" si="13"/>
        <v>4.2257817713469793E-2</v>
      </c>
      <c r="S100" s="23">
        <f t="shared" si="14"/>
        <v>3.0101150465353013E-2</v>
      </c>
    </row>
    <row r="101" spans="1:19" x14ac:dyDescent="0.25">
      <c r="A101" s="13">
        <v>90</v>
      </c>
      <c r="B101" s="8">
        <v>3.0550000000000001E-2</v>
      </c>
      <c r="C101" s="8">
        <v>4.0550000000000003E-2</v>
      </c>
      <c r="D101" s="20">
        <v>2.444E-2</v>
      </c>
      <c r="G101" s="23">
        <f t="shared" si="11"/>
        <v>6.6647507650667667E-2</v>
      </c>
      <c r="H101" s="23">
        <f t="shared" si="11"/>
        <v>2.7946934691074697E-2</v>
      </c>
      <c r="I101" s="23">
        <f t="shared" si="11"/>
        <v>0.11381841350595984</v>
      </c>
      <c r="L101" s="23">
        <f t="shared" si="15"/>
        <v>0.96784480732993006</v>
      </c>
      <c r="M101" s="23">
        <f t="shared" si="16"/>
        <v>0.95856739382358747</v>
      </c>
      <c r="N101" s="23">
        <f t="shared" si="17"/>
        <v>0.97106790658928155</v>
      </c>
      <c r="Q101" s="23">
        <f t="shared" si="12"/>
        <v>3.2683527564937594E-2</v>
      </c>
      <c r="R101" s="23">
        <f t="shared" si="13"/>
        <v>4.2315407206495993E-2</v>
      </c>
      <c r="S101" s="23">
        <f t="shared" si="14"/>
        <v>2.9358878440679359E-2</v>
      </c>
    </row>
    <row r="102" spans="1:19" x14ac:dyDescent="0.25">
      <c r="A102" s="11">
        <v>91</v>
      </c>
      <c r="B102" s="7">
        <v>3.057E-2</v>
      </c>
      <c r="C102" s="7">
        <v>4.0570000000000002E-2</v>
      </c>
      <c r="D102" s="19">
        <v>2.4459999999999999E-2</v>
      </c>
      <c r="G102" s="23">
        <f t="shared" si="11"/>
        <v>6.4557673102525692E-2</v>
      </c>
      <c r="H102" s="23">
        <f t="shared" si="11"/>
        <v>2.6810914034487876E-2</v>
      </c>
      <c r="I102" s="23">
        <f t="shared" si="11"/>
        <v>0.11090584849197259</v>
      </c>
      <c r="L102" s="23">
        <f t="shared" si="15"/>
        <v>0.96864347037407872</v>
      </c>
      <c r="M102" s="23">
        <f t="shared" si="16"/>
        <v>0.95935079574399162</v>
      </c>
      <c r="N102" s="23">
        <f t="shared" si="17"/>
        <v>0.97441042337288652</v>
      </c>
      <c r="Q102" s="23">
        <f t="shared" si="12"/>
        <v>3.1858670426758502E-2</v>
      </c>
      <c r="R102" s="23">
        <f t="shared" si="13"/>
        <v>4.1498477716767047E-2</v>
      </c>
      <c r="S102" s="23">
        <f t="shared" si="14"/>
        <v>2.5922684861955668E-2</v>
      </c>
    </row>
    <row r="103" spans="1:19" x14ac:dyDescent="0.25">
      <c r="A103" s="11">
        <v>92</v>
      </c>
      <c r="B103" s="7">
        <v>3.0599999999999999E-2</v>
      </c>
      <c r="C103" s="7">
        <v>4.0599999999999997E-2</v>
      </c>
      <c r="D103" s="19">
        <v>2.4479999999999998E-2</v>
      </c>
      <c r="G103" s="23">
        <f t="shared" si="11"/>
        <v>6.24751478384118E-2</v>
      </c>
      <c r="H103" s="23">
        <f t="shared" si="11"/>
        <v>2.569735454390475E-2</v>
      </c>
      <c r="I103" s="23">
        <f t="shared" si="11"/>
        <v>0.10806359911035394</v>
      </c>
      <c r="L103" s="23">
        <f t="shared" si="15"/>
        <v>0.96774163063766905</v>
      </c>
      <c r="M103" s="23">
        <f t="shared" si="16"/>
        <v>0.95846618697330821</v>
      </c>
      <c r="N103" s="23">
        <f t="shared" si="17"/>
        <v>0.97437241209308845</v>
      </c>
      <c r="Q103" s="23">
        <f t="shared" si="12"/>
        <v>3.2790137830782468E-2</v>
      </c>
      <c r="R103" s="23">
        <f t="shared" si="13"/>
        <v>4.2420994141839308E-2</v>
      </c>
      <c r="S103" s="23">
        <f t="shared" si="14"/>
        <v>2.5961695139664533E-2</v>
      </c>
    </row>
    <row r="104" spans="1:19" x14ac:dyDescent="0.25">
      <c r="A104" s="11">
        <v>93</v>
      </c>
      <c r="B104" s="7">
        <v>3.0620000000000001E-2</v>
      </c>
      <c r="C104" s="7">
        <v>4.0620000000000003E-2</v>
      </c>
      <c r="D104" s="19">
        <v>2.4500000000000001E-2</v>
      </c>
      <c r="G104" s="23">
        <f t="shared" si="11"/>
        <v>6.0510864641232162E-2</v>
      </c>
      <c r="H104" s="23">
        <f t="shared" si="11"/>
        <v>2.465064749136836E-2</v>
      </c>
      <c r="I104" s="23">
        <f t="shared" si="11"/>
        <v>0.10529008236939484</v>
      </c>
      <c r="L104" s="23">
        <f t="shared" si="15"/>
        <v>0.96855896680292553</v>
      </c>
      <c r="M104" s="23">
        <f t="shared" si="16"/>
        <v>0.95926790632288406</v>
      </c>
      <c r="N104" s="23">
        <f t="shared" si="17"/>
        <v>0.97433440340880373</v>
      </c>
      <c r="Q104" s="23">
        <f t="shared" si="12"/>
        <v>3.1945913318451258E-2</v>
      </c>
      <c r="R104" s="23">
        <f t="shared" si="13"/>
        <v>4.1584883026034435E-2</v>
      </c>
      <c r="S104" s="23">
        <f t="shared" si="14"/>
        <v>2.6000704275351012E-2</v>
      </c>
    </row>
    <row r="105" spans="1:19" x14ac:dyDescent="0.25">
      <c r="A105" s="11">
        <v>94</v>
      </c>
      <c r="B105" s="7">
        <v>3.065E-2</v>
      </c>
      <c r="C105" s="7">
        <v>4.0649999999999999E-2</v>
      </c>
      <c r="D105" s="19">
        <v>2.452E-2</v>
      </c>
      <c r="G105" s="23">
        <f t="shared" si="11"/>
        <v>5.8552640641769287E-2</v>
      </c>
      <c r="H105" s="23">
        <f t="shared" si="11"/>
        <v>2.3624317741650872E-2</v>
      </c>
      <c r="I105" s="23">
        <f t="shared" si="11"/>
        <v>0.10258374792599866</v>
      </c>
      <c r="L105" s="23">
        <f t="shared" si="15"/>
        <v>0.96763847267638381</v>
      </c>
      <c r="M105" s="23">
        <f t="shared" si="16"/>
        <v>0.95836499831994815</v>
      </c>
      <c r="N105" s="23">
        <f t="shared" si="17"/>
        <v>0.97429639731972661</v>
      </c>
      <c r="Q105" s="23">
        <f t="shared" si="12"/>
        <v>3.2896740106176631E-2</v>
      </c>
      <c r="R105" s="23">
        <f t="shared" si="13"/>
        <v>4.2526573239498419E-2</v>
      </c>
      <c r="S105" s="23">
        <f t="shared" si="14"/>
        <v>2.6039712269135901E-2</v>
      </c>
    </row>
    <row r="106" spans="1:19" x14ac:dyDescent="0.25">
      <c r="A106" s="13">
        <v>95</v>
      </c>
      <c r="B106" s="8">
        <v>3.0669999999999999E-2</v>
      </c>
      <c r="C106" s="8">
        <v>4.0669999999999998E-2</v>
      </c>
      <c r="D106" s="20">
        <v>2.4539999999999999E-2</v>
      </c>
      <c r="G106" s="23">
        <f t="shared" si="11"/>
        <v>5.6706737994537876E-2</v>
      </c>
      <c r="H106" s="23">
        <f t="shared" si="11"/>
        <v>2.2660091917343958E-2</v>
      </c>
      <c r="I106" s="23">
        <f t="shared" si="11"/>
        <v>9.9943077487003526E-2</v>
      </c>
      <c r="L106" s="23">
        <f t="shared" si="15"/>
        <v>0.96847447652233443</v>
      </c>
      <c r="M106" s="23">
        <f t="shared" si="16"/>
        <v>0.95918502981328713</v>
      </c>
      <c r="N106" s="23">
        <f t="shared" si="17"/>
        <v>0.97425839382569601</v>
      </c>
      <c r="Q106" s="23">
        <f t="shared" si="12"/>
        <v>3.2033150098937237E-2</v>
      </c>
      <c r="R106" s="23">
        <f t="shared" si="13"/>
        <v>4.1671282340906758E-2</v>
      </c>
      <c r="S106" s="23">
        <f t="shared" si="14"/>
        <v>2.6078719120991561E-2</v>
      </c>
    </row>
    <row r="107" spans="1:19" x14ac:dyDescent="0.25">
      <c r="A107" s="11">
        <v>96</v>
      </c>
      <c r="B107" s="7">
        <v>3.0700000000000002E-2</v>
      </c>
      <c r="C107" s="7">
        <v>4.07E-2</v>
      </c>
      <c r="D107" s="19">
        <v>2.4559999999999998E-2</v>
      </c>
      <c r="G107" s="23">
        <f t="shared" si="11"/>
        <v>5.4865772653918413E-2</v>
      </c>
      <c r="H107" s="23">
        <f t="shared" si="11"/>
        <v>2.1714346420352481E-2</v>
      </c>
      <c r="I107" s="23">
        <f t="shared" si="11"/>
        <v>9.7366584219661226E-2</v>
      </c>
      <c r="L107" s="23">
        <f t="shared" si="15"/>
        <v>0.9675353334413842</v>
      </c>
      <c r="M107" s="23">
        <f t="shared" si="16"/>
        <v>0.95826382785907382</v>
      </c>
      <c r="N107" s="23">
        <f t="shared" si="17"/>
        <v>0.97422039292639007</v>
      </c>
      <c r="Q107" s="23">
        <f t="shared" si="12"/>
        <v>3.3003334392200143E-2</v>
      </c>
      <c r="R107" s="23">
        <f t="shared" si="13"/>
        <v>4.2632144500439936E-2</v>
      </c>
      <c r="S107" s="23">
        <f t="shared" si="14"/>
        <v>2.6117724831055365E-2</v>
      </c>
    </row>
    <row r="108" spans="1:19" x14ac:dyDescent="0.25">
      <c r="A108" s="11">
        <v>97</v>
      </c>
      <c r="B108" s="7">
        <v>3.0720000000000001E-2</v>
      </c>
      <c r="C108" s="7">
        <v>4.0719999999999999E-2</v>
      </c>
      <c r="D108" s="19">
        <v>2.4580000000000001E-2</v>
      </c>
      <c r="G108" s="23">
        <f t="shared" si="11"/>
        <v>5.3131465554502336E-2</v>
      </c>
      <c r="H108" s="23">
        <f t="shared" si="11"/>
        <v>2.082627668964445E-2</v>
      </c>
      <c r="I108" s="23">
        <f t="shared" si="11"/>
        <v>9.4852812171231593E-2</v>
      </c>
      <c r="L108" s="23">
        <f t="shared" si="15"/>
        <v>0.96838999952929272</v>
      </c>
      <c r="M108" s="23">
        <f t="shared" si="16"/>
        <v>0.95910216621230382</v>
      </c>
      <c r="N108" s="23">
        <f t="shared" si="17"/>
        <v>0.97418239462156231</v>
      </c>
      <c r="Q108" s="23">
        <f t="shared" si="12"/>
        <v>3.2120380769063914E-2</v>
      </c>
      <c r="R108" s="23">
        <f t="shared" si="13"/>
        <v>4.1757675662205604E-2</v>
      </c>
      <c r="S108" s="23">
        <f t="shared" si="14"/>
        <v>2.6156729399387353E-2</v>
      </c>
    </row>
    <row r="109" spans="1:19" x14ac:dyDescent="0.25">
      <c r="A109" s="11">
        <v>98</v>
      </c>
      <c r="B109" s="7">
        <v>3.075E-2</v>
      </c>
      <c r="C109" s="7">
        <v>4.0750000000000001E-2</v>
      </c>
      <c r="D109" s="19">
        <v>2.46E-2</v>
      </c>
      <c r="G109" s="23">
        <f t="shared" si="11"/>
        <v>5.1401091297501679E-2</v>
      </c>
      <c r="H109" s="23">
        <f t="shared" si="11"/>
        <v>1.9954960995447499E-2</v>
      </c>
      <c r="I109" s="23">
        <f t="shared" si="11"/>
        <v>9.2400335697566019E-2</v>
      </c>
      <c r="L109" s="23">
        <f t="shared" si="15"/>
        <v>0.96743221292803161</v>
      </c>
      <c r="M109" s="23">
        <f t="shared" si="16"/>
        <v>0.95816267558616475</v>
      </c>
      <c r="N109" s="23">
        <f t="shared" si="17"/>
        <v>0.97414439891103832</v>
      </c>
      <c r="Q109" s="23">
        <f t="shared" si="12"/>
        <v>3.310992068988116E-2</v>
      </c>
      <c r="R109" s="23">
        <f t="shared" si="13"/>
        <v>4.2737707925722526E-2</v>
      </c>
      <c r="S109" s="23">
        <f t="shared" si="14"/>
        <v>2.6195732825973622E-2</v>
      </c>
    </row>
    <row r="110" spans="1:19" x14ac:dyDescent="0.25">
      <c r="A110" s="11">
        <v>99</v>
      </c>
      <c r="B110" s="7">
        <v>3.0769999999999999E-2</v>
      </c>
      <c r="C110" s="7">
        <v>4.0770000000000001E-2</v>
      </c>
      <c r="D110" s="19">
        <v>2.462E-2</v>
      </c>
      <c r="G110" s="23">
        <f t="shared" si="11"/>
        <v>4.9771961250608864E-2</v>
      </c>
      <c r="H110" s="23">
        <f t="shared" si="11"/>
        <v>1.9137193035025833E-2</v>
      </c>
      <c r="I110" s="23">
        <f t="shared" si="11"/>
        <v>9.0007758900561188E-2</v>
      </c>
      <c r="L110" s="23">
        <f t="shared" si="15"/>
        <v>0.96830553582094869</v>
      </c>
      <c r="M110" s="23">
        <f t="shared" si="16"/>
        <v>0.95901931551716735</v>
      </c>
      <c r="N110" s="23">
        <f t="shared" si="17"/>
        <v>0.97410640579449914</v>
      </c>
      <c r="Q110" s="23">
        <f t="shared" si="12"/>
        <v>3.2207605329513278E-2</v>
      </c>
      <c r="R110" s="23">
        <f t="shared" si="13"/>
        <v>4.184406299061745E-2</v>
      </c>
      <c r="S110" s="23">
        <f t="shared" si="14"/>
        <v>2.6234735110948669E-2</v>
      </c>
    </row>
    <row r="111" spans="1:19" x14ac:dyDescent="0.25">
      <c r="A111" s="13">
        <v>100</v>
      </c>
      <c r="B111" s="8">
        <v>3.0790000000000001E-2</v>
      </c>
      <c r="C111" s="8">
        <v>4.079E-2</v>
      </c>
      <c r="D111" s="20">
        <v>2.4629999999999999E-2</v>
      </c>
      <c r="G111" s="23">
        <f t="shared" si="11"/>
        <v>4.8192597208507354E-2</v>
      </c>
      <c r="H111" s="23">
        <f t="shared" si="11"/>
        <v>1.8352233089866308E-2</v>
      </c>
      <c r="I111" s="23">
        <f t="shared" si="11"/>
        <v>8.7759322643857787E-2</v>
      </c>
      <c r="L111" s="23">
        <f t="shared" si="15"/>
        <v>0.96826799663068952</v>
      </c>
      <c r="M111" s="23">
        <f t="shared" si="16"/>
        <v>0.95898249321502615</v>
      </c>
      <c r="N111" s="23">
        <f t="shared" si="17"/>
        <v>0.97501952849212226</v>
      </c>
      <c r="Q111" s="23">
        <f t="shared" si="12"/>
        <v>3.2246373999677169E-2</v>
      </c>
      <c r="R111" s="23">
        <f t="shared" si="13"/>
        <v>4.1882459515561354E-2</v>
      </c>
      <c r="S111" s="23">
        <f t="shared" si="14"/>
        <v>2.5297778962182584E-2</v>
      </c>
    </row>
    <row r="112" spans="1:19" x14ac:dyDescent="0.25">
      <c r="A112" s="11">
        <v>101</v>
      </c>
      <c r="B112" s="7">
        <v>3.0810000000000001E-2</v>
      </c>
      <c r="C112" s="7">
        <v>4.0809999999999999E-2</v>
      </c>
      <c r="D112" s="19">
        <v>2.4649999999999998E-2</v>
      </c>
      <c r="G112" s="23">
        <f t="shared" si="11"/>
        <v>4.6661540563204679E-2</v>
      </c>
      <c r="H112" s="23">
        <f t="shared" si="11"/>
        <v>1.759879451853005E-2</v>
      </c>
      <c r="I112" s="23">
        <f t="shared" si="11"/>
        <v>8.5481083148240558E-2</v>
      </c>
      <c r="L112" s="23">
        <f t="shared" si="15"/>
        <v>0.96823045998790036</v>
      </c>
      <c r="M112" s="23">
        <f t="shared" si="16"/>
        <v>0.95894567338770942</v>
      </c>
      <c r="N112" s="23">
        <f t="shared" si="17"/>
        <v>0.97403991476936636</v>
      </c>
      <c r="Q112" s="23">
        <f t="shared" si="12"/>
        <v>3.2285141541851622E-2</v>
      </c>
      <c r="R112" s="23">
        <f t="shared" si="13"/>
        <v>4.1920854934078496E-2</v>
      </c>
      <c r="S112" s="23">
        <f t="shared" si="14"/>
        <v>2.6302995923246753E-2</v>
      </c>
    </row>
    <row r="113" spans="1:19" x14ac:dyDescent="0.25">
      <c r="A113" s="11">
        <v>102</v>
      </c>
      <c r="B113" s="7">
        <v>3.083E-2</v>
      </c>
      <c r="C113" s="7">
        <v>4.0829999999999998E-2</v>
      </c>
      <c r="D113" s="19">
        <v>2.4660000000000001E-2</v>
      </c>
      <c r="G113" s="23">
        <f t="shared" si="11"/>
        <v>4.5177373484530499E-2</v>
      </c>
      <c r="H113" s="23">
        <f t="shared" si="11"/>
        <v>1.6875639919357588E-2</v>
      </c>
      <c r="I113" s="23">
        <f t="shared" si="11"/>
        <v>8.3341660805200113E-2</v>
      </c>
      <c r="L113" s="23">
        <f t="shared" si="15"/>
        <v>0.96819292589228112</v>
      </c>
      <c r="M113" s="23">
        <f t="shared" si="16"/>
        <v>0.95890885603493803</v>
      </c>
      <c r="N113" s="23">
        <f t="shared" si="17"/>
        <v>0.97497197901282695</v>
      </c>
      <c r="Q113" s="23">
        <f t="shared" si="12"/>
        <v>3.2323907956157118E-2</v>
      </c>
      <c r="R113" s="23">
        <f t="shared" si="13"/>
        <v>4.1959249246275879E-2</v>
      </c>
      <c r="S113" s="23">
        <f t="shared" si="14"/>
        <v>2.5346547871300112E-2</v>
      </c>
    </row>
    <row r="114" spans="1:19" x14ac:dyDescent="0.25">
      <c r="A114" s="11">
        <v>103</v>
      </c>
      <c r="B114" s="7">
        <v>3.0849999999999999E-2</v>
      </c>
      <c r="C114" s="7">
        <v>4.0849999999999997E-2</v>
      </c>
      <c r="D114" s="19">
        <v>2.4680000000000001E-2</v>
      </c>
      <c r="G114" s="23">
        <f t="shared" si="11"/>
        <v>4.3738717841324055E-2</v>
      </c>
      <c r="H114" s="23">
        <f t="shared" si="11"/>
        <v>1.6181579295295758E-2</v>
      </c>
      <c r="I114" s="23">
        <f t="shared" si="11"/>
        <v>8.1172563348092849E-2</v>
      </c>
      <c r="L114" s="23">
        <f t="shared" si="15"/>
        <v>0.96815539434360731</v>
      </c>
      <c r="M114" s="23">
        <f t="shared" si="16"/>
        <v>0.95887204115645464</v>
      </c>
      <c r="N114" s="23">
        <f t="shared" si="17"/>
        <v>0.97397343134093239</v>
      </c>
      <c r="Q114" s="23">
        <f t="shared" si="12"/>
        <v>3.2362673242636086E-2</v>
      </c>
      <c r="R114" s="23">
        <f t="shared" si="13"/>
        <v>4.1997642452237867E-2</v>
      </c>
      <c r="S114" s="23">
        <f t="shared" si="14"/>
        <v>2.6371253595703182E-2</v>
      </c>
    </row>
    <row r="115" spans="1:19" x14ac:dyDescent="0.25">
      <c r="A115" s="11">
        <v>104</v>
      </c>
      <c r="B115" s="7">
        <v>3.0880000000000001E-2</v>
      </c>
      <c r="C115" s="7">
        <v>4.088E-2</v>
      </c>
      <c r="D115" s="19">
        <v>2.47E-2</v>
      </c>
      <c r="G115" s="23">
        <f t="shared" si="11"/>
        <v>4.2301536637912543E-2</v>
      </c>
      <c r="H115" s="23">
        <f t="shared" si="11"/>
        <v>1.5499973601914465E-2</v>
      </c>
      <c r="I115" s="23">
        <f t="shared" si="11"/>
        <v>7.9056836988572146E-2</v>
      </c>
      <c r="L115" s="23">
        <f t="shared" si="15"/>
        <v>0.96714167048459587</v>
      </c>
      <c r="M115" s="23">
        <f t="shared" si="16"/>
        <v>0.9578776780101157</v>
      </c>
      <c r="N115" s="23">
        <f t="shared" si="17"/>
        <v>0.97393544971041734</v>
      </c>
      <c r="Q115" s="23">
        <f t="shared" si="12"/>
        <v>3.3410289104973831E-2</v>
      </c>
      <c r="R115" s="23">
        <f t="shared" si="13"/>
        <v>4.3035193913025391E-2</v>
      </c>
      <c r="S115" s="23">
        <f t="shared" si="14"/>
        <v>2.6410250933709425E-2</v>
      </c>
    </row>
    <row r="116" spans="1:19" x14ac:dyDescent="0.25">
      <c r="A116" s="13">
        <v>105</v>
      </c>
      <c r="B116" s="8">
        <v>3.09E-2</v>
      </c>
      <c r="C116" s="8">
        <v>4.0899999999999999E-2</v>
      </c>
      <c r="D116" s="20">
        <v>2.4719999999999999E-2</v>
      </c>
      <c r="G116" s="23">
        <f t="shared" si="11"/>
        <v>4.0950889487143149E-2</v>
      </c>
      <c r="H116" s="23">
        <f t="shared" si="11"/>
        <v>1.4861207692556295E-2</v>
      </c>
      <c r="I116" s="23">
        <f t="shared" si="11"/>
        <v>7.6993253582542109E-2</v>
      </c>
      <c r="L116" s="23">
        <f t="shared" si="15"/>
        <v>0.96807096720077812</v>
      </c>
      <c r="M116" s="23">
        <f t="shared" si="16"/>
        <v>0.95878922598427696</v>
      </c>
      <c r="N116" s="23">
        <f t="shared" si="17"/>
        <v>0.97389747067254495</v>
      </c>
      <c r="Q116" s="23">
        <f t="shared" si="12"/>
        <v>3.2449881168898756E-2</v>
      </c>
      <c r="R116" s="23">
        <f t="shared" si="13"/>
        <v>4.2084013464312002E-2</v>
      </c>
      <c r="S116" s="23">
        <f t="shared" si="14"/>
        <v>2.6449247130436337E-2</v>
      </c>
    </row>
    <row r="117" spans="1:19" x14ac:dyDescent="0.25">
      <c r="A117" s="11">
        <v>106</v>
      </c>
      <c r="B117" s="7">
        <v>3.092E-2</v>
      </c>
      <c r="C117" s="7">
        <v>4.0919999999999998E-2</v>
      </c>
      <c r="D117" s="19">
        <v>2.4740000000000002E-2</v>
      </c>
      <c r="G117" s="23">
        <f t="shared" si="11"/>
        <v>3.9641830585855457E-2</v>
      </c>
      <c r="H117" s="23">
        <f t="shared" si="11"/>
        <v>1.4248218827970996E-2</v>
      </c>
      <c r="I117" s="23">
        <f t="shared" si="11"/>
        <v>7.4980610992798388E-2</v>
      </c>
      <c r="L117" s="23">
        <f t="shared" si="15"/>
        <v>0.96803344401838498</v>
      </c>
      <c r="M117" s="23">
        <f t="shared" si="16"/>
        <v>0.95875241923357724</v>
      </c>
      <c r="N117" s="23">
        <f t="shared" si="17"/>
        <v>0.97385949422716589</v>
      </c>
      <c r="Q117" s="23">
        <f t="shared" si="12"/>
        <v>3.2488642696614313E-2</v>
      </c>
      <c r="R117" s="23">
        <f t="shared" si="13"/>
        <v>4.212240298330476E-2</v>
      </c>
      <c r="S117" s="23">
        <f t="shared" si="14"/>
        <v>2.6488242185844425E-2</v>
      </c>
    </row>
    <row r="118" spans="1:19" x14ac:dyDescent="0.25">
      <c r="A118" s="11">
        <v>107</v>
      </c>
      <c r="B118" s="7">
        <v>3.0929999999999999E-2</v>
      </c>
      <c r="C118" s="7">
        <v>4.0930000000000001E-2</v>
      </c>
      <c r="D118" s="19">
        <v>2.4740000000000002E-2</v>
      </c>
      <c r="G118" s="23">
        <f t="shared" si="11"/>
        <v>3.8412978273084118E-2</v>
      </c>
      <c r="H118" s="23">
        <f t="shared" si="11"/>
        <v>1.3674038499179817E-2</v>
      </c>
      <c r="I118" s="23">
        <f t="shared" si="11"/>
        <v>7.317037589320062E-2</v>
      </c>
      <c r="L118" s="23">
        <f t="shared" si="15"/>
        <v>0.96900112092175172</v>
      </c>
      <c r="M118" s="23">
        <f t="shared" si="16"/>
        <v>0.95970160651491454</v>
      </c>
      <c r="N118" s="23">
        <f t="shared" si="17"/>
        <v>0.97585729062981852</v>
      </c>
      <c r="Q118" s="23">
        <f t="shared" si="12"/>
        <v>3.1489510310046369E-2</v>
      </c>
      <c r="R118" s="23">
        <f t="shared" si="13"/>
        <v>4.113286938380261E-2</v>
      </c>
      <c r="S118" s="23">
        <f t="shared" si="14"/>
        <v>2.4438921877017926E-2</v>
      </c>
    </row>
    <row r="119" spans="1:19" x14ac:dyDescent="0.25">
      <c r="A119" s="11">
        <v>108</v>
      </c>
      <c r="B119" s="7">
        <v>3.0949999999999998E-2</v>
      </c>
      <c r="C119" s="7">
        <v>4.095E-2</v>
      </c>
      <c r="D119" s="19">
        <v>2.4760000000000001E-2</v>
      </c>
      <c r="G119" s="23">
        <f t="shared" si="11"/>
        <v>3.7182525102291163E-2</v>
      </c>
      <c r="H119" s="23">
        <f t="shared" si="11"/>
        <v>1.3109136673635521E-2</v>
      </c>
      <c r="I119" s="23">
        <f t="shared" si="11"/>
        <v>7.12534960337802E-2</v>
      </c>
      <c r="L119" s="23">
        <f t="shared" si="15"/>
        <v>0.9679677747961779</v>
      </c>
      <c r="M119" s="23">
        <f t="shared" si="16"/>
        <v>0.9586880038711183</v>
      </c>
      <c r="N119" s="23">
        <f t="shared" si="17"/>
        <v>0.97380251452830724</v>
      </c>
      <c r="Q119" s="23">
        <f t="shared" si="12"/>
        <v>3.2556482759517238E-2</v>
      </c>
      <c r="R119" s="23">
        <f t="shared" si="13"/>
        <v>4.2189591889626933E-2</v>
      </c>
      <c r="S119" s="23">
        <f t="shared" si="14"/>
        <v>2.6546753055408816E-2</v>
      </c>
    </row>
    <row r="120" spans="1:19" x14ac:dyDescent="0.25">
      <c r="A120" s="11">
        <v>109</v>
      </c>
      <c r="B120" s="7">
        <v>3.0970000000000001E-2</v>
      </c>
      <c r="C120" s="7">
        <v>4.0969999999999999E-2</v>
      </c>
      <c r="D120" s="19">
        <v>2.478E-2</v>
      </c>
      <c r="G120" s="23">
        <f t="shared" si="11"/>
        <v>3.5990091134843784E-2</v>
      </c>
      <c r="H120" s="23">
        <f t="shared" si="11"/>
        <v>1.2567089653403049E-2</v>
      </c>
      <c r="I120" s="23">
        <f t="shared" si="11"/>
        <v>6.938412810074697E-2</v>
      </c>
      <c r="L120" s="23">
        <f t="shared" si="15"/>
        <v>0.96793025852421455</v>
      </c>
      <c r="M120" s="23">
        <f t="shared" si="16"/>
        <v>0.95865120383384117</v>
      </c>
      <c r="N120" s="23">
        <f t="shared" si="17"/>
        <v>0.9737645443790296</v>
      </c>
      <c r="Q120" s="23">
        <f t="shared" si="12"/>
        <v>3.2595241280185504E-2</v>
      </c>
      <c r="R120" s="23">
        <f t="shared" si="13"/>
        <v>4.2227978459028703E-2</v>
      </c>
      <c r="S120" s="23">
        <f t="shared" si="14"/>
        <v>2.6585745447592485E-2</v>
      </c>
    </row>
    <row r="121" spans="1:19" x14ac:dyDescent="0.25">
      <c r="A121" s="13">
        <v>110</v>
      </c>
      <c r="B121" s="8">
        <v>3.099E-2</v>
      </c>
      <c r="C121" s="8">
        <v>4.0989999999999999E-2</v>
      </c>
      <c r="D121" s="20">
        <v>2.479E-2</v>
      </c>
      <c r="G121" s="23">
        <f t="shared" si="11"/>
        <v>3.4834548094015781E-2</v>
      </c>
      <c r="H121" s="23">
        <f t="shared" si="11"/>
        <v>1.204699318662901E-2</v>
      </c>
      <c r="I121" s="23">
        <f t="shared" si="11"/>
        <v>6.7633727649304462E-2</v>
      </c>
      <c r="L121" s="23">
        <f t="shared" si="15"/>
        <v>0.96789274479749055</v>
      </c>
      <c r="M121" s="23">
        <f t="shared" si="16"/>
        <v>0.95861440626921912</v>
      </c>
      <c r="N121" s="23">
        <f t="shared" si="17"/>
        <v>0.9747723218644343</v>
      </c>
      <c r="Q121" s="23">
        <f t="shared" si="12"/>
        <v>3.2633998673464053E-2</v>
      </c>
      <c r="R121" s="23">
        <f t="shared" si="13"/>
        <v>4.2266363922610441E-2</v>
      </c>
      <c r="S121" s="23">
        <f t="shared" si="14"/>
        <v>2.555135128988243E-2</v>
      </c>
    </row>
    <row r="122" spans="1:19" x14ac:dyDescent="0.25">
      <c r="A122" s="11">
        <v>111</v>
      </c>
      <c r="B122" s="7">
        <v>3.1009999999999999E-2</v>
      </c>
      <c r="C122" s="7">
        <v>4.1009999999999998E-2</v>
      </c>
      <c r="D122" s="19">
        <v>2.4809999999999999E-2</v>
      </c>
      <c r="G122" s="23">
        <f t="shared" si="11"/>
        <v>3.3714799683435361E-2</v>
      </c>
      <c r="H122" s="23">
        <f t="shared" si="11"/>
        <v>1.1547977950706011E-2</v>
      </c>
      <c r="I122" s="23">
        <f t="shared" si="11"/>
        <v>6.5854831608941955E-2</v>
      </c>
      <c r="L122" s="23">
        <f t="shared" si="15"/>
        <v>0.96785523361582571</v>
      </c>
      <c r="M122" s="23">
        <f t="shared" si="16"/>
        <v>0.95857761117713114</v>
      </c>
      <c r="N122" s="23">
        <f t="shared" si="17"/>
        <v>0.97369809262049745</v>
      </c>
      <c r="Q122" s="23">
        <f t="shared" si="12"/>
        <v>3.2672754939349742E-2</v>
      </c>
      <c r="R122" s="23">
        <f t="shared" si="13"/>
        <v>4.230474828031449E-2</v>
      </c>
      <c r="S122" s="23">
        <f t="shared" si="14"/>
        <v>2.6653989897879163E-2</v>
      </c>
    </row>
    <row r="123" spans="1:19" x14ac:dyDescent="0.25">
      <c r="A123" s="11">
        <v>112</v>
      </c>
      <c r="B123" s="7">
        <v>3.1029999999999999E-2</v>
      </c>
      <c r="C123" s="7">
        <v>4.1029999999999997E-2</v>
      </c>
      <c r="D123" s="19">
        <v>2.4819999999999998E-2</v>
      </c>
      <c r="G123" s="23">
        <f t="shared" si="11"/>
        <v>3.2629780727743238E-2</v>
      </c>
      <c r="H123" s="23">
        <f t="shared" si="11"/>
        <v>1.1069208237551123E-2</v>
      </c>
      <c r="I123" s="23">
        <f t="shared" si="11"/>
        <v>6.4190337216247381E-2</v>
      </c>
      <c r="L123" s="23">
        <f t="shared" si="15"/>
        <v>0.96781772497894414</v>
      </c>
      <c r="M123" s="23">
        <f t="shared" si="16"/>
        <v>0.9585408185572768</v>
      </c>
      <c r="N123" s="23">
        <f t="shared" si="17"/>
        <v>0.97472479464257622</v>
      </c>
      <c r="Q123" s="23">
        <f t="shared" si="12"/>
        <v>3.2711510077938329E-2</v>
      </c>
      <c r="R123" s="23">
        <f t="shared" si="13"/>
        <v>4.2343131532270345E-2</v>
      </c>
      <c r="S123" s="23">
        <f t="shared" si="14"/>
        <v>2.5600109732729116E-2</v>
      </c>
    </row>
    <row r="124" spans="1:19" x14ac:dyDescent="0.25">
      <c r="A124" s="11">
        <v>113</v>
      </c>
      <c r="B124" s="7">
        <v>3.1040000000000002E-2</v>
      </c>
      <c r="C124" s="7">
        <v>4.104E-2</v>
      </c>
      <c r="D124" s="19">
        <v>2.4830000000000001E-2</v>
      </c>
      <c r="G124" s="23">
        <f t="shared" si="11"/>
        <v>3.1613084519923458E-2</v>
      </c>
      <c r="H124" s="23">
        <f t="shared" si="11"/>
        <v>1.0621403411121666E-2</v>
      </c>
      <c r="I124" s="23">
        <f t="shared" si="11"/>
        <v>6.2566692888515713E-2</v>
      </c>
      <c r="L124" s="23">
        <f t="shared" si="15"/>
        <v>0.96884146368304147</v>
      </c>
      <c r="M124" s="23">
        <f t="shared" si="16"/>
        <v>0.95954499935141457</v>
      </c>
      <c r="N124" s="23">
        <f t="shared" si="17"/>
        <v>0.97470578286164999</v>
      </c>
      <c r="Q124" s="23">
        <f t="shared" si="12"/>
        <v>3.1654288646883327E-2</v>
      </c>
      <c r="R124" s="23">
        <f t="shared" si="13"/>
        <v>4.1296065883271581E-2</v>
      </c>
      <c r="S124" s="23">
        <f t="shared" si="14"/>
        <v>2.5619614690890972E-2</v>
      </c>
    </row>
    <row r="125" spans="1:19" x14ac:dyDescent="0.25">
      <c r="A125" s="11">
        <v>114</v>
      </c>
      <c r="B125" s="7">
        <v>3.1060000000000001E-2</v>
      </c>
      <c r="C125" s="7">
        <v>4.1059999999999999E-2</v>
      </c>
      <c r="D125" s="19">
        <v>2.4850000000000001E-2</v>
      </c>
      <c r="G125" s="23">
        <f t="shared" si="11"/>
        <v>3.0593628320429441E-2</v>
      </c>
      <c r="H125" s="23">
        <f t="shared" si="11"/>
        <v>1.0180364795403272E-2</v>
      </c>
      <c r="I125" s="23">
        <f t="shared" si="11"/>
        <v>6.0915130451058626E-2</v>
      </c>
      <c r="L125" s="23">
        <f t="shared" si="15"/>
        <v>0.96775208066610752</v>
      </c>
      <c r="M125" s="23">
        <f t="shared" si="16"/>
        <v>0.95847642739408778</v>
      </c>
      <c r="N125" s="23">
        <f t="shared" si="17"/>
        <v>0.97360316869552432</v>
      </c>
      <c r="Q125" s="23">
        <f t="shared" si="12"/>
        <v>3.2779339522963087E-2</v>
      </c>
      <c r="R125" s="23">
        <f t="shared" si="13"/>
        <v>4.2410310023595056E-2</v>
      </c>
      <c r="S125" s="23">
        <f t="shared" si="14"/>
        <v>2.6751482696691566E-2</v>
      </c>
    </row>
    <row r="126" spans="1:19" x14ac:dyDescent="0.25">
      <c r="A126" s="13">
        <v>115</v>
      </c>
      <c r="B126" s="8">
        <v>3.108E-2</v>
      </c>
      <c r="C126" s="8">
        <v>4.1079999999999998E-2</v>
      </c>
      <c r="D126" s="20">
        <v>2.486E-2</v>
      </c>
      <c r="G126" s="23">
        <f t="shared" si="11"/>
        <v>2.9605900148228576E-2</v>
      </c>
      <c r="H126" s="23">
        <f t="shared" si="11"/>
        <v>9.757265184683719E-3</v>
      </c>
      <c r="I126" s="23">
        <f t="shared" si="11"/>
        <v>5.9371435148911939E-2</v>
      </c>
      <c r="L126" s="23">
        <f t="shared" si="15"/>
        <v>0.96771457893599067</v>
      </c>
      <c r="M126" s="23">
        <f t="shared" si="16"/>
        <v>0.95843964148410532</v>
      </c>
      <c r="N126" s="23">
        <f t="shared" si="17"/>
        <v>0.97465826157284607</v>
      </c>
      <c r="Q126" s="23">
        <f t="shared" si="12"/>
        <v>3.281809165536019E-2</v>
      </c>
      <c r="R126" s="23">
        <f t="shared" si="13"/>
        <v>4.2448690326816682E-2</v>
      </c>
      <c r="S126" s="23">
        <f t="shared" si="14"/>
        <v>2.5668370375032175E-2</v>
      </c>
    </row>
    <row r="127" spans="1:19" x14ac:dyDescent="0.25">
      <c r="A127" s="11">
        <v>116</v>
      </c>
      <c r="B127" s="7">
        <v>3.109E-2</v>
      </c>
      <c r="C127" s="7">
        <v>4.1090000000000002E-2</v>
      </c>
      <c r="D127" s="19">
        <v>2.487E-2</v>
      </c>
      <c r="G127" s="23">
        <f t="shared" si="11"/>
        <v>2.8681199709057466E-2</v>
      </c>
      <c r="H127" s="23">
        <f t="shared" si="11"/>
        <v>9.3618160736084078E-3</v>
      </c>
      <c r="I127" s="23">
        <f t="shared" si="11"/>
        <v>5.7865731150207329E-2</v>
      </c>
      <c r="L127" s="23">
        <f t="shared" si="15"/>
        <v>0.96876634608164625</v>
      </c>
      <c r="M127" s="23">
        <f t="shared" si="16"/>
        <v>0.95947131664556373</v>
      </c>
      <c r="N127" s="23">
        <f t="shared" si="17"/>
        <v>0.97463925210956937</v>
      </c>
      <c r="Q127" s="23">
        <f t="shared" si="12"/>
        <v>3.1731825082331508E-2</v>
      </c>
      <c r="R127" s="23">
        <f t="shared" si="13"/>
        <v>4.1372858045248352E-2</v>
      </c>
      <c r="S127" s="23">
        <f t="shared" si="14"/>
        <v>2.568787428671716E-2</v>
      </c>
    </row>
    <row r="128" spans="1:19" x14ac:dyDescent="0.25">
      <c r="A128" s="11">
        <v>117</v>
      </c>
      <c r="B128" s="7">
        <v>3.1109999999999999E-2</v>
      </c>
      <c r="C128" s="7">
        <v>4.1110000000000001E-2</v>
      </c>
      <c r="D128" s="19">
        <v>2.4889999999999999E-2</v>
      </c>
      <c r="G128" s="23">
        <f t="shared" si="11"/>
        <v>2.7753332681031556E-2</v>
      </c>
      <c r="H128" s="23">
        <f t="shared" si="11"/>
        <v>8.9721329304533835E-3</v>
      </c>
      <c r="I128" s="23">
        <f t="shared" si="11"/>
        <v>5.6332767242775396E-2</v>
      </c>
      <c r="L128" s="23">
        <f t="shared" si="15"/>
        <v>0.96764894643745003</v>
      </c>
      <c r="M128" s="23">
        <f t="shared" si="16"/>
        <v>0.95837526179844879</v>
      </c>
      <c r="N128" s="23">
        <f t="shared" si="17"/>
        <v>0.97350825995004397</v>
      </c>
      <c r="Q128" s="23">
        <f t="shared" si="12"/>
        <v>3.2885916121105592E-2</v>
      </c>
      <c r="R128" s="23">
        <f t="shared" si="13"/>
        <v>4.2515863934002744E-2</v>
      </c>
      <c r="S128" s="23">
        <f t="shared" si="14"/>
        <v>2.684896940870941E-2</v>
      </c>
    </row>
    <row r="129" spans="1:19" x14ac:dyDescent="0.25">
      <c r="A129" s="11">
        <v>118</v>
      </c>
      <c r="B129" s="7">
        <v>3.1130000000000001E-2</v>
      </c>
      <c r="C129" s="7">
        <v>4.113E-2</v>
      </c>
      <c r="D129" s="19">
        <v>2.4899999999999999E-2</v>
      </c>
      <c r="G129" s="23">
        <f t="shared" si="11"/>
        <v>2.6854442522570649E-2</v>
      </c>
      <c r="H129" s="23">
        <f t="shared" si="11"/>
        <v>8.5983402582258568E-3</v>
      </c>
      <c r="I129" s="23">
        <f t="shared" si="11"/>
        <v>5.4901449463229571E-2</v>
      </c>
      <c r="L129" s="23">
        <f t="shared" si="15"/>
        <v>0.96761145161225026</v>
      </c>
      <c r="M129" s="23">
        <f t="shared" si="16"/>
        <v>0.95833848259661958</v>
      </c>
      <c r="N129" s="23">
        <f t="shared" si="17"/>
        <v>0.97459173675283295</v>
      </c>
      <c r="Q129" s="23">
        <f t="shared" si="12"/>
        <v>3.2924665247830089E-2</v>
      </c>
      <c r="R129" s="23">
        <f t="shared" si="13"/>
        <v>4.2554241288932523E-2</v>
      </c>
      <c r="S129" s="23">
        <f t="shared" si="14"/>
        <v>2.5736627212375865E-2</v>
      </c>
    </row>
    <row r="130" spans="1:19" x14ac:dyDescent="0.25">
      <c r="A130" s="11">
        <v>119</v>
      </c>
      <c r="B130" s="7">
        <v>3.1140000000000001E-2</v>
      </c>
      <c r="C130" s="7">
        <v>4.1140000000000003E-2</v>
      </c>
      <c r="D130" s="19">
        <v>2.4910000000000002E-2</v>
      </c>
      <c r="G130" s="23">
        <f t="shared" si="11"/>
        <v>2.6013663208187383E-2</v>
      </c>
      <c r="H130" s="23">
        <f t="shared" si="11"/>
        <v>8.249227390018446E-3</v>
      </c>
      <c r="I130" s="23">
        <f t="shared" si="11"/>
        <v>5.3505455462746744E-2</v>
      </c>
      <c r="L130" s="23">
        <f t="shared" si="15"/>
        <v>0.9686912393107171</v>
      </c>
      <c r="M130" s="23">
        <f t="shared" si="16"/>
        <v>0.95939764446127596</v>
      </c>
      <c r="N130" s="23">
        <f t="shared" si="17"/>
        <v>0.97457272960675112</v>
      </c>
      <c r="Q130" s="23">
        <f t="shared" si="12"/>
        <v>3.1809356349630509E-2</v>
      </c>
      <c r="R130" s="23">
        <f t="shared" si="13"/>
        <v>4.1449645137871367E-2</v>
      </c>
      <c r="S130" s="23">
        <f t="shared" si="14"/>
        <v>2.5756130077742512E-2</v>
      </c>
    </row>
    <row r="131" spans="1:19" x14ac:dyDescent="0.25">
      <c r="A131" s="13">
        <v>120</v>
      </c>
      <c r="B131" s="8">
        <v>3.116E-2</v>
      </c>
      <c r="C131" s="8">
        <v>4.1160000000000002E-2</v>
      </c>
      <c r="D131" s="20">
        <v>2.4930000000000001E-2</v>
      </c>
      <c r="G131" s="23">
        <f t="shared" si="11"/>
        <v>2.5169411384170195E-2</v>
      </c>
      <c r="H131" s="23">
        <f t="shared" si="11"/>
        <v>7.9050210715356731E-3</v>
      </c>
      <c r="I131" s="23">
        <f t="shared" si="11"/>
        <v>5.2082925521729835E-2</v>
      </c>
      <c r="L131" s="23">
        <f t="shared" si="15"/>
        <v>0.96754583092505508</v>
      </c>
      <c r="M131" s="23">
        <f t="shared" si="16"/>
        <v>0.95827411438563781</v>
      </c>
      <c r="N131" s="23">
        <f t="shared" si="17"/>
        <v>0.97341336638079179</v>
      </c>
      <c r="Q131" s="23">
        <f t="shared" si="12"/>
        <v>3.2992484734972023E-2</v>
      </c>
      <c r="R131" s="23">
        <f t="shared" si="13"/>
        <v>4.2621410012656159E-2</v>
      </c>
      <c r="S131" s="23">
        <f t="shared" si="14"/>
        <v>2.6946450034579458E-2</v>
      </c>
    </row>
    <row r="132" spans="1:19" x14ac:dyDescent="0.25">
      <c r="A132" s="11">
        <v>121</v>
      </c>
      <c r="B132" s="7">
        <v>3.117E-2</v>
      </c>
      <c r="C132" s="7">
        <v>4.1169999999999998E-2</v>
      </c>
      <c r="D132" s="19">
        <v>2.494E-2</v>
      </c>
      <c r="G132" s="23">
        <f t="shared" si="11"/>
        <v>2.4380206914576978E-2</v>
      </c>
      <c r="H132" s="23">
        <f t="shared" si="11"/>
        <v>7.5836946395392672E-3</v>
      </c>
      <c r="I132" s="23">
        <f t="shared" si="11"/>
        <v>5.0756124461734851E-2</v>
      </c>
      <c r="L132" s="23">
        <f t="shared" si="15"/>
        <v>0.96864430170625404</v>
      </c>
      <c r="M132" s="23">
        <f t="shared" si="16"/>
        <v>0.95935160335581704</v>
      </c>
      <c r="N132" s="23">
        <f t="shared" si="17"/>
        <v>0.97452522018100884</v>
      </c>
      <c r="Q132" s="23">
        <f t="shared" si="12"/>
        <v>3.1857812183406838E-2</v>
      </c>
      <c r="R132" s="23">
        <f t="shared" si="13"/>
        <v>4.1497635885510885E-2</v>
      </c>
      <c r="S132" s="23">
        <f t="shared" si="14"/>
        <v>2.5804880245230873E-2</v>
      </c>
    </row>
    <row r="133" spans="1:19" x14ac:dyDescent="0.25">
      <c r="A133" s="11">
        <v>122</v>
      </c>
      <c r="B133" s="7">
        <v>3.1189999999999999E-2</v>
      </c>
      <c r="C133" s="7">
        <v>4.1189999999999997E-2</v>
      </c>
      <c r="D133" s="19">
        <v>2.495E-2</v>
      </c>
      <c r="G133" s="23">
        <f t="shared" si="11"/>
        <v>2.3587367892968628E-2</v>
      </c>
      <c r="H133" s="23">
        <f t="shared" si="11"/>
        <v>7.2667701705008136E-3</v>
      </c>
      <c r="I133" s="23">
        <f t="shared" si="11"/>
        <v>4.9462158755129992E-2</v>
      </c>
      <c r="L133" s="23">
        <f t="shared" si="15"/>
        <v>0.96748021768698322</v>
      </c>
      <c r="M133" s="23">
        <f t="shared" si="16"/>
        <v>0.95820975341147074</v>
      </c>
      <c r="N133" s="23">
        <f t="shared" si="17"/>
        <v>0.97450621535179693</v>
      </c>
      <c r="Q133" s="23">
        <f t="shared" si="12"/>
        <v>3.3060301122399022E-2</v>
      </c>
      <c r="R133" s="23">
        <f t="shared" si="13"/>
        <v>4.2688575695887548E-2</v>
      </c>
      <c r="S133" s="23">
        <f t="shared" si="14"/>
        <v>2.5824382064304732E-2</v>
      </c>
    </row>
    <row r="134" spans="1:19" x14ac:dyDescent="0.25">
      <c r="A134" s="11">
        <v>123</v>
      </c>
      <c r="B134" s="7">
        <v>3.1199999999999999E-2</v>
      </c>
      <c r="C134" s="7">
        <v>4.1200000000000001E-2</v>
      </c>
      <c r="D134" s="19">
        <v>2.496E-2</v>
      </c>
      <c r="G134" s="23">
        <f t="shared" si="11"/>
        <v>2.2846662465950924E-2</v>
      </c>
      <c r="H134" s="23">
        <f t="shared" si="11"/>
        <v>6.9710530737033156E-3</v>
      </c>
      <c r="I134" s="23">
        <f t="shared" si="11"/>
        <v>4.8200241143798506E-2</v>
      </c>
      <c r="L134" s="23">
        <f t="shared" si="15"/>
        <v>0.96859736828717935</v>
      </c>
      <c r="M134" s="23">
        <f t="shared" si="16"/>
        <v>0.95930556631638764</v>
      </c>
      <c r="N134" s="23">
        <f t="shared" si="17"/>
        <v>0.97448721117129555</v>
      </c>
      <c r="Q134" s="23">
        <f t="shared" si="12"/>
        <v>3.1906266044183056E-2</v>
      </c>
      <c r="R134" s="23">
        <f t="shared" si="13"/>
        <v>4.1545624697859371E-2</v>
      </c>
      <c r="S134" s="23">
        <f t="shared" si="14"/>
        <v>2.5843883598012707E-2</v>
      </c>
    </row>
    <row r="135" spans="1:19" x14ac:dyDescent="0.25">
      <c r="A135" s="11">
        <v>124</v>
      </c>
      <c r="B135" s="7">
        <v>3.1220000000000001E-2</v>
      </c>
      <c r="C135" s="7">
        <v>4.122E-2</v>
      </c>
      <c r="D135" s="19">
        <v>2.4979999999999999E-2</v>
      </c>
      <c r="G135" s="23">
        <f t="shared" si="11"/>
        <v>2.2102195102637019E-2</v>
      </c>
      <c r="H135" s="23">
        <f t="shared" si="11"/>
        <v>6.6792824334452527E-3</v>
      </c>
      <c r="I135" s="23">
        <f t="shared" si="11"/>
        <v>4.6912813804173878E-2</v>
      </c>
      <c r="L135" s="23">
        <f t="shared" si="15"/>
        <v>0.96741461189688394</v>
      </c>
      <c r="M135" s="23">
        <f t="shared" si="16"/>
        <v>0.95814539967301349</v>
      </c>
      <c r="N135" s="23">
        <f t="shared" si="17"/>
        <v>0.97329002284897759</v>
      </c>
      <c r="Q135" s="23">
        <f t="shared" si="12"/>
        <v>3.3128114410357977E-2</v>
      </c>
      <c r="R135" s="23">
        <f t="shared" si="13"/>
        <v>4.2755738338864105E-2</v>
      </c>
      <c r="S135" s="23">
        <f t="shared" si="14"/>
        <v>2.7073170450911663E-2</v>
      </c>
    </row>
    <row r="136" spans="1:19" x14ac:dyDescent="0.25">
      <c r="A136" s="13">
        <v>125</v>
      </c>
      <c r="B136" s="8">
        <v>3.1230000000000001E-2</v>
      </c>
      <c r="C136" s="8">
        <v>4.1230000000000003E-2</v>
      </c>
      <c r="D136" s="20">
        <v>2.4979999999999999E-2</v>
      </c>
      <c r="G136" s="23">
        <f t="shared" si="11"/>
        <v>2.1407090770692888E-2</v>
      </c>
      <c r="H136" s="23">
        <f t="shared" si="11"/>
        <v>6.4071653501691908E-3</v>
      </c>
      <c r="I136" s="23">
        <f t="shared" si="11"/>
        <v>4.5769491896596882E-2</v>
      </c>
      <c r="L136" s="23">
        <f t="shared" si="15"/>
        <v>0.96855043905294291</v>
      </c>
      <c r="M136" s="23">
        <f t="shared" si="16"/>
        <v>0.95925953334246106</v>
      </c>
      <c r="N136" s="23">
        <f t="shared" si="17"/>
        <v>0.97562879275693171</v>
      </c>
      <c r="Q136" s="23">
        <f t="shared" si="12"/>
        <v>3.195471793212655E-2</v>
      </c>
      <c r="R136" s="23">
        <f t="shared" si="13"/>
        <v>4.1593611575076725E-2</v>
      </c>
      <c r="S136" s="23">
        <f t="shared" si="14"/>
        <v>2.4673100204884335E-2</v>
      </c>
    </row>
    <row r="137" spans="1:19" x14ac:dyDescent="0.25">
      <c r="A137" s="11">
        <v>126</v>
      </c>
      <c r="B137" s="7">
        <v>3.125E-2</v>
      </c>
      <c r="C137" s="7">
        <v>4.1250000000000002E-2</v>
      </c>
      <c r="D137" s="19">
        <v>2.5000000000000001E-2</v>
      </c>
      <c r="G137" s="23">
        <f t="shared" si="11"/>
        <v>2.070812814008233E-2</v>
      </c>
      <c r="H137" s="23">
        <f t="shared" si="11"/>
        <v>6.138583726519189E-3</v>
      </c>
      <c r="I137" s="23">
        <f t="shared" si="11"/>
        <v>4.4544384322095204E-2</v>
      </c>
      <c r="L137" s="23">
        <f t="shared" si="15"/>
        <v>0.96734901355360892</v>
      </c>
      <c r="M137" s="23">
        <f t="shared" si="16"/>
        <v>0.95808105316918202</v>
      </c>
      <c r="N137" s="23">
        <f t="shared" si="17"/>
        <v>0.97323309646369993</v>
      </c>
      <c r="Q137" s="23">
        <f t="shared" si="12"/>
        <v>3.3195924599093443E-2</v>
      </c>
      <c r="R137" s="23">
        <f t="shared" si="13"/>
        <v>4.2822897941801649E-2</v>
      </c>
      <c r="S137" s="23">
        <f t="shared" si="14"/>
        <v>2.7131660776281121E-2</v>
      </c>
    </row>
    <row r="138" spans="1:19" x14ac:dyDescent="0.25">
      <c r="A138" s="11">
        <v>127</v>
      </c>
      <c r="B138" s="7">
        <v>3.1260000000000003E-2</v>
      </c>
      <c r="C138" s="7">
        <v>4.1259999999999998E-2</v>
      </c>
      <c r="D138" s="19">
        <v>2.5010000000000001E-2</v>
      </c>
      <c r="G138" s="23">
        <f t="shared" si="11"/>
        <v>2.0055894872095501E-2</v>
      </c>
      <c r="H138" s="23">
        <f t="shared" si="11"/>
        <v>5.888212408573356E-3</v>
      </c>
      <c r="I138" s="23">
        <f t="shared" si="11"/>
        <v>4.3404124087905012E-2</v>
      </c>
      <c r="L138" s="23">
        <f t="shared" si="15"/>
        <v>0.96850351400306545</v>
      </c>
      <c r="M138" s="23">
        <f t="shared" si="16"/>
        <v>0.95921350443357023</v>
      </c>
      <c r="N138" s="23">
        <f t="shared" si="17"/>
        <v>0.9744017062634629</v>
      </c>
      <c r="Q138" s="23">
        <f t="shared" si="12"/>
        <v>3.2003167847331662E-2</v>
      </c>
      <c r="R138" s="23">
        <f t="shared" si="13"/>
        <v>4.1641596517260765E-2</v>
      </c>
      <c r="S138" s="23">
        <f t="shared" si="14"/>
        <v>2.5931630936634826E-2</v>
      </c>
    </row>
    <row r="139" spans="1:19" x14ac:dyDescent="0.25">
      <c r="A139" s="11">
        <v>128</v>
      </c>
      <c r="B139" s="7">
        <v>3.1269999999999999E-2</v>
      </c>
      <c r="C139" s="7">
        <v>4.1270000000000001E-2</v>
      </c>
      <c r="D139" s="19">
        <v>2.5020000000000001E-2</v>
      </c>
      <c r="G139" s="23">
        <f t="shared" si="11"/>
        <v>1.9423828187513027E-2</v>
      </c>
      <c r="H139" s="23">
        <f t="shared" si="11"/>
        <v>5.64794444150837E-3</v>
      </c>
      <c r="I139" s="23">
        <f t="shared" si="11"/>
        <v>4.2292227867153226E-2</v>
      </c>
      <c r="L139" s="23">
        <f t="shared" si="15"/>
        <v>0.96848474283429298</v>
      </c>
      <c r="M139" s="23">
        <f t="shared" si="16"/>
        <v>0.95919509175396744</v>
      </c>
      <c r="N139" s="23">
        <f t="shared" si="17"/>
        <v>0.9743827056963551</v>
      </c>
      <c r="Q139" s="23">
        <f t="shared" si="12"/>
        <v>3.2022549656908254E-2</v>
      </c>
      <c r="R139" s="23">
        <f t="shared" si="13"/>
        <v>4.166079230239219E-2</v>
      </c>
      <c r="S139" s="23">
        <f t="shared" si="14"/>
        <v>2.5951130853600284E-2</v>
      </c>
    </row>
    <row r="140" spans="1:19" x14ac:dyDescent="0.25">
      <c r="A140" s="11">
        <v>129</v>
      </c>
      <c r="B140" s="7">
        <v>3.1289999999999998E-2</v>
      </c>
      <c r="C140" s="7">
        <v>4.129E-2</v>
      </c>
      <c r="D140" s="19">
        <v>2.503E-2</v>
      </c>
      <c r="G140" s="23">
        <f t="shared" si="11"/>
        <v>1.8787800913641396E-2</v>
      </c>
      <c r="H140" s="23">
        <f t="shared" si="11"/>
        <v>5.4106694137524922E-3</v>
      </c>
      <c r="I140" s="23">
        <f t="shared" si="11"/>
        <v>4.1208011870236802E-2</v>
      </c>
      <c r="L140" s="23">
        <f t="shared" si="15"/>
        <v>0.96725530787589475</v>
      </c>
      <c r="M140" s="23">
        <f t="shared" si="16"/>
        <v>0.95798913565578381</v>
      </c>
      <c r="N140" s="23">
        <f t="shared" si="17"/>
        <v>0.97436370577775844</v>
      </c>
      <c r="Q140" s="23">
        <f t="shared" si="12"/>
        <v>3.3292797821952991E-2</v>
      </c>
      <c r="R140" s="23">
        <f t="shared" si="13"/>
        <v>4.2918841727164848E-2</v>
      </c>
      <c r="S140" s="23">
        <f t="shared" si="14"/>
        <v>2.5970630485245935E-2</v>
      </c>
    </row>
    <row r="141" spans="1:19" x14ac:dyDescent="0.25">
      <c r="A141" s="13">
        <v>130</v>
      </c>
      <c r="B141" s="8">
        <v>3.1300000000000001E-2</v>
      </c>
      <c r="C141" s="8">
        <v>4.1300000000000003E-2</v>
      </c>
      <c r="D141" s="20">
        <v>2.504E-2</v>
      </c>
      <c r="G141" s="23">
        <f t="shared" ref="G141:I161" si="18">(1+B141)^(-$A141)</f>
        <v>1.8194817027138006E-2</v>
      </c>
      <c r="H141" s="23">
        <f t="shared" si="18"/>
        <v>5.1896385281625596E-3</v>
      </c>
      <c r="I141" s="23">
        <f t="shared" si="18"/>
        <v>4.0150808231468771E-2</v>
      </c>
      <c r="L141" s="23">
        <f t="shared" si="15"/>
        <v>0.968437823605378</v>
      </c>
      <c r="M141" s="23">
        <f t="shared" si="16"/>
        <v>0.95914906850007675</v>
      </c>
      <c r="N141" s="23">
        <f t="shared" si="17"/>
        <v>0.97434470650762905</v>
      </c>
      <c r="Q141" s="23">
        <f t="shared" ref="Q141:Q161" si="19">-LN(L141)</f>
        <v>3.2070996848073359E-2</v>
      </c>
      <c r="R141" s="23">
        <f t="shared" ref="R141:R161" si="20">-LN(M141)</f>
        <v>4.170877457257402E-2</v>
      </c>
      <c r="S141" s="23">
        <f t="shared" ref="S141:S161" si="21">-LN(N141)</f>
        <v>2.5990129831592681E-2</v>
      </c>
    </row>
    <row r="142" spans="1:19" x14ac:dyDescent="0.25">
      <c r="A142" s="11">
        <v>131</v>
      </c>
      <c r="B142" s="7">
        <v>3.1309999999999998E-2</v>
      </c>
      <c r="C142" s="7">
        <v>4.1309999999999999E-2</v>
      </c>
      <c r="D142" s="19">
        <v>2.5049999999999999E-2</v>
      </c>
      <c r="G142" s="23">
        <f t="shared" si="18"/>
        <v>1.7620207506051824E-2</v>
      </c>
      <c r="H142" s="23">
        <f t="shared" si="18"/>
        <v>4.9775414164521361E-3</v>
      </c>
      <c r="I142" s="23">
        <f t="shared" si="18"/>
        <v>3.9119964652316493E-2</v>
      </c>
      <c r="L142" s="23">
        <f t="shared" ref="L142:L161" si="22">G142/G141</f>
        <v>0.96841905471051792</v>
      </c>
      <c r="M142" s="23">
        <f t="shared" ref="M142:M161" si="23">H142/H141</f>
        <v>0.95913065802956443</v>
      </c>
      <c r="N142" s="23">
        <f t="shared" ref="N142:N161" si="24">I142/I141</f>
        <v>0.97432570788589157</v>
      </c>
      <c r="Q142" s="23">
        <f t="shared" si="19"/>
        <v>3.2090377624289498E-2</v>
      </c>
      <c r="R142" s="23">
        <f t="shared" si="20"/>
        <v>4.1727969344075043E-2</v>
      </c>
      <c r="S142" s="23">
        <f t="shared" si="21"/>
        <v>2.6009628892693787E-2</v>
      </c>
    </row>
    <row r="143" spans="1:19" x14ac:dyDescent="0.25">
      <c r="A143" s="11">
        <v>132</v>
      </c>
      <c r="B143" s="7">
        <v>3.1329999999999997E-2</v>
      </c>
      <c r="C143" s="7">
        <v>4.1329999999999999E-2</v>
      </c>
      <c r="D143" s="19">
        <v>2.5059999999999999E-2</v>
      </c>
      <c r="G143" s="23">
        <f t="shared" si="18"/>
        <v>1.7041588384981418E-2</v>
      </c>
      <c r="H143" s="23">
        <f t="shared" si="18"/>
        <v>4.7679731480111745E-3</v>
      </c>
      <c r="I143" s="23">
        <f t="shared" si="18"/>
        <v>3.8114844052294886E-2</v>
      </c>
      <c r="L143" s="23">
        <f t="shared" si="22"/>
        <v>0.96716161708812598</v>
      </c>
      <c r="M143" s="23">
        <f t="shared" si="23"/>
        <v>0.95789723260799375</v>
      </c>
      <c r="N143" s="23">
        <f t="shared" si="24"/>
        <v>0.97430670991257939</v>
      </c>
      <c r="Q143" s="23">
        <f t="shared" si="19"/>
        <v>3.3389665034633913E-2</v>
      </c>
      <c r="R143" s="23">
        <f t="shared" si="20"/>
        <v>4.3014779617201432E-2</v>
      </c>
      <c r="S143" s="23">
        <f t="shared" si="21"/>
        <v>2.6029127668490856E-2</v>
      </c>
    </row>
    <row r="144" spans="1:19" x14ac:dyDescent="0.25">
      <c r="A144" s="11">
        <v>133</v>
      </c>
      <c r="B144" s="7">
        <v>3.134E-2</v>
      </c>
      <c r="C144" s="7">
        <v>4.1340000000000002E-2</v>
      </c>
      <c r="D144" s="19">
        <v>2.5069999999999999E-2</v>
      </c>
      <c r="G144" s="23">
        <f t="shared" si="18"/>
        <v>1.6502599435544801E-2</v>
      </c>
      <c r="H144" s="23">
        <f t="shared" si="18"/>
        <v>4.5728898122389811E-3</v>
      </c>
      <c r="I144" s="23">
        <f t="shared" si="18"/>
        <v>3.7134824227344994E-2</v>
      </c>
      <c r="L144" s="23">
        <f t="shared" si="22"/>
        <v>0.96837214130159233</v>
      </c>
      <c r="M144" s="23">
        <f t="shared" si="23"/>
        <v>0.95908464042974595</v>
      </c>
      <c r="N144" s="23">
        <f t="shared" si="24"/>
        <v>0.97428771258763991</v>
      </c>
      <c r="Q144" s="23">
        <f t="shared" si="19"/>
        <v>3.2138822091644953E-2</v>
      </c>
      <c r="R144" s="23">
        <f t="shared" si="20"/>
        <v>4.1775948942469728E-2</v>
      </c>
      <c r="S144" s="23">
        <f t="shared" si="21"/>
        <v>2.6048626159013794E-2</v>
      </c>
    </row>
    <row r="145" spans="1:19" x14ac:dyDescent="0.25">
      <c r="A145" s="11">
        <v>134</v>
      </c>
      <c r="B145" s="7">
        <v>3.1350000000000003E-2</v>
      </c>
      <c r="C145" s="7">
        <v>4.1349999999999998E-2</v>
      </c>
      <c r="D145" s="19">
        <v>2.5080000000000002E-2</v>
      </c>
      <c r="G145" s="23">
        <f t="shared" si="18"/>
        <v>1.5980347854405202E-2</v>
      </c>
      <c r="H145" s="23">
        <f t="shared" si="18"/>
        <v>4.3857042023428081E-3</v>
      </c>
      <c r="I145" s="23">
        <f t="shared" si="18"/>
        <v>3.6179297515556735E-2</v>
      </c>
      <c r="L145" s="23">
        <f t="shared" si="22"/>
        <v>0.96835337468018967</v>
      </c>
      <c r="M145" s="23">
        <f t="shared" si="23"/>
        <v>0.95906623216785469</v>
      </c>
      <c r="N145" s="23">
        <f t="shared" si="24"/>
        <v>0.97426871591101716</v>
      </c>
      <c r="Q145" s="23">
        <f t="shared" si="19"/>
        <v>3.2158201834668304E-2</v>
      </c>
      <c r="R145" s="23">
        <f t="shared" si="20"/>
        <v>4.1795142700536206E-2</v>
      </c>
      <c r="S145" s="23">
        <f t="shared" si="21"/>
        <v>2.6068124364295939E-2</v>
      </c>
    </row>
    <row r="146" spans="1:19" x14ac:dyDescent="0.25">
      <c r="A146" s="13">
        <v>135</v>
      </c>
      <c r="B146" s="8">
        <v>3.1359999999999999E-2</v>
      </c>
      <c r="C146" s="8">
        <v>4.1360000000000001E-2</v>
      </c>
      <c r="D146" s="20">
        <v>2.5090000000000001E-2</v>
      </c>
      <c r="G146" s="23">
        <f t="shared" si="18"/>
        <v>1.5474323886410908E-2</v>
      </c>
      <c r="H146" s="23">
        <f t="shared" si="18"/>
        <v>4.2061000742643863E-3</v>
      </c>
      <c r="I146" s="23">
        <f t="shared" si="18"/>
        <v>3.5247670470084348E-2</v>
      </c>
      <c r="L146" s="23">
        <f t="shared" si="22"/>
        <v>0.96833460869534194</v>
      </c>
      <c r="M146" s="23">
        <f t="shared" si="23"/>
        <v>0.95904782452439929</v>
      </c>
      <c r="N146" s="23">
        <f t="shared" si="24"/>
        <v>0.97424971988270925</v>
      </c>
      <c r="Q146" s="23">
        <f t="shared" si="19"/>
        <v>3.2177581295902542E-2</v>
      </c>
      <c r="R146" s="23">
        <f t="shared" si="20"/>
        <v>4.1814336182166498E-2</v>
      </c>
      <c r="S146" s="23">
        <f t="shared" si="21"/>
        <v>2.6087622284315121E-2</v>
      </c>
    </row>
    <row r="147" spans="1:19" x14ac:dyDescent="0.25">
      <c r="A147" s="11">
        <v>136</v>
      </c>
      <c r="B147" s="7">
        <v>3.1370000000000002E-2</v>
      </c>
      <c r="C147" s="7">
        <v>4.1369999999999997E-2</v>
      </c>
      <c r="D147" s="19">
        <v>2.5100000000000001E-2</v>
      </c>
      <c r="G147" s="23">
        <f t="shared" si="18"/>
        <v>1.4984032984296047E-2</v>
      </c>
      <c r="H147" s="23">
        <f t="shared" si="18"/>
        <v>4.0337737041658646E-3</v>
      </c>
      <c r="I147" s="23">
        <f t="shared" si="18"/>
        <v>3.4339363539102809E-2</v>
      </c>
      <c r="L147" s="23">
        <f t="shared" si="22"/>
        <v>0.9683158433470932</v>
      </c>
      <c r="M147" s="23">
        <f t="shared" si="23"/>
        <v>0.95902941749937787</v>
      </c>
      <c r="N147" s="23">
        <f t="shared" si="24"/>
        <v>0.97423072450270309</v>
      </c>
      <c r="Q147" s="23">
        <f t="shared" si="19"/>
        <v>3.2196960475278494E-2</v>
      </c>
      <c r="R147" s="23">
        <f t="shared" si="20"/>
        <v>4.1833529387339578E-2</v>
      </c>
      <c r="S147" s="23">
        <f t="shared" si="21"/>
        <v>2.6107119919060697E-2</v>
      </c>
    </row>
    <row r="148" spans="1:19" x14ac:dyDescent="0.25">
      <c r="A148" s="11">
        <v>137</v>
      </c>
      <c r="B148" s="7">
        <v>3.1390000000000001E-2</v>
      </c>
      <c r="C148" s="7">
        <v>4.1390000000000003E-2</v>
      </c>
      <c r="D148" s="19">
        <v>2.511E-2</v>
      </c>
      <c r="G148" s="23">
        <f t="shared" si="18"/>
        <v>1.4489735701541946E-2</v>
      </c>
      <c r="H148" s="23">
        <f t="shared" si="18"/>
        <v>3.8633476048977912E-3</v>
      </c>
      <c r="I148" s="23">
        <f t="shared" si="18"/>
        <v>3.3453810752660955E-2</v>
      </c>
      <c r="L148" s="23">
        <f t="shared" si="22"/>
        <v>0.96701173287110709</v>
      </c>
      <c r="M148" s="23">
        <f t="shared" si="23"/>
        <v>0.95775020817551904</v>
      </c>
      <c r="N148" s="23">
        <f t="shared" si="24"/>
        <v>0.9742117297708951</v>
      </c>
      <c r="Q148" s="23">
        <f t="shared" si="19"/>
        <v>3.3544650333466694E-2</v>
      </c>
      <c r="R148" s="23">
        <f t="shared" si="20"/>
        <v>4.3168278042468311E-2</v>
      </c>
      <c r="S148" s="23">
        <f t="shared" si="21"/>
        <v>2.6126617268614889E-2</v>
      </c>
    </row>
    <row r="149" spans="1:19" x14ac:dyDescent="0.25">
      <c r="A149" s="11">
        <v>138</v>
      </c>
      <c r="B149" s="7">
        <v>3.1399999999999997E-2</v>
      </c>
      <c r="C149" s="7">
        <v>4.1399999999999999E-2</v>
      </c>
      <c r="D149" s="19">
        <v>2.512E-2</v>
      </c>
      <c r="G149" s="23">
        <f t="shared" si="18"/>
        <v>1.4029961014559073E-2</v>
      </c>
      <c r="H149" s="23">
        <f t="shared" si="18"/>
        <v>3.7048862552626393E-3</v>
      </c>
      <c r="I149" s="23">
        <f t="shared" si="18"/>
        <v>3.2590459416301273E-2</v>
      </c>
      <c r="L149" s="23">
        <f t="shared" si="22"/>
        <v>0.96826893903013389</v>
      </c>
      <c r="M149" s="23">
        <f t="shared" si="23"/>
        <v>0.95898340873229704</v>
      </c>
      <c r="N149" s="23">
        <f t="shared" si="24"/>
        <v>0.97419273568733844</v>
      </c>
      <c r="Q149" s="23">
        <f t="shared" si="19"/>
        <v>3.2245400716465249E-2</v>
      </c>
      <c r="R149" s="23">
        <f t="shared" si="20"/>
        <v>4.1881504840329688E-2</v>
      </c>
      <c r="S149" s="23">
        <f t="shared" si="21"/>
        <v>2.6146114332899012E-2</v>
      </c>
    </row>
    <row r="150" spans="1:19" x14ac:dyDescent="0.25">
      <c r="A150" s="11">
        <v>139</v>
      </c>
      <c r="B150" s="7">
        <v>3.141E-2</v>
      </c>
      <c r="C150" s="7">
        <v>4.1410000000000002E-2</v>
      </c>
      <c r="D150" s="19">
        <v>2.513E-2</v>
      </c>
      <c r="G150" s="23">
        <f t="shared" si="18"/>
        <v>1.35845122209854E-2</v>
      </c>
      <c r="H150" s="23">
        <f t="shared" si="18"/>
        <v>3.5528562622839811E-3</v>
      </c>
      <c r="I150" s="23">
        <f t="shared" si="18"/>
        <v>3.1748769811288012E-2</v>
      </c>
      <c r="L150" s="23">
        <f t="shared" si="22"/>
        <v>0.96825017595477103</v>
      </c>
      <c r="M150" s="23">
        <f t="shared" si="23"/>
        <v>0.95896500391538175</v>
      </c>
      <c r="N150" s="23">
        <f t="shared" si="24"/>
        <v>0.97417374225193465</v>
      </c>
      <c r="Q150" s="23">
        <f t="shared" si="19"/>
        <v>3.2264778862767303E-2</v>
      </c>
      <c r="R150" s="23">
        <f t="shared" si="20"/>
        <v>4.1900697032147244E-2</v>
      </c>
      <c r="S150" s="23">
        <f t="shared" si="21"/>
        <v>2.6165611111990061E-2</v>
      </c>
    </row>
    <row r="151" spans="1:19" x14ac:dyDescent="0.25">
      <c r="A151" s="13">
        <v>140</v>
      </c>
      <c r="B151" s="8">
        <v>3.1419999999999997E-2</v>
      </c>
      <c r="C151" s="8">
        <v>4.1419999999999998E-2</v>
      </c>
      <c r="D151" s="20">
        <v>2.5139999999999999E-2</v>
      </c>
      <c r="G151" s="23">
        <f t="shared" si="18"/>
        <v>1.3152951469646502E-2</v>
      </c>
      <c r="H151" s="23">
        <f t="shared" si="18"/>
        <v>3.4069994319991417E-3</v>
      </c>
      <c r="I151" s="23">
        <f t="shared" si="18"/>
        <v>3.0928214901328882E-2</v>
      </c>
      <c r="L151" s="23">
        <f t="shared" si="22"/>
        <v>0.96823141351573727</v>
      </c>
      <c r="M151" s="23">
        <f t="shared" si="23"/>
        <v>0.9589465997166251</v>
      </c>
      <c r="N151" s="23">
        <f t="shared" si="24"/>
        <v>0.97415474946473712</v>
      </c>
      <c r="Q151" s="23">
        <f t="shared" si="19"/>
        <v>3.2284156727381524E-2</v>
      </c>
      <c r="R151" s="23">
        <f t="shared" si="20"/>
        <v>4.1919888947689506E-2</v>
      </c>
      <c r="S151" s="23">
        <f t="shared" si="21"/>
        <v>2.6185107605809121E-2</v>
      </c>
    </row>
    <row r="152" spans="1:19" x14ac:dyDescent="0.25">
      <c r="A152" s="11">
        <v>141</v>
      </c>
      <c r="B152" s="7">
        <v>3.143E-2</v>
      </c>
      <c r="C152" s="7">
        <v>4.1430000000000002E-2</v>
      </c>
      <c r="D152" s="19">
        <v>2.5139999999999999E-2</v>
      </c>
      <c r="G152" s="23">
        <f t="shared" si="18"/>
        <v>1.2734854020280243E-2</v>
      </c>
      <c r="H152" s="23">
        <f t="shared" si="18"/>
        <v>3.2670678195638701E-3</v>
      </c>
      <c r="I152" s="23">
        <f t="shared" si="18"/>
        <v>3.0169747450425194E-2</v>
      </c>
      <c r="L152" s="23">
        <f t="shared" si="22"/>
        <v>0.96821265171310666</v>
      </c>
      <c r="M152" s="23">
        <f t="shared" si="23"/>
        <v>0.95892819613616331</v>
      </c>
      <c r="N152" s="23">
        <f t="shared" si="24"/>
        <v>0.97547652028015686</v>
      </c>
      <c r="Q152" s="23">
        <f t="shared" si="19"/>
        <v>3.2303534310207785E-2</v>
      </c>
      <c r="R152" s="23">
        <f t="shared" si="20"/>
        <v>4.1939080586791438E-2</v>
      </c>
      <c r="S152" s="23">
        <f t="shared" si="21"/>
        <v>2.4829188629293349E-2</v>
      </c>
    </row>
    <row r="153" spans="1:19" x14ac:dyDescent="0.25">
      <c r="A153" s="11">
        <v>142</v>
      </c>
      <c r="B153" s="7">
        <v>3.1440000000000003E-2</v>
      </c>
      <c r="C153" s="7">
        <v>4.1439999999999998E-2</v>
      </c>
      <c r="D153" s="19">
        <v>2.5149999999999999E-2</v>
      </c>
      <c r="G153" s="23">
        <f t="shared" si="18"/>
        <v>1.2329807859441206E-2</v>
      </c>
      <c r="H153" s="23">
        <f t="shared" si="18"/>
        <v>3.1328233271430898E-3</v>
      </c>
      <c r="I153" s="23">
        <f t="shared" si="18"/>
        <v>2.9389143096751693E-2</v>
      </c>
      <c r="L153" s="23">
        <f t="shared" si="22"/>
        <v>0.9681938905468408</v>
      </c>
      <c r="M153" s="23">
        <f t="shared" si="23"/>
        <v>0.95890979317389835</v>
      </c>
      <c r="N153" s="23">
        <f t="shared" si="24"/>
        <v>0.97412625495270766</v>
      </c>
      <c r="Q153" s="23">
        <f t="shared" si="19"/>
        <v>3.2322911611262092E-2</v>
      </c>
      <c r="R153" s="23">
        <f t="shared" si="20"/>
        <v>4.1958271949532305E-2</v>
      </c>
      <c r="S153" s="23">
        <f t="shared" si="21"/>
        <v>2.6214358532104548E-2</v>
      </c>
    </row>
    <row r="154" spans="1:19" x14ac:dyDescent="0.25">
      <c r="A154" s="11">
        <v>143</v>
      </c>
      <c r="B154" s="7">
        <v>3.1449999999999999E-2</v>
      </c>
      <c r="C154" s="7">
        <v>4.1450000000000001E-2</v>
      </c>
      <c r="D154" s="19">
        <v>2.5159999999999998E-2</v>
      </c>
      <c r="G154" s="23">
        <f t="shared" si="18"/>
        <v>1.1937413327397018E-2</v>
      </c>
      <c r="H154" s="23">
        <f t="shared" si="18"/>
        <v>3.0040373173881095E-3</v>
      </c>
      <c r="I154" s="23">
        <f t="shared" si="18"/>
        <v>2.8628177765629138E-2</v>
      </c>
      <c r="L154" s="23">
        <f t="shared" si="22"/>
        <v>0.96817513001682975</v>
      </c>
      <c r="M154" s="23">
        <f t="shared" si="23"/>
        <v>0.95889139082974595</v>
      </c>
      <c r="N154" s="23">
        <f t="shared" si="24"/>
        <v>0.97410726373962697</v>
      </c>
      <c r="Q154" s="23">
        <f t="shared" si="19"/>
        <v>3.2342288630634326E-2</v>
      </c>
      <c r="R154" s="23">
        <f t="shared" si="20"/>
        <v>4.1977463035976985E-2</v>
      </c>
      <c r="S154" s="23">
        <f t="shared" si="21"/>
        <v>2.623385436040139E-2</v>
      </c>
    </row>
    <row r="155" spans="1:19" x14ac:dyDescent="0.25">
      <c r="A155" s="11">
        <v>144</v>
      </c>
      <c r="B155" s="7">
        <v>3.1460000000000002E-2</v>
      </c>
      <c r="C155" s="7">
        <v>4.1459999999999997E-2</v>
      </c>
      <c r="D155" s="19">
        <v>2.5170000000000001E-2</v>
      </c>
      <c r="G155" s="23">
        <f t="shared" si="18"/>
        <v>1.1557282755711842E-2</v>
      </c>
      <c r="H155" s="23">
        <f t="shared" si="18"/>
        <v>2.8804902419031805E-3</v>
      </c>
      <c r="I155" s="23">
        <f t="shared" si="18"/>
        <v>2.7886372243858631E-2</v>
      </c>
      <c r="L155" s="23">
        <f t="shared" si="22"/>
        <v>0.96815637012310229</v>
      </c>
      <c r="M155" s="23">
        <f t="shared" si="23"/>
        <v>0.95887298910376118</v>
      </c>
      <c r="N155" s="23">
        <f t="shared" si="24"/>
        <v>0.97408827317465119</v>
      </c>
      <c r="Q155" s="23">
        <f t="shared" si="19"/>
        <v>3.2361665368271134E-2</v>
      </c>
      <c r="R155" s="23">
        <f t="shared" si="20"/>
        <v>4.199665384604509E-2</v>
      </c>
      <c r="S155" s="23">
        <f t="shared" si="21"/>
        <v>2.6253349903447819E-2</v>
      </c>
    </row>
    <row r="156" spans="1:19" x14ac:dyDescent="0.25">
      <c r="A156" s="13">
        <v>145</v>
      </c>
      <c r="B156" s="8">
        <v>3.1480000000000001E-2</v>
      </c>
      <c r="C156" s="8">
        <v>4.1480000000000003E-2</v>
      </c>
      <c r="D156" s="20">
        <v>2.5180000000000001E-2</v>
      </c>
      <c r="G156" s="23">
        <f t="shared" si="18"/>
        <v>1.1173322128876426E-2</v>
      </c>
      <c r="H156" s="23">
        <f t="shared" si="18"/>
        <v>2.7581285881796789E-3</v>
      </c>
      <c r="I156" s="23">
        <f t="shared" si="18"/>
        <v>2.7163258624229938E-2</v>
      </c>
      <c r="L156" s="23">
        <f t="shared" si="22"/>
        <v>0.96677760378877509</v>
      </c>
      <c r="M156" s="23">
        <f t="shared" si="23"/>
        <v>0.95752054565452871</v>
      </c>
      <c r="N156" s="23">
        <f t="shared" si="24"/>
        <v>0.97406928325759756</v>
      </c>
      <c r="Q156" s="23">
        <f t="shared" si="19"/>
        <v>3.3786795720285714E-2</v>
      </c>
      <c r="R156" s="23">
        <f t="shared" si="20"/>
        <v>4.3408100554906112E-2</v>
      </c>
      <c r="S156" s="23">
        <f t="shared" si="21"/>
        <v>2.6272845161407349E-2</v>
      </c>
    </row>
    <row r="157" spans="1:19" x14ac:dyDescent="0.25">
      <c r="A157" s="11">
        <v>146</v>
      </c>
      <c r="B157" s="7">
        <v>3.1489999999999997E-2</v>
      </c>
      <c r="C157" s="7">
        <v>4.1489999999999999E-2</v>
      </c>
      <c r="D157" s="19">
        <v>2.5190000000000001E-2</v>
      </c>
      <c r="G157" s="23">
        <f t="shared" si="18"/>
        <v>1.0816999073861694E-2</v>
      </c>
      <c r="H157" s="23">
        <f t="shared" si="18"/>
        <v>2.6445681430901651E-3</v>
      </c>
      <c r="I157" s="23">
        <f t="shared" si="18"/>
        <v>2.6458380048619348E-2</v>
      </c>
      <c r="L157" s="23">
        <f t="shared" si="22"/>
        <v>0.96810947980333906</v>
      </c>
      <c r="M157" s="23">
        <f t="shared" si="23"/>
        <v>0.95882699393487603</v>
      </c>
      <c r="N157" s="23">
        <f t="shared" si="24"/>
        <v>0.97405029398859277</v>
      </c>
      <c r="Q157" s="23">
        <f t="shared" si="19"/>
        <v>3.2410099130374813E-2</v>
      </c>
      <c r="R157" s="23">
        <f t="shared" si="20"/>
        <v>4.2044622943714985E-2</v>
      </c>
      <c r="S157" s="23">
        <f t="shared" si="21"/>
        <v>2.6292340134125843E-2</v>
      </c>
    </row>
    <row r="158" spans="1:19" x14ac:dyDescent="0.25">
      <c r="A158" s="11">
        <v>147</v>
      </c>
      <c r="B158" s="7">
        <v>3.15E-2</v>
      </c>
      <c r="C158" s="7">
        <v>4.1500000000000002E-2</v>
      </c>
      <c r="D158" s="19">
        <v>2.52E-2</v>
      </c>
      <c r="G158" s="23">
        <f t="shared" si="18"/>
        <v>1.047183644525233E-2</v>
      </c>
      <c r="H158" s="23">
        <f t="shared" si="18"/>
        <v>2.5356346641138713E-3</v>
      </c>
      <c r="I158" s="23">
        <f t="shared" si="18"/>
        <v>2.5771290456667848E-2</v>
      </c>
      <c r="L158" s="23">
        <f t="shared" si="22"/>
        <v>0.96809072218158743</v>
      </c>
      <c r="M158" s="23">
        <f t="shared" si="23"/>
        <v>0.95880859441609789</v>
      </c>
      <c r="N158" s="23">
        <f t="shared" si="24"/>
        <v>0.97403130536756521</v>
      </c>
      <c r="Q158" s="23">
        <f t="shared" si="19"/>
        <v>3.2429474835152641E-2</v>
      </c>
      <c r="R158" s="23">
        <f t="shared" si="20"/>
        <v>4.2063812740661254E-2</v>
      </c>
      <c r="S158" s="23">
        <f t="shared" si="21"/>
        <v>2.6311834821652728E-2</v>
      </c>
    </row>
    <row r="159" spans="1:19" x14ac:dyDescent="0.25">
      <c r="A159" s="11">
        <v>148</v>
      </c>
      <c r="B159" s="7">
        <v>3.1510000000000003E-2</v>
      </c>
      <c r="C159" s="7">
        <v>4.1509999999999998E-2</v>
      </c>
      <c r="D159" s="19">
        <v>2.521E-2</v>
      </c>
      <c r="G159" s="23">
        <f t="shared" si="18"/>
        <v>1.013749128676638E-2</v>
      </c>
      <c r="H159" s="23">
        <f t="shared" si="18"/>
        <v>2.4311416553612552E-3</v>
      </c>
      <c r="I159" s="23">
        <f t="shared" si="18"/>
        <v>2.5101554339943013E-2</v>
      </c>
      <c r="L159" s="23">
        <f t="shared" si="22"/>
        <v>0.96807196519598682</v>
      </c>
      <c r="M159" s="23">
        <f t="shared" si="23"/>
        <v>0.95879019551535705</v>
      </c>
      <c r="N159" s="23">
        <f t="shared" si="24"/>
        <v>0.97401231739439131</v>
      </c>
      <c r="Q159" s="23">
        <f t="shared" si="19"/>
        <v>3.2448850258223728E-2</v>
      </c>
      <c r="R159" s="23">
        <f t="shared" si="20"/>
        <v>4.2083002261261722E-2</v>
      </c>
      <c r="S159" s="23">
        <f t="shared" si="21"/>
        <v>2.6331329224090781E-2</v>
      </c>
    </row>
    <row r="160" spans="1:19" x14ac:dyDescent="0.25">
      <c r="A160" s="11">
        <v>149</v>
      </c>
      <c r="B160" s="7">
        <v>3.1519999999999999E-2</v>
      </c>
      <c r="C160" s="7">
        <v>4.1520000000000001E-2</v>
      </c>
      <c r="D160" s="19">
        <v>2.5219999999999999E-2</v>
      </c>
      <c r="G160" s="23">
        <f t="shared" si="18"/>
        <v>9.8136309698072938E-3</v>
      </c>
      <c r="H160" s="23">
        <f t="shared" si="18"/>
        <v>2.3309100542375462E-3</v>
      </c>
      <c r="I160" s="23">
        <f t="shared" si="18"/>
        <v>2.4448746501473176E-2</v>
      </c>
      <c r="L160" s="23">
        <f t="shared" si="22"/>
        <v>0.96805320884646695</v>
      </c>
      <c r="M160" s="23">
        <f t="shared" si="23"/>
        <v>0.9587717972325166</v>
      </c>
      <c r="N160" s="23">
        <f t="shared" si="24"/>
        <v>0.97399333006916422</v>
      </c>
      <c r="Q160" s="23">
        <f t="shared" si="19"/>
        <v>3.2468225399637021E-2</v>
      </c>
      <c r="R160" s="23">
        <f t="shared" si="20"/>
        <v>4.210219150563619E-2</v>
      </c>
      <c r="S160" s="23">
        <f t="shared" si="21"/>
        <v>2.6350823341320283E-2</v>
      </c>
    </row>
    <row r="161" spans="1:19" x14ac:dyDescent="0.25">
      <c r="A161" s="13">
        <v>150</v>
      </c>
      <c r="B161" s="8">
        <v>3.1530000000000002E-2</v>
      </c>
      <c r="C161" s="8">
        <v>4.1529999999999997E-2</v>
      </c>
      <c r="D161" s="20">
        <v>2.5219999999999999E-2</v>
      </c>
      <c r="G161" s="23">
        <f t="shared" si="18"/>
        <v>9.4999328891068758E-3</v>
      </c>
      <c r="H161" s="23">
        <f t="shared" si="18"/>
        <v>2.2347679385867052E-3</v>
      </c>
      <c r="I161" s="23">
        <f t="shared" si="18"/>
        <v>2.3847317162631602E-2</v>
      </c>
      <c r="L161" s="23">
        <f t="shared" si="22"/>
        <v>0.96803445313304071</v>
      </c>
      <c r="M161" s="23">
        <f t="shared" si="23"/>
        <v>0.95875339956766825</v>
      </c>
      <c r="N161" s="23">
        <f t="shared" si="24"/>
        <v>0.97540040186496535</v>
      </c>
      <c r="Q161" s="23">
        <f t="shared" si="19"/>
        <v>3.2487600259355563E-2</v>
      </c>
      <c r="R161" s="23">
        <f t="shared" si="20"/>
        <v>4.2121380473666037E-2</v>
      </c>
      <c r="S161" s="23">
        <f t="shared" si="21"/>
        <v>2.4907223706100181E-2</v>
      </c>
    </row>
    <row r="162" spans="1:19" x14ac:dyDescent="0.25">
      <c r="C162" s="18"/>
    </row>
    <row r="163" spans="1:19" x14ac:dyDescent="0.25">
      <c r="C163" s="18"/>
    </row>
    <row r="164" spans="1:19" x14ac:dyDescent="0.25">
      <c r="C164" s="18"/>
    </row>
    <row r="165" spans="1:19" x14ac:dyDescent="0.25">
      <c r="C165" s="18"/>
    </row>
    <row r="166" spans="1:19" x14ac:dyDescent="0.25">
      <c r="C166" s="18"/>
    </row>
    <row r="167" spans="1:19" x14ac:dyDescent="0.25">
      <c r="C167" s="18"/>
    </row>
    <row r="168" spans="1:19" x14ac:dyDescent="0.25">
      <c r="C168" s="18"/>
    </row>
    <row r="169" spans="1:19" x14ac:dyDescent="0.25">
      <c r="C169" s="18"/>
    </row>
    <row r="170" spans="1:19" x14ac:dyDescent="0.25">
      <c r="C170" s="18"/>
    </row>
    <row r="171" spans="1:19" x14ac:dyDescent="0.25">
      <c r="C171" s="18"/>
    </row>
  </sheetData>
  <mergeCells count="3">
    <mergeCell ref="G1:I1"/>
    <mergeCell ref="L1:N1"/>
    <mergeCell ref="Q1:S1"/>
  </mergeCells>
  <hyperlinks>
    <hyperlink ref="A3" location="Main_Menu!D10" display="Main menu" xr:uid="{00000000-0004-0000-02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AAF7-473C-4E68-A146-8F4FE297291B}">
  <dimension ref="A1:S171"/>
  <sheetViews>
    <sheetView topLeftCell="C1" workbookViewId="0">
      <selection activeCell="R18" sqref="R18"/>
    </sheetView>
  </sheetViews>
  <sheetFormatPr defaultRowHeight="15" x14ac:dyDescent="0.25"/>
  <cols>
    <col min="1" max="1" width="16.28515625" customWidth="1"/>
    <col min="2" max="2" width="34.42578125" customWidth="1"/>
    <col min="3" max="3" width="24.28515625" customWidth="1"/>
    <col min="4" max="4" width="24.85546875" customWidth="1"/>
    <col min="7" max="7" width="19.85546875" customWidth="1"/>
    <col min="8" max="8" width="20.140625" customWidth="1"/>
    <col min="9" max="9" width="18" customWidth="1"/>
    <col min="12" max="13" width="16.7109375" customWidth="1"/>
    <col min="14" max="14" width="17.5703125" customWidth="1"/>
    <col min="17" max="17" width="15.7109375" customWidth="1"/>
    <col min="18" max="18" width="15.28515625" customWidth="1"/>
    <col min="19" max="19" width="16.28515625" customWidth="1"/>
  </cols>
  <sheetData>
    <row r="1" spans="1:19" x14ac:dyDescent="0.25">
      <c r="G1" s="181" t="s">
        <v>29</v>
      </c>
      <c r="H1" s="182"/>
      <c r="I1" s="182"/>
      <c r="L1" s="182" t="s">
        <v>30</v>
      </c>
      <c r="M1" s="182"/>
      <c r="N1" s="182"/>
      <c r="Q1" s="182" t="s">
        <v>31</v>
      </c>
      <c r="R1" s="182"/>
      <c r="S1" s="182"/>
    </row>
    <row r="2" spans="1:19" ht="30" x14ac:dyDescent="0.25">
      <c r="B2" t="s">
        <v>22</v>
      </c>
      <c r="C2" s="17" t="s">
        <v>23</v>
      </c>
      <c r="D2" s="17" t="s">
        <v>24</v>
      </c>
      <c r="G2" t="s">
        <v>26</v>
      </c>
      <c r="H2" t="s">
        <v>27</v>
      </c>
      <c r="I2" t="s">
        <v>28</v>
      </c>
      <c r="L2" t="s">
        <v>26</v>
      </c>
      <c r="M2" t="s">
        <v>27</v>
      </c>
      <c r="N2" t="s">
        <v>28</v>
      </c>
      <c r="Q2" t="s">
        <v>26</v>
      </c>
      <c r="R2" t="s">
        <v>27</v>
      </c>
      <c r="S2" t="s">
        <v>28</v>
      </c>
    </row>
    <row r="3" spans="1:19" x14ac:dyDescent="0.25">
      <c r="A3" s="15" t="s">
        <v>14</v>
      </c>
      <c r="B3" s="5" t="s">
        <v>12</v>
      </c>
      <c r="C3" s="3" t="s">
        <v>12</v>
      </c>
      <c r="D3" s="3" t="s">
        <v>12</v>
      </c>
      <c r="G3" s="22"/>
      <c r="H3" s="22"/>
      <c r="I3" s="22"/>
      <c r="L3" s="22"/>
      <c r="M3" s="22"/>
      <c r="N3" s="22"/>
      <c r="Q3" s="22"/>
      <c r="R3" s="22"/>
      <c r="S3" s="22"/>
    </row>
    <row r="4" spans="1:19" ht="30" x14ac:dyDescent="0.25">
      <c r="A4" s="12"/>
      <c r="B4" s="21" t="s">
        <v>13</v>
      </c>
      <c r="C4" s="9" t="s">
        <v>13</v>
      </c>
      <c r="D4" s="9" t="s">
        <v>13</v>
      </c>
      <c r="G4" s="22"/>
      <c r="H4" s="22"/>
      <c r="I4" s="22"/>
      <c r="L4" s="22"/>
      <c r="M4" s="22"/>
      <c r="N4" s="22"/>
      <c r="Q4" s="22"/>
      <c r="R4" s="22"/>
      <c r="S4" s="22"/>
    </row>
    <row r="5" spans="1:19" x14ac:dyDescent="0.25">
      <c r="A5" s="14" t="s">
        <v>15</v>
      </c>
      <c r="B5" s="4">
        <v>1</v>
      </c>
      <c r="C5" s="10">
        <v>1</v>
      </c>
      <c r="D5" s="10">
        <v>1</v>
      </c>
      <c r="G5" s="4"/>
      <c r="H5" s="10"/>
      <c r="I5" s="10"/>
      <c r="L5" s="4"/>
      <c r="M5" s="10"/>
      <c r="N5" s="10"/>
      <c r="Q5" s="4"/>
      <c r="R5" s="10"/>
      <c r="S5" s="10"/>
    </row>
    <row r="6" spans="1:19" x14ac:dyDescent="0.25">
      <c r="A6" s="14" t="s">
        <v>16</v>
      </c>
      <c r="B6" s="4">
        <v>20</v>
      </c>
      <c r="C6" s="10">
        <v>20</v>
      </c>
      <c r="D6" s="10">
        <v>20</v>
      </c>
      <c r="G6" s="4"/>
      <c r="H6" s="10"/>
      <c r="I6" s="10"/>
      <c r="L6" s="4"/>
      <c r="M6" s="10"/>
      <c r="N6" s="10"/>
      <c r="Q6" s="4"/>
      <c r="R6" s="10"/>
      <c r="S6" s="10"/>
    </row>
    <row r="7" spans="1:19" x14ac:dyDescent="0.25">
      <c r="A7" s="14" t="s">
        <v>17</v>
      </c>
      <c r="B7" s="4">
        <v>40</v>
      </c>
      <c r="C7" s="10">
        <v>40</v>
      </c>
      <c r="D7" s="10">
        <v>40</v>
      </c>
      <c r="G7" s="4"/>
      <c r="H7" s="10"/>
      <c r="I7" s="10"/>
      <c r="L7" s="4"/>
      <c r="M7" s="10"/>
      <c r="N7" s="10"/>
      <c r="Q7" s="4"/>
      <c r="R7" s="10"/>
      <c r="S7" s="10"/>
    </row>
    <row r="8" spans="1:19" x14ac:dyDescent="0.25">
      <c r="A8" s="14" t="s">
        <v>18</v>
      </c>
      <c r="B8" s="4">
        <v>3.3</v>
      </c>
      <c r="C8" s="10">
        <v>3.3</v>
      </c>
      <c r="D8" s="10">
        <v>3.3</v>
      </c>
      <c r="G8" s="4"/>
      <c r="H8" s="10"/>
      <c r="I8" s="10"/>
      <c r="L8" s="4"/>
      <c r="M8" s="10"/>
      <c r="N8" s="10"/>
      <c r="Q8" s="4"/>
      <c r="R8" s="10"/>
      <c r="S8" s="10"/>
    </row>
    <row r="9" spans="1:19" x14ac:dyDescent="0.25">
      <c r="A9" s="14" t="s">
        <v>19</v>
      </c>
      <c r="B9" s="4">
        <v>0.115618</v>
      </c>
      <c r="C9" s="10">
        <v>0.115618</v>
      </c>
      <c r="D9" s="10">
        <v>0.115618</v>
      </c>
      <c r="G9" s="4"/>
      <c r="H9" s="10"/>
      <c r="I9" s="10"/>
      <c r="L9" s="4"/>
      <c r="M9" s="10"/>
      <c r="N9" s="10"/>
      <c r="Q9" s="4"/>
      <c r="R9" s="10"/>
      <c r="S9" s="10"/>
    </row>
    <row r="10" spans="1:19" x14ac:dyDescent="0.25">
      <c r="A10" s="14" t="s">
        <v>20</v>
      </c>
      <c r="B10" s="4">
        <v>10</v>
      </c>
      <c r="C10" s="10">
        <v>10</v>
      </c>
      <c r="D10" s="10">
        <v>10</v>
      </c>
      <c r="G10" s="4"/>
      <c r="H10" s="10"/>
      <c r="I10" s="10"/>
      <c r="L10" s="4"/>
      <c r="M10" s="10"/>
      <c r="N10" s="10"/>
      <c r="Q10" s="4"/>
      <c r="R10" s="10"/>
      <c r="S10" s="10"/>
    </row>
    <row r="11" spans="1:19" x14ac:dyDescent="0.25">
      <c r="A11" s="14" t="s">
        <v>21</v>
      </c>
      <c r="B11" s="6"/>
      <c r="C11" s="16" t="s">
        <v>25</v>
      </c>
      <c r="D11" s="16" t="s">
        <v>25</v>
      </c>
      <c r="G11" s="6"/>
      <c r="H11" s="16"/>
      <c r="I11" s="16"/>
      <c r="L11" s="6"/>
      <c r="M11" s="16"/>
      <c r="N11" s="16"/>
      <c r="Q11" s="6"/>
      <c r="R11" s="16"/>
      <c r="S11" s="16"/>
    </row>
    <row r="12" spans="1:19" x14ac:dyDescent="0.25">
      <c r="A12" s="11">
        <v>1</v>
      </c>
      <c r="B12" s="7">
        <v>2.1440000000000001E-2</v>
      </c>
      <c r="C12" s="7">
        <f>B12+0.01</f>
        <v>3.1440000000000003E-2</v>
      </c>
      <c r="D12" s="19">
        <f>B12-0.01</f>
        <v>1.1440000000000001E-2</v>
      </c>
      <c r="G12" s="23">
        <f>(1+B12)^(-$A12)</f>
        <v>0.97901002506265677</v>
      </c>
      <c r="H12" s="23">
        <f t="shared" ref="H12:I27" si="0">(1+C12)^(-$A12)</f>
        <v>0.96951834328705511</v>
      </c>
      <c r="I12" s="23">
        <f t="shared" si="0"/>
        <v>0.98868939334018835</v>
      </c>
      <c r="L12" s="23">
        <f>G12</f>
        <v>0.97901002506265677</v>
      </c>
      <c r="M12" s="23">
        <f t="shared" ref="M12:N12" si="1">H12</f>
        <v>0.96951834328705511</v>
      </c>
      <c r="N12" s="23">
        <f t="shared" si="1"/>
        <v>0.98868939334018835</v>
      </c>
      <c r="Q12" s="23">
        <f>-LN(L12)</f>
        <v>2.1213396399197375E-2</v>
      </c>
      <c r="R12" s="23">
        <f t="shared" ref="R12:S27" si="2">-LN(M12)</f>
        <v>3.095588412044498E-2</v>
      </c>
      <c r="S12" s="23">
        <f t="shared" si="2"/>
        <v>1.1375058021505097E-2</v>
      </c>
    </row>
    <row r="13" spans="1:19" x14ac:dyDescent="0.25">
      <c r="A13" s="11">
        <v>2</v>
      </c>
      <c r="B13" s="7">
        <v>2.0910000000000002E-2</v>
      </c>
      <c r="C13" s="7">
        <f t="shared" ref="C13:C76" si="3">B13+0.01</f>
        <v>3.091E-2</v>
      </c>
      <c r="D13" s="19">
        <f t="shared" ref="D13:D76" si="4">B13-0.01</f>
        <v>1.0910000000000001E-2</v>
      </c>
      <c r="G13" s="23">
        <f t="shared" ref="G13:I76" si="5">(1+B13)^(-$A13)</f>
        <v>0.95945604697121312</v>
      </c>
      <c r="H13" s="23">
        <f t="shared" si="0"/>
        <v>0.94093255598482539</v>
      </c>
      <c r="I13" s="23">
        <f t="shared" si="0"/>
        <v>0.97853195983640107</v>
      </c>
      <c r="L13" s="23">
        <f>G13/G12</f>
        <v>0.98002678461827575</v>
      </c>
      <c r="M13" s="23">
        <f t="shared" ref="M13:N28" si="6">H13/H12</f>
        <v>0.97051547554498818</v>
      </c>
      <c r="N13" s="23">
        <f t="shared" si="6"/>
        <v>0.98972636545692938</v>
      </c>
      <c r="Q13" s="23">
        <f t="shared" ref="Q13:S76" si="7">-LN(L13)</f>
        <v>2.017537644787255E-2</v>
      </c>
      <c r="R13" s="23">
        <f t="shared" si="2"/>
        <v>2.9927930549678641E-2</v>
      </c>
      <c r="S13" s="23">
        <f t="shared" si="2"/>
        <v>1.0326772586968895E-2</v>
      </c>
    </row>
    <row r="14" spans="1:19" x14ac:dyDescent="0.25">
      <c r="A14" s="11">
        <v>3</v>
      </c>
      <c r="B14" s="7">
        <v>2.1590000000000002E-2</v>
      </c>
      <c r="C14" s="7">
        <f t="shared" si="3"/>
        <v>3.159E-2</v>
      </c>
      <c r="D14" s="19">
        <f t="shared" si="4"/>
        <v>1.1590000000000001E-2</v>
      </c>
      <c r="G14" s="23">
        <f t="shared" si="5"/>
        <v>0.93792929492293908</v>
      </c>
      <c r="H14" s="23">
        <f t="shared" si="0"/>
        <v>0.91091662711581201</v>
      </c>
      <c r="I14" s="23">
        <f t="shared" si="0"/>
        <v>0.96602066630891847</v>
      </c>
      <c r="L14" s="23">
        <f t="shared" ref="L14:N77" si="8">G14/G13</f>
        <v>0.97756358708016988</v>
      </c>
      <c r="M14" s="23">
        <f t="shared" si="6"/>
        <v>0.96809980834641518</v>
      </c>
      <c r="N14" s="23">
        <f t="shared" si="6"/>
        <v>0.98721422085225063</v>
      </c>
      <c r="Q14" s="23">
        <f t="shared" si="7"/>
        <v>2.2691938516921226E-2</v>
      </c>
      <c r="R14" s="23">
        <f t="shared" si="2"/>
        <v>3.2420089224920012E-2</v>
      </c>
      <c r="S14" s="23">
        <f t="shared" si="2"/>
        <v>1.2868220695454296E-2</v>
      </c>
    </row>
    <row r="15" spans="1:19" x14ac:dyDescent="0.25">
      <c r="A15" s="11">
        <v>4</v>
      </c>
      <c r="B15" s="7">
        <v>2.239E-2</v>
      </c>
      <c r="C15" s="7">
        <f t="shared" si="3"/>
        <v>3.2390000000000002E-2</v>
      </c>
      <c r="D15" s="19">
        <f t="shared" si="4"/>
        <v>1.239E-2</v>
      </c>
      <c r="G15" s="23">
        <f t="shared" si="5"/>
        <v>0.91523712457255202</v>
      </c>
      <c r="H15" s="23">
        <f t="shared" si="0"/>
        <v>0.88028812476817009</v>
      </c>
      <c r="I15" s="23">
        <f t="shared" si="0"/>
        <v>0.95193788945797575</v>
      </c>
      <c r="L15" s="23">
        <f t="shared" si="8"/>
        <v>0.97580609703394383</v>
      </c>
      <c r="M15" s="23">
        <f t="shared" si="6"/>
        <v>0.96637617380569796</v>
      </c>
      <c r="N15" s="23">
        <f t="shared" si="6"/>
        <v>0.98542186793502895</v>
      </c>
      <c r="Q15" s="23">
        <f t="shared" si="7"/>
        <v>2.4491383378535059E-2</v>
      </c>
      <c r="R15" s="23">
        <f t="shared" si="2"/>
        <v>3.4202106693990708E-2</v>
      </c>
      <c r="S15" s="23">
        <f t="shared" si="2"/>
        <v>1.4685437181198011E-2</v>
      </c>
    </row>
    <row r="16" spans="1:19" x14ac:dyDescent="0.25">
      <c r="A16" s="13">
        <v>5</v>
      </c>
      <c r="B16" s="8">
        <v>2.315E-2</v>
      </c>
      <c r="C16" s="7">
        <f t="shared" si="3"/>
        <v>3.3149999999999999E-2</v>
      </c>
      <c r="D16" s="19">
        <f t="shared" si="4"/>
        <v>1.315E-2</v>
      </c>
      <c r="G16" s="23">
        <f t="shared" si="5"/>
        <v>0.89187390461543348</v>
      </c>
      <c r="H16" s="23">
        <f t="shared" si="0"/>
        <v>0.84953856752369716</v>
      </c>
      <c r="I16" s="23">
        <f t="shared" si="0"/>
        <v>0.93676629459166116</v>
      </c>
      <c r="L16" s="23">
        <f t="shared" si="8"/>
        <v>0.97447304165242421</v>
      </c>
      <c r="M16" s="23">
        <f t="shared" si="6"/>
        <v>0.96506875830845607</v>
      </c>
      <c r="N16" s="23">
        <f t="shared" si="6"/>
        <v>0.98406241096784886</v>
      </c>
      <c r="Q16" s="23">
        <f t="shared" si="7"/>
        <v>2.5858424190978689E-2</v>
      </c>
      <c r="R16" s="23">
        <f t="shared" si="2"/>
        <v>3.5555928048348694E-2</v>
      </c>
      <c r="S16" s="23">
        <f t="shared" si="2"/>
        <v>1.6065958160879187E-2</v>
      </c>
    </row>
    <row r="17" spans="1:19" x14ac:dyDescent="0.25">
      <c r="A17" s="11">
        <v>6</v>
      </c>
      <c r="B17" s="7">
        <v>2.3789999999999999E-2</v>
      </c>
      <c r="C17" s="7">
        <f t="shared" si="3"/>
        <v>3.3790000000000001E-2</v>
      </c>
      <c r="D17" s="19">
        <f t="shared" si="4"/>
        <v>1.3789999999999998E-2</v>
      </c>
      <c r="G17" s="23">
        <f t="shared" si="5"/>
        <v>0.86842976597303745</v>
      </c>
      <c r="H17" s="23">
        <f t="shared" si="0"/>
        <v>0.81923036060944143</v>
      </c>
      <c r="I17" s="23">
        <f t="shared" si="0"/>
        <v>0.92111102767235409</v>
      </c>
      <c r="L17" s="23">
        <f t="shared" si="8"/>
        <v>0.97371361745077079</v>
      </c>
      <c r="M17" s="23">
        <f t="shared" si="6"/>
        <v>0.96432391880382717</v>
      </c>
      <c r="N17" s="23">
        <f t="shared" si="6"/>
        <v>0.98328796946507213</v>
      </c>
      <c r="Q17" s="23">
        <f t="shared" si="7"/>
        <v>2.6638045832026648E-2</v>
      </c>
      <c r="R17" s="23">
        <f t="shared" si="2"/>
        <v>3.6328025455441303E-2</v>
      </c>
      <c r="S17" s="23">
        <f t="shared" si="2"/>
        <v>1.6853252127913426E-2</v>
      </c>
    </row>
    <row r="18" spans="1:19" x14ac:dyDescent="0.25">
      <c r="A18" s="11">
        <v>7</v>
      </c>
      <c r="B18" s="7">
        <v>2.4369999999999999E-2</v>
      </c>
      <c r="C18" s="7">
        <f t="shared" si="3"/>
        <v>3.4369999999999998E-2</v>
      </c>
      <c r="D18" s="19">
        <f t="shared" si="4"/>
        <v>1.4369999999999999E-2</v>
      </c>
      <c r="G18" s="23">
        <f t="shared" si="5"/>
        <v>0.8448936425486322</v>
      </c>
      <c r="H18" s="23">
        <f t="shared" si="0"/>
        <v>0.78934813465855569</v>
      </c>
      <c r="I18" s="23">
        <f t="shared" si="0"/>
        <v>0.90495133435898323</v>
      </c>
      <c r="L18" s="23">
        <f t="shared" si="8"/>
        <v>0.97289806919730115</v>
      </c>
      <c r="M18" s="23">
        <f t="shared" si="6"/>
        <v>0.96352402524650604</v>
      </c>
      <c r="N18" s="23">
        <f t="shared" si="6"/>
        <v>0.98245630241317772</v>
      </c>
      <c r="Q18" s="23">
        <f t="shared" si="7"/>
        <v>2.7475961587675388E-2</v>
      </c>
      <c r="R18" s="23">
        <f t="shared" si="2"/>
        <v>3.7157856050423183E-2</v>
      </c>
      <c r="S18" s="23">
        <f t="shared" si="2"/>
        <v>1.7699412143144345E-2</v>
      </c>
    </row>
    <row r="19" spans="1:19" x14ac:dyDescent="0.25">
      <c r="A19" s="11">
        <v>8</v>
      </c>
      <c r="B19" s="7">
        <v>2.4910000000000002E-2</v>
      </c>
      <c r="C19" s="7">
        <f t="shared" si="3"/>
        <v>3.4910000000000004E-2</v>
      </c>
      <c r="D19" s="19">
        <f t="shared" si="4"/>
        <v>1.4910000000000001E-2</v>
      </c>
      <c r="G19" s="23">
        <f t="shared" si="5"/>
        <v>0.82132332309770772</v>
      </c>
      <c r="H19" s="23">
        <f t="shared" si="0"/>
        <v>0.7599400492968863</v>
      </c>
      <c r="I19" s="23">
        <f t="shared" si="0"/>
        <v>0.88834108155037728</v>
      </c>
      <c r="L19" s="23">
        <f t="shared" si="8"/>
        <v>0.97210261947311583</v>
      </c>
      <c r="M19" s="23">
        <f t="shared" si="6"/>
        <v>0.96274383371490413</v>
      </c>
      <c r="N19" s="23">
        <f t="shared" si="6"/>
        <v>0.98164514247567614</v>
      </c>
      <c r="Q19" s="23">
        <f t="shared" si="7"/>
        <v>2.8293904504782977E-2</v>
      </c>
      <c r="R19" s="23">
        <f t="shared" si="2"/>
        <v>3.7967911173998108E-2</v>
      </c>
      <c r="S19" s="23">
        <f t="shared" si="2"/>
        <v>1.8525397975729975E-2</v>
      </c>
    </row>
    <row r="20" spans="1:19" x14ac:dyDescent="0.25">
      <c r="A20" s="11">
        <v>9</v>
      </c>
      <c r="B20" s="7">
        <v>2.5389999999999999E-2</v>
      </c>
      <c r="C20" s="7">
        <f t="shared" si="3"/>
        <v>3.5389999999999998E-2</v>
      </c>
      <c r="D20" s="19">
        <f t="shared" si="4"/>
        <v>1.5389999999999999E-2</v>
      </c>
      <c r="G20" s="23">
        <f t="shared" si="5"/>
        <v>0.79799156460941911</v>
      </c>
      <c r="H20" s="23">
        <f t="shared" si="0"/>
        <v>0.73124734879445163</v>
      </c>
      <c r="I20" s="23">
        <f t="shared" si="0"/>
        <v>0.87157359056135841</v>
      </c>
      <c r="L20" s="23">
        <f t="shared" si="8"/>
        <v>0.97159248029108636</v>
      </c>
      <c r="M20" s="23">
        <f t="shared" si="6"/>
        <v>0.96224346837756236</v>
      </c>
      <c r="N20" s="23">
        <f t="shared" si="6"/>
        <v>0.9811249402540797</v>
      </c>
      <c r="Q20" s="23">
        <f t="shared" si="7"/>
        <v>2.8818821395096592E-2</v>
      </c>
      <c r="R20" s="23">
        <f t="shared" si="2"/>
        <v>3.8487774705634761E-2</v>
      </c>
      <c r="S20" s="23">
        <f t="shared" si="2"/>
        <v>1.9055467430480592E-2</v>
      </c>
    </row>
    <row r="21" spans="1:19" x14ac:dyDescent="0.25">
      <c r="A21" s="13">
        <v>10</v>
      </c>
      <c r="B21" s="8">
        <v>2.572E-2</v>
      </c>
      <c r="C21" s="7">
        <f t="shared" si="3"/>
        <v>3.5720000000000002E-2</v>
      </c>
      <c r="D21" s="19">
        <f t="shared" si="4"/>
        <v>1.5719999999999998E-2</v>
      </c>
      <c r="G21" s="23">
        <f t="shared" si="5"/>
        <v>0.77573210012763327</v>
      </c>
      <c r="H21" s="23">
        <f t="shared" si="0"/>
        <v>0.70400602095040632</v>
      </c>
      <c r="I21" s="23">
        <f t="shared" si="0"/>
        <v>0.85557869201221592</v>
      </c>
      <c r="L21" s="23">
        <f t="shared" si="8"/>
        <v>0.97210563937141259</v>
      </c>
      <c r="M21" s="23">
        <f t="shared" si="6"/>
        <v>0.96274676702902806</v>
      </c>
      <c r="N21" s="23">
        <f t="shared" si="6"/>
        <v>0.98164825239961595</v>
      </c>
      <c r="Q21" s="23">
        <f t="shared" si="7"/>
        <v>2.8290797946333771E-2</v>
      </c>
      <c r="R21" s="23">
        <f t="shared" si="2"/>
        <v>3.7964864351413982E-2</v>
      </c>
      <c r="S21" s="23">
        <f t="shared" si="2"/>
        <v>1.8522229907271197E-2</v>
      </c>
    </row>
    <row r="22" spans="1:19" x14ac:dyDescent="0.25">
      <c r="A22" s="11">
        <v>11</v>
      </c>
      <c r="B22" s="7">
        <v>2.6190000000000001E-2</v>
      </c>
      <c r="C22" s="7">
        <f t="shared" si="3"/>
        <v>3.619E-2</v>
      </c>
      <c r="D22" s="19">
        <f t="shared" si="4"/>
        <v>1.6190000000000003E-2</v>
      </c>
      <c r="G22" s="23">
        <f t="shared" si="5"/>
        <v>0.75247909559879378</v>
      </c>
      <c r="H22" s="23">
        <f t="shared" si="0"/>
        <v>0.67634243417995754</v>
      </c>
      <c r="I22" s="23">
        <f t="shared" si="0"/>
        <v>0.83806154790340648</v>
      </c>
      <c r="L22" s="23">
        <f t="shared" si="8"/>
        <v>0.97002443946175021</v>
      </c>
      <c r="M22" s="23">
        <f t="shared" si="6"/>
        <v>0.96070546849428506</v>
      </c>
      <c r="N22" s="23">
        <f t="shared" si="6"/>
        <v>0.97952596964796856</v>
      </c>
      <c r="Q22" s="23">
        <f t="shared" si="7"/>
        <v>3.0434012480713354E-2</v>
      </c>
      <c r="R22" s="23">
        <f t="shared" si="2"/>
        <v>4.0087401384991901E-2</v>
      </c>
      <c r="S22" s="23">
        <f t="shared" si="2"/>
        <v>2.0686528781098699E-2</v>
      </c>
    </row>
    <row r="23" spans="1:19" x14ac:dyDescent="0.25">
      <c r="A23" s="11">
        <v>12</v>
      </c>
      <c r="B23" s="7">
        <v>2.6519999999999998E-2</v>
      </c>
      <c r="C23" s="7">
        <f t="shared" si="3"/>
        <v>3.6519999999999997E-2</v>
      </c>
      <c r="D23" s="19">
        <f t="shared" si="4"/>
        <v>1.652E-2</v>
      </c>
      <c r="G23" s="23">
        <f t="shared" si="5"/>
        <v>0.73045088002482061</v>
      </c>
      <c r="H23" s="23">
        <f t="shared" si="0"/>
        <v>0.65023113891556927</v>
      </c>
      <c r="I23" s="23">
        <f t="shared" si="0"/>
        <v>0.82150245671005262</v>
      </c>
      <c r="L23" s="23">
        <f t="shared" si="8"/>
        <v>0.9707258105868789</v>
      </c>
      <c r="M23" s="23">
        <f t="shared" si="6"/>
        <v>0.96139338012105169</v>
      </c>
      <c r="N23" s="23">
        <f t="shared" si="6"/>
        <v>0.98024119918784003</v>
      </c>
      <c r="Q23" s="23">
        <f t="shared" si="7"/>
        <v>2.9711228953420158E-2</v>
      </c>
      <c r="R23" s="23">
        <f t="shared" si="2"/>
        <v>3.9371609211625136E-2</v>
      </c>
      <c r="S23" s="23">
        <f t="shared" si="2"/>
        <v>1.995661598023174E-2</v>
      </c>
    </row>
    <row r="24" spans="1:19" x14ac:dyDescent="0.25">
      <c r="A24" s="11">
        <v>13</v>
      </c>
      <c r="B24" s="7">
        <v>2.6769999999999999E-2</v>
      </c>
      <c r="C24" s="7">
        <f t="shared" si="3"/>
        <v>3.6769999999999997E-2</v>
      </c>
      <c r="D24" s="19">
        <f t="shared" si="4"/>
        <v>1.677E-2</v>
      </c>
      <c r="G24" s="23">
        <f t="shared" si="5"/>
        <v>0.70933073245883294</v>
      </c>
      <c r="H24" s="23">
        <f t="shared" si="0"/>
        <v>0.62535771863667211</v>
      </c>
      <c r="I24" s="23">
        <f t="shared" si="0"/>
        <v>0.80557242307670662</v>
      </c>
      <c r="L24" s="23">
        <f t="shared" si="8"/>
        <v>0.97108614946802441</v>
      </c>
      <c r="M24" s="23">
        <f t="shared" si="6"/>
        <v>0.96174680234419396</v>
      </c>
      <c r="N24" s="23">
        <f t="shared" si="6"/>
        <v>0.98060865977547718</v>
      </c>
      <c r="Q24" s="23">
        <f t="shared" si="7"/>
        <v>2.9340092208262322E-2</v>
      </c>
      <c r="R24" s="23">
        <f t="shared" si="2"/>
        <v>3.900406218583536E-2</v>
      </c>
      <c r="S24" s="23">
        <f t="shared" si="2"/>
        <v>1.9581818705204323E-2</v>
      </c>
    </row>
    <row r="25" spans="1:19" x14ac:dyDescent="0.25">
      <c r="A25" s="11">
        <v>14</v>
      </c>
      <c r="B25" s="7">
        <v>2.69E-2</v>
      </c>
      <c r="C25" s="7">
        <f t="shared" si="3"/>
        <v>3.6900000000000002E-2</v>
      </c>
      <c r="D25" s="19">
        <f t="shared" si="4"/>
        <v>1.6899999999999998E-2</v>
      </c>
      <c r="G25" s="23">
        <f t="shared" si="5"/>
        <v>0.68961364492130983</v>
      </c>
      <c r="H25" s="23">
        <f t="shared" si="0"/>
        <v>0.60212097654339292</v>
      </c>
      <c r="I25" s="23">
        <f t="shared" si="0"/>
        <v>0.79086897205733708</v>
      </c>
      <c r="L25" s="23">
        <f t="shared" si="8"/>
        <v>0.97220325211460168</v>
      </c>
      <c r="M25" s="23">
        <f t="shared" si="6"/>
        <v>0.96284247975073034</v>
      </c>
      <c r="N25" s="23">
        <f t="shared" si="6"/>
        <v>0.98174782229608493</v>
      </c>
      <c r="Q25" s="23">
        <f t="shared" si="7"/>
        <v>2.8190389267755446E-2</v>
      </c>
      <c r="R25" s="23">
        <f t="shared" si="2"/>
        <v>3.786545299258845E-2</v>
      </c>
      <c r="S25" s="23">
        <f t="shared" si="2"/>
        <v>1.8420803712284262E-2</v>
      </c>
    </row>
    <row r="26" spans="1:19" x14ac:dyDescent="0.25">
      <c r="A26" s="13">
        <v>15</v>
      </c>
      <c r="B26" s="8">
        <v>2.699E-2</v>
      </c>
      <c r="C26" s="7">
        <f t="shared" si="3"/>
        <v>3.6990000000000002E-2</v>
      </c>
      <c r="D26" s="19">
        <f t="shared" si="4"/>
        <v>1.6989999999999998E-2</v>
      </c>
      <c r="G26" s="23">
        <f t="shared" si="5"/>
        <v>0.67066675346472582</v>
      </c>
      <c r="H26" s="23">
        <f t="shared" si="0"/>
        <v>0.57993787688901577</v>
      </c>
      <c r="I26" s="23">
        <f t="shared" si="0"/>
        <v>0.77669366286119346</v>
      </c>
      <c r="L26" s="23">
        <f t="shared" si="8"/>
        <v>0.97252535300581822</v>
      </c>
      <c r="M26" s="23">
        <f t="shared" si="6"/>
        <v>0.96315840085538273</v>
      </c>
      <c r="N26" s="23">
        <f t="shared" si="6"/>
        <v>0.98207628608912489</v>
      </c>
      <c r="Q26" s="23">
        <f t="shared" si="7"/>
        <v>2.7859133900488466E-2</v>
      </c>
      <c r="R26" s="23">
        <f t="shared" si="2"/>
        <v>3.7537393840937038E-2</v>
      </c>
      <c r="S26" s="23">
        <f t="shared" si="2"/>
        <v>1.8086289236471074E-2</v>
      </c>
    </row>
    <row r="27" spans="1:19" x14ac:dyDescent="0.25">
      <c r="A27" s="11">
        <v>16</v>
      </c>
      <c r="B27" s="7">
        <v>2.7089999999999999E-2</v>
      </c>
      <c r="C27" s="7">
        <f t="shared" si="3"/>
        <v>3.7089999999999998E-2</v>
      </c>
      <c r="D27" s="19">
        <f t="shared" si="4"/>
        <v>1.7090000000000001E-2</v>
      </c>
      <c r="G27" s="23">
        <f t="shared" si="5"/>
        <v>0.65202460771704607</v>
      </c>
      <c r="H27" s="23">
        <f t="shared" si="0"/>
        <v>0.55838899896300442</v>
      </c>
      <c r="I27" s="23">
        <f t="shared" si="0"/>
        <v>0.76251756124997994</v>
      </c>
      <c r="L27" s="23">
        <f t="shared" si="8"/>
        <v>0.97220356361580063</v>
      </c>
      <c r="M27" s="23">
        <f t="shared" si="6"/>
        <v>0.96284278233108889</v>
      </c>
      <c r="N27" s="23">
        <f t="shared" si="6"/>
        <v>0.98174814307227454</v>
      </c>
      <c r="Q27" s="23">
        <f t="shared" si="7"/>
        <v>2.8190068860321747E-2</v>
      </c>
      <c r="R27" s="23">
        <f t="shared" si="2"/>
        <v>3.7865138735254183E-2</v>
      </c>
      <c r="S27" s="23">
        <f t="shared" si="2"/>
        <v>1.8420476972433233E-2</v>
      </c>
    </row>
    <row r="28" spans="1:19" x14ac:dyDescent="0.25">
      <c r="A28" s="11">
        <v>17</v>
      </c>
      <c r="B28" s="7">
        <v>2.716E-2</v>
      </c>
      <c r="C28" s="7">
        <f t="shared" si="3"/>
        <v>3.7159999999999999E-2</v>
      </c>
      <c r="D28" s="19">
        <f t="shared" si="4"/>
        <v>1.7160000000000002E-2</v>
      </c>
      <c r="G28" s="23">
        <f t="shared" si="5"/>
        <v>0.63409207235680654</v>
      </c>
      <c r="H28" s="23">
        <f t="shared" si="5"/>
        <v>0.5378016077288279</v>
      </c>
      <c r="I28" s="23">
        <f t="shared" si="5"/>
        <v>0.74882848572764049</v>
      </c>
      <c r="L28" s="23">
        <f t="shared" si="8"/>
        <v>0.97249714942043786</v>
      </c>
      <c r="M28" s="23">
        <f t="shared" si="6"/>
        <v>0.96313073632824109</v>
      </c>
      <c r="N28" s="23">
        <f t="shared" si="6"/>
        <v>0.9820475275351046</v>
      </c>
      <c r="Q28" s="23">
        <f t="shared" si="7"/>
        <v>2.7888134681042061E-2</v>
      </c>
      <c r="R28" s="23">
        <f t="shared" si="7"/>
        <v>3.7566116971446926E-2</v>
      </c>
      <c r="S28" s="23">
        <f t="shared" si="7"/>
        <v>1.8115573086931885E-2</v>
      </c>
    </row>
    <row r="29" spans="1:19" x14ac:dyDescent="0.25">
      <c r="A29" s="11">
        <v>18</v>
      </c>
      <c r="B29" s="7">
        <v>2.7140000000000001E-2</v>
      </c>
      <c r="C29" s="7">
        <f t="shared" si="3"/>
        <v>3.7139999999999999E-2</v>
      </c>
      <c r="D29" s="19">
        <f t="shared" si="4"/>
        <v>1.7140000000000002E-2</v>
      </c>
      <c r="G29" s="23">
        <f t="shared" si="5"/>
        <v>0.61754191231631739</v>
      </c>
      <c r="H29" s="23">
        <f t="shared" si="5"/>
        <v>0.51871294089904807</v>
      </c>
      <c r="I29" s="23">
        <f t="shared" si="5"/>
        <v>0.73645598094173292</v>
      </c>
      <c r="L29" s="23">
        <f t="shared" si="8"/>
        <v>0.973899437066016</v>
      </c>
      <c r="M29" s="23">
        <f t="shared" si="8"/>
        <v>0.96450611795231977</v>
      </c>
      <c r="N29" s="23">
        <f t="shared" si="8"/>
        <v>0.98347751852163434</v>
      </c>
      <c r="Q29" s="23">
        <f t="shared" si="7"/>
        <v>2.6447228035464742E-2</v>
      </c>
      <c r="R29" s="23">
        <f t="shared" si="7"/>
        <v>3.6139103522909673E-2</v>
      </c>
      <c r="S29" s="23">
        <f t="shared" si="7"/>
        <v>1.6660500060311195E-2</v>
      </c>
    </row>
    <row r="30" spans="1:19" x14ac:dyDescent="0.25">
      <c r="A30" s="11">
        <v>19</v>
      </c>
      <c r="B30" s="7">
        <v>2.699E-2</v>
      </c>
      <c r="C30" s="7">
        <f t="shared" si="3"/>
        <v>3.6990000000000002E-2</v>
      </c>
      <c r="D30" s="19">
        <f t="shared" si="4"/>
        <v>1.6989999999999998E-2</v>
      </c>
      <c r="G30" s="23">
        <f t="shared" si="5"/>
        <v>0.60289532831121539</v>
      </c>
      <c r="H30" s="23">
        <f t="shared" si="5"/>
        <v>0.50151416135256344</v>
      </c>
      <c r="I30" s="23">
        <f t="shared" si="5"/>
        <v>0.72607758799475841</v>
      </c>
      <c r="L30" s="23">
        <f t="shared" si="8"/>
        <v>0.9762824454292266</v>
      </c>
      <c r="M30" s="23">
        <f t="shared" si="8"/>
        <v>0.96684335749041617</v>
      </c>
      <c r="N30" s="23">
        <f t="shared" si="8"/>
        <v>0.98590765338927211</v>
      </c>
      <c r="Q30" s="23">
        <f t="shared" si="7"/>
        <v>2.4003343625854028E-2</v>
      </c>
      <c r="R30" s="23">
        <f t="shared" si="7"/>
        <v>3.3718784767794878E-2</v>
      </c>
      <c r="S30" s="23">
        <f t="shared" si="7"/>
        <v>1.4192586585879989E-2</v>
      </c>
    </row>
    <row r="31" spans="1:19" x14ac:dyDescent="0.25">
      <c r="A31" s="13">
        <v>20</v>
      </c>
      <c r="B31" s="8">
        <v>2.6720000000000001E-2</v>
      </c>
      <c r="C31" s="7">
        <f t="shared" si="3"/>
        <v>3.6720000000000003E-2</v>
      </c>
      <c r="D31" s="19">
        <f t="shared" si="4"/>
        <v>1.6719999999999999E-2</v>
      </c>
      <c r="G31" s="23">
        <f t="shared" si="5"/>
        <v>0.590146126684577</v>
      </c>
      <c r="H31" s="23">
        <f t="shared" si="5"/>
        <v>0.48615019340316246</v>
      </c>
      <c r="I31" s="23">
        <f t="shared" si="5"/>
        <v>0.71774911583834411</v>
      </c>
      <c r="L31" s="23">
        <f t="shared" si="8"/>
        <v>0.97885337466065547</v>
      </c>
      <c r="M31" s="23">
        <f t="shared" si="8"/>
        <v>0.96936483726009859</v>
      </c>
      <c r="N31" s="23">
        <f t="shared" si="8"/>
        <v>0.98852950112478277</v>
      </c>
      <c r="Q31" s="23">
        <f t="shared" si="7"/>
        <v>2.1373418188621211E-2</v>
      </c>
      <c r="R31" s="23">
        <f t="shared" si="7"/>
        <v>3.1114228912763966E-2</v>
      </c>
      <c r="S31" s="23">
        <f t="shared" si="7"/>
        <v>1.1536792482167716E-2</v>
      </c>
    </row>
    <row r="32" spans="1:19" x14ac:dyDescent="0.25">
      <c r="A32" s="11">
        <v>21</v>
      </c>
      <c r="B32" s="7">
        <v>2.6509999999999999E-2</v>
      </c>
      <c r="C32" s="7">
        <f t="shared" si="3"/>
        <v>3.6510000000000001E-2</v>
      </c>
      <c r="D32" s="19">
        <f t="shared" si="4"/>
        <v>1.6509999999999997E-2</v>
      </c>
      <c r="G32" s="23">
        <f t="shared" si="5"/>
        <v>0.57726220669494965</v>
      </c>
      <c r="H32" s="23">
        <f t="shared" si="5"/>
        <v>0.47093023605729828</v>
      </c>
      <c r="I32" s="23">
        <f t="shared" si="5"/>
        <v>0.70901469517710258</v>
      </c>
      <c r="L32" s="23">
        <f t="shared" si="8"/>
        <v>0.97816825459482581</v>
      </c>
      <c r="M32" s="23">
        <f t="shared" si="8"/>
        <v>0.96869289048447971</v>
      </c>
      <c r="N32" s="23">
        <f t="shared" si="8"/>
        <v>0.98783081655065563</v>
      </c>
      <c r="Q32" s="23">
        <f t="shared" si="7"/>
        <v>2.2073584281398956E-2</v>
      </c>
      <c r="R32" s="23">
        <f t="shared" si="7"/>
        <v>3.1807651810259907E-2</v>
      </c>
      <c r="S32" s="23">
        <f t="shared" si="7"/>
        <v>1.2243834206275414E-2</v>
      </c>
    </row>
    <row r="33" spans="1:19" x14ac:dyDescent="0.25">
      <c r="A33" s="11">
        <v>22</v>
      </c>
      <c r="B33" s="7">
        <v>2.6370000000000001E-2</v>
      </c>
      <c r="C33" s="7">
        <f t="shared" si="3"/>
        <v>3.637E-2</v>
      </c>
      <c r="D33" s="19">
        <f t="shared" si="4"/>
        <v>1.6370000000000003E-2</v>
      </c>
      <c r="G33" s="23">
        <f t="shared" si="5"/>
        <v>0.56404416632409826</v>
      </c>
      <c r="H33" s="23">
        <f t="shared" si="5"/>
        <v>0.45569438406162882</v>
      </c>
      <c r="I33" s="23">
        <f t="shared" si="5"/>
        <v>0.69961574248197078</v>
      </c>
      <c r="L33" s="23">
        <f t="shared" si="8"/>
        <v>0.97710218992764175</v>
      </c>
      <c r="M33" s="23">
        <f t="shared" si="8"/>
        <v>0.96764732686687016</v>
      </c>
      <c r="N33" s="23">
        <f t="shared" si="8"/>
        <v>0.98674364190324138</v>
      </c>
      <c r="Q33" s="23">
        <f t="shared" si="7"/>
        <v>2.3164036782031279E-2</v>
      </c>
      <c r="R33" s="23">
        <f t="shared" si="7"/>
        <v>3.2887589839597393E-2</v>
      </c>
      <c r="S33" s="23">
        <f t="shared" si="7"/>
        <v>1.3345007932712684E-2</v>
      </c>
    </row>
    <row r="34" spans="1:19" x14ac:dyDescent="0.25">
      <c r="A34" s="11">
        <v>23</v>
      </c>
      <c r="B34" s="7">
        <v>2.6290000000000001E-2</v>
      </c>
      <c r="C34" s="7">
        <f t="shared" si="3"/>
        <v>3.6290000000000003E-2</v>
      </c>
      <c r="D34" s="19">
        <f t="shared" si="4"/>
        <v>1.6289999999999999E-2</v>
      </c>
      <c r="G34" s="23">
        <f t="shared" si="5"/>
        <v>0.55053858673618505</v>
      </c>
      <c r="H34" s="23">
        <f t="shared" si="5"/>
        <v>0.44048379093103818</v>
      </c>
      <c r="I34" s="23">
        <f t="shared" si="5"/>
        <v>0.68959483157649715</v>
      </c>
      <c r="L34" s="23">
        <f t="shared" si="8"/>
        <v>0.97605581194832725</v>
      </c>
      <c r="M34" s="23">
        <f t="shared" si="8"/>
        <v>0.96662106520818225</v>
      </c>
      <c r="N34" s="23">
        <f t="shared" si="8"/>
        <v>0.98567655028755752</v>
      </c>
      <c r="Q34" s="23">
        <f t="shared" si="7"/>
        <v>2.4235509830722399E-2</v>
      </c>
      <c r="R34" s="23">
        <f t="shared" si="7"/>
        <v>3.3948726710975916E-2</v>
      </c>
      <c r="S34" s="23">
        <f t="shared" si="7"/>
        <v>1.442702050185684E-2</v>
      </c>
    </row>
    <row r="35" spans="1:19" x14ac:dyDescent="0.25">
      <c r="A35" s="11">
        <v>24</v>
      </c>
      <c r="B35" s="7">
        <v>2.6259999999999999E-2</v>
      </c>
      <c r="C35" s="7">
        <f t="shared" si="3"/>
        <v>3.6260000000000001E-2</v>
      </c>
      <c r="D35" s="19">
        <f t="shared" si="4"/>
        <v>1.6259999999999997E-2</v>
      </c>
      <c r="G35" s="23">
        <f t="shared" si="5"/>
        <v>0.53681216965756229</v>
      </c>
      <c r="H35" s="23">
        <f t="shared" si="5"/>
        <v>0.42535385246273377</v>
      </c>
      <c r="I35" s="23">
        <f t="shared" si="5"/>
        <v>0.67902228861315383</v>
      </c>
      <c r="L35" s="23">
        <f t="shared" si="8"/>
        <v>0.9750672933572222</v>
      </c>
      <c r="M35" s="23">
        <f t="shared" si="8"/>
        <v>0.96565154318998958</v>
      </c>
      <c r="N35" s="23">
        <f t="shared" si="8"/>
        <v>0.98466847128309642</v>
      </c>
      <c r="Q35" s="23">
        <f t="shared" si="7"/>
        <v>2.5248791538059388E-2</v>
      </c>
      <c r="R35" s="23">
        <f t="shared" si="7"/>
        <v>3.4952231180624384E-2</v>
      </c>
      <c r="S35" s="23">
        <f t="shared" si="7"/>
        <v>1.5450271842493654E-2</v>
      </c>
    </row>
    <row r="36" spans="1:19" x14ac:dyDescent="0.25">
      <c r="A36" s="13">
        <v>25</v>
      </c>
      <c r="B36" s="8">
        <v>2.6270000000000002E-2</v>
      </c>
      <c r="C36" s="7">
        <f t="shared" si="3"/>
        <v>3.6270000000000004E-2</v>
      </c>
      <c r="D36" s="19">
        <f t="shared" si="4"/>
        <v>1.627E-2</v>
      </c>
      <c r="G36" s="23">
        <f t="shared" si="5"/>
        <v>0.52294878215447671</v>
      </c>
      <c r="H36" s="23">
        <f t="shared" si="5"/>
        <v>0.41037118848973975</v>
      </c>
      <c r="I36" s="23">
        <f t="shared" si="5"/>
        <v>0.66799369302071565</v>
      </c>
      <c r="L36" s="23">
        <f t="shared" si="8"/>
        <v>0.97417460280021373</v>
      </c>
      <c r="M36" s="23">
        <f t="shared" si="8"/>
        <v>0.96477600029658439</v>
      </c>
      <c r="N36" s="23">
        <f t="shared" si="8"/>
        <v>0.98375812432466225</v>
      </c>
      <c r="Q36" s="23">
        <f t="shared" si="7"/>
        <v>2.6164727750160783E-2</v>
      </c>
      <c r="R36" s="23">
        <f t="shared" si="7"/>
        <v>3.585932863309732E-2</v>
      </c>
      <c r="S36" s="23">
        <f t="shared" si="7"/>
        <v>1.6375220758920547E-2</v>
      </c>
    </row>
    <row r="37" spans="1:19" x14ac:dyDescent="0.25">
      <c r="A37" s="11">
        <v>26</v>
      </c>
      <c r="B37" s="7">
        <v>2.63E-2</v>
      </c>
      <c r="C37" s="7">
        <f t="shared" si="3"/>
        <v>3.6299999999999999E-2</v>
      </c>
      <c r="D37" s="19">
        <f t="shared" si="4"/>
        <v>1.6300000000000002E-2</v>
      </c>
      <c r="G37" s="23">
        <f t="shared" si="5"/>
        <v>0.50917544131158055</v>
      </c>
      <c r="H37" s="23">
        <f t="shared" si="5"/>
        <v>0.39571002050993559</v>
      </c>
      <c r="I37" s="23">
        <f t="shared" si="5"/>
        <v>0.65679514668808514</v>
      </c>
      <c r="L37" s="23">
        <f t="shared" si="8"/>
        <v>0.97366216097463332</v>
      </c>
      <c r="M37" s="23">
        <f t="shared" si="8"/>
        <v>0.96427339835001424</v>
      </c>
      <c r="N37" s="23">
        <f t="shared" si="8"/>
        <v>0.98323555079990366</v>
      </c>
      <c r="Q37" s="23">
        <f t="shared" si="7"/>
        <v>2.6690892824085932E-2</v>
      </c>
      <c r="R37" s="23">
        <f t="shared" si="7"/>
        <v>3.6380416333905284E-2</v>
      </c>
      <c r="S37" s="23">
        <f t="shared" si="7"/>
        <v>1.6906563125357103E-2</v>
      </c>
    </row>
    <row r="38" spans="1:19" x14ac:dyDescent="0.25">
      <c r="A38" s="11">
        <v>27</v>
      </c>
      <c r="B38" s="7">
        <v>2.6360000000000001E-2</v>
      </c>
      <c r="C38" s="7">
        <f t="shared" si="3"/>
        <v>3.6360000000000003E-2</v>
      </c>
      <c r="D38" s="19">
        <f t="shared" si="4"/>
        <v>1.636E-2</v>
      </c>
      <c r="G38" s="23">
        <f t="shared" si="5"/>
        <v>0.49534480420309585</v>
      </c>
      <c r="H38" s="23">
        <f t="shared" si="5"/>
        <v>0.38125246204903745</v>
      </c>
      <c r="I38" s="23">
        <f t="shared" si="5"/>
        <v>0.64523179037139999</v>
      </c>
      <c r="L38" s="23">
        <f t="shared" si="8"/>
        <v>0.97283718736933089</v>
      </c>
      <c r="M38" s="23">
        <f t="shared" si="8"/>
        <v>0.96346425990863904</v>
      </c>
      <c r="N38" s="23">
        <f t="shared" si="8"/>
        <v>0.98239427259017698</v>
      </c>
      <c r="Q38" s="23">
        <f t="shared" si="7"/>
        <v>2.75385413531236E-2</v>
      </c>
      <c r="R38" s="23">
        <f t="shared" si="7"/>
        <v>3.7219885838924313E-2</v>
      </c>
      <c r="S38" s="23">
        <f t="shared" si="7"/>
        <v>1.7762551624395988E-2</v>
      </c>
    </row>
    <row r="39" spans="1:19" x14ac:dyDescent="0.25">
      <c r="A39" s="11">
        <v>28</v>
      </c>
      <c r="B39" s="7">
        <v>2.6429999999999999E-2</v>
      </c>
      <c r="C39" s="7">
        <f t="shared" si="3"/>
        <v>3.6429999999999997E-2</v>
      </c>
      <c r="D39" s="19">
        <f t="shared" si="4"/>
        <v>1.643E-2</v>
      </c>
      <c r="G39" s="23">
        <f t="shared" si="5"/>
        <v>0.481702130071336</v>
      </c>
      <c r="H39" s="23">
        <f t="shared" si="5"/>
        <v>0.36718141366046836</v>
      </c>
      <c r="I39" s="23">
        <f t="shared" si="5"/>
        <v>0.6336226677045772</v>
      </c>
      <c r="L39" s="23">
        <f t="shared" si="8"/>
        <v>0.97245822704508222</v>
      </c>
      <c r="M39" s="23">
        <f t="shared" si="8"/>
        <v>0.963092570437593</v>
      </c>
      <c r="N39" s="23">
        <f t="shared" si="8"/>
        <v>0.98200782596260405</v>
      </c>
      <c r="Q39" s="23">
        <f t="shared" si="7"/>
        <v>2.7928158607381761E-2</v>
      </c>
      <c r="R39" s="23">
        <f t="shared" si="7"/>
        <v>3.7605744662088013E-2</v>
      </c>
      <c r="S39" s="23">
        <f t="shared" si="7"/>
        <v>1.815600124740634E-2</v>
      </c>
    </row>
    <row r="40" spans="1:19" x14ac:dyDescent="0.25">
      <c r="A40" s="11">
        <v>29</v>
      </c>
      <c r="B40" s="7">
        <v>2.6519999999999998E-2</v>
      </c>
      <c r="C40" s="7">
        <f t="shared" si="3"/>
        <v>3.6519999999999997E-2</v>
      </c>
      <c r="D40" s="19">
        <f t="shared" si="4"/>
        <v>1.652E-2</v>
      </c>
      <c r="G40" s="23">
        <f t="shared" si="5"/>
        <v>0.46810680742262595</v>
      </c>
      <c r="H40" s="23">
        <f t="shared" si="5"/>
        <v>0.35338417336491051</v>
      </c>
      <c r="I40" s="23">
        <f t="shared" si="5"/>
        <v>0.62178192648111341</v>
      </c>
      <c r="L40" s="23">
        <f t="shared" si="8"/>
        <v>0.9717764946426608</v>
      </c>
      <c r="M40" s="23">
        <f t="shared" si="8"/>
        <v>0.96242391422264062</v>
      </c>
      <c r="N40" s="23">
        <f t="shared" si="8"/>
        <v>0.98131263001312874</v>
      </c>
      <c r="Q40" s="23">
        <f t="shared" si="7"/>
        <v>2.8629444746093878E-2</v>
      </c>
      <c r="R40" s="23">
        <f t="shared" si="7"/>
        <v>3.8300266103121657E-2</v>
      </c>
      <c r="S40" s="23">
        <f t="shared" si="7"/>
        <v>1.8864185157388195E-2</v>
      </c>
    </row>
    <row r="41" spans="1:19" x14ac:dyDescent="0.25">
      <c r="A41" s="13">
        <v>30</v>
      </c>
      <c r="B41" s="8">
        <v>2.6610000000000002E-2</v>
      </c>
      <c r="C41" s="7">
        <f t="shared" si="3"/>
        <v>3.6610000000000004E-2</v>
      </c>
      <c r="D41" s="19">
        <f t="shared" si="4"/>
        <v>1.661E-2</v>
      </c>
      <c r="G41" s="23">
        <f t="shared" si="5"/>
        <v>0.4548155350686095</v>
      </c>
      <c r="H41" s="23">
        <f t="shared" si="5"/>
        <v>0.34004639680623999</v>
      </c>
      <c r="I41" s="23">
        <f t="shared" si="5"/>
        <v>0.61005456146712966</v>
      </c>
      <c r="L41" s="23">
        <f t="shared" si="8"/>
        <v>0.97160632542987879</v>
      </c>
      <c r="M41" s="23">
        <f t="shared" si="8"/>
        <v>0.96225700649899304</v>
      </c>
      <c r="N41" s="23">
        <f t="shared" si="8"/>
        <v>0.98113910277136374</v>
      </c>
      <c r="Q41" s="23">
        <f t="shared" si="7"/>
        <v>2.8804571552258171E-2</v>
      </c>
      <c r="R41" s="23">
        <f t="shared" si="7"/>
        <v>3.847370547405219E-2</v>
      </c>
      <c r="S41" s="23">
        <f t="shared" si="7"/>
        <v>1.9041032556300824E-2</v>
      </c>
    </row>
    <row r="42" spans="1:19" x14ac:dyDescent="0.25">
      <c r="A42" s="11">
        <v>31</v>
      </c>
      <c r="B42" s="7">
        <v>2.6720000000000001E-2</v>
      </c>
      <c r="C42" s="7">
        <f t="shared" si="3"/>
        <v>3.6720000000000003E-2</v>
      </c>
      <c r="D42" s="19">
        <f t="shared" si="4"/>
        <v>1.6719999999999999E-2</v>
      </c>
      <c r="G42" s="23">
        <f t="shared" si="5"/>
        <v>0.44155755474016178</v>
      </c>
      <c r="H42" s="23">
        <f t="shared" si="5"/>
        <v>0.3269596933870052</v>
      </c>
      <c r="I42" s="23">
        <f t="shared" si="5"/>
        <v>0.59807773170989864</v>
      </c>
      <c r="L42" s="23">
        <f t="shared" si="8"/>
        <v>0.97084976368177989</v>
      </c>
      <c r="M42" s="23">
        <f t="shared" si="8"/>
        <v>0.96151494754202127</v>
      </c>
      <c r="N42" s="23">
        <f t="shared" si="8"/>
        <v>0.98036760887677366</v>
      </c>
      <c r="Q42" s="23">
        <f t="shared" si="7"/>
        <v>2.9583545955434283E-2</v>
      </c>
      <c r="R42" s="23">
        <f t="shared" si="7"/>
        <v>3.9245168008596711E-2</v>
      </c>
      <c r="S42" s="23">
        <f t="shared" si="7"/>
        <v>1.9827666555350218E-2</v>
      </c>
    </row>
    <row r="43" spans="1:19" x14ac:dyDescent="0.25">
      <c r="A43" s="11">
        <v>32</v>
      </c>
      <c r="B43" s="7">
        <v>2.682E-2</v>
      </c>
      <c r="C43" s="7">
        <f t="shared" si="3"/>
        <v>3.6819999999999999E-2</v>
      </c>
      <c r="D43" s="19">
        <f t="shared" si="4"/>
        <v>1.6820000000000002E-2</v>
      </c>
      <c r="G43" s="23">
        <f t="shared" si="5"/>
        <v>0.42872794156052108</v>
      </c>
      <c r="H43" s="23">
        <f t="shared" si="5"/>
        <v>0.31440705795747642</v>
      </c>
      <c r="I43" s="23">
        <f t="shared" si="5"/>
        <v>0.5863939016894667</v>
      </c>
      <c r="L43" s="23">
        <f t="shared" si="8"/>
        <v>0.97094464120947854</v>
      </c>
      <c r="M43" s="23">
        <f t="shared" si="8"/>
        <v>0.96160800342239472</v>
      </c>
      <c r="N43" s="23">
        <f t="shared" si="8"/>
        <v>0.98046436207041521</v>
      </c>
      <c r="Q43" s="23">
        <f t="shared" si="7"/>
        <v>2.9485824458724674E-2</v>
      </c>
      <c r="R43" s="23">
        <f t="shared" si="7"/>
        <v>3.914839220921331E-2</v>
      </c>
      <c r="S43" s="23">
        <f t="shared" si="7"/>
        <v>1.9728980696333612E-2</v>
      </c>
    </row>
    <row r="44" spans="1:19" x14ac:dyDescent="0.25">
      <c r="A44" s="11">
        <v>33</v>
      </c>
      <c r="B44" s="7">
        <v>2.6929999999999999E-2</v>
      </c>
      <c r="C44" s="7">
        <f t="shared" si="3"/>
        <v>3.6929999999999998E-2</v>
      </c>
      <c r="D44" s="19">
        <f t="shared" si="4"/>
        <v>1.6930000000000001E-2</v>
      </c>
      <c r="G44" s="23">
        <f t="shared" si="5"/>
        <v>0.41605643167499468</v>
      </c>
      <c r="H44" s="23">
        <f t="shared" si="5"/>
        <v>0.30218193463805465</v>
      </c>
      <c r="I44" s="23">
        <f t="shared" si="5"/>
        <v>0.57463892118770576</v>
      </c>
      <c r="L44" s="23">
        <f t="shared" si="8"/>
        <v>0.97044393738508494</v>
      </c>
      <c r="M44" s="23">
        <f t="shared" si="8"/>
        <v>0.96111689286226132</v>
      </c>
      <c r="N44" s="23">
        <f t="shared" si="8"/>
        <v>0.97995378112239317</v>
      </c>
      <c r="Q44" s="23">
        <f t="shared" si="7"/>
        <v>3.0001644775189046E-2</v>
      </c>
      <c r="R44" s="23">
        <f t="shared" si="7"/>
        <v>3.9659240715687286E-2</v>
      </c>
      <c r="S44" s="23">
        <f t="shared" si="7"/>
        <v>2.0249870549694161E-2</v>
      </c>
    </row>
    <row r="45" spans="1:19" x14ac:dyDescent="0.25">
      <c r="A45" s="11">
        <v>34</v>
      </c>
      <c r="B45" s="7">
        <v>2.7050000000000001E-2</v>
      </c>
      <c r="C45" s="7">
        <f t="shared" si="3"/>
        <v>3.705E-2</v>
      </c>
      <c r="D45" s="19">
        <f t="shared" si="4"/>
        <v>1.7050000000000003E-2</v>
      </c>
      <c r="G45" s="23">
        <f t="shared" si="5"/>
        <v>0.40353949355442598</v>
      </c>
      <c r="H45" s="23">
        <f t="shared" si="5"/>
        <v>0.29027547324023134</v>
      </c>
      <c r="I45" s="23">
        <f t="shared" si="5"/>
        <v>0.56280981052565393</v>
      </c>
      <c r="L45" s="23">
        <f t="shared" si="8"/>
        <v>0.96991528752439427</v>
      </c>
      <c r="M45" s="23">
        <f t="shared" si="8"/>
        <v>0.96059836795973741</v>
      </c>
      <c r="N45" s="23">
        <f t="shared" si="8"/>
        <v>0.97941470682563136</v>
      </c>
      <c r="Q45" s="23">
        <f t="shared" si="7"/>
        <v>3.0546543747486995E-2</v>
      </c>
      <c r="R45" s="23">
        <f t="shared" si="7"/>
        <v>4.0198888732933966E-2</v>
      </c>
      <c r="S45" s="23">
        <f t="shared" si="7"/>
        <v>2.0800123668165041E-2</v>
      </c>
    </row>
    <row r="46" spans="1:19" x14ac:dyDescent="0.25">
      <c r="A46" s="13">
        <v>35</v>
      </c>
      <c r="B46" s="8">
        <v>2.716E-2</v>
      </c>
      <c r="C46" s="7">
        <f t="shared" si="3"/>
        <v>3.7159999999999999E-2</v>
      </c>
      <c r="D46" s="19">
        <f t="shared" si="4"/>
        <v>1.7160000000000002E-2</v>
      </c>
      <c r="G46" s="23">
        <f t="shared" si="5"/>
        <v>0.39144121288382483</v>
      </c>
      <c r="H46" s="23">
        <f t="shared" si="5"/>
        <v>0.27886784032908341</v>
      </c>
      <c r="I46" s="23">
        <f t="shared" si="5"/>
        <v>0.55128406645675321</v>
      </c>
      <c r="L46" s="23">
        <f t="shared" si="8"/>
        <v>0.97001958701975366</v>
      </c>
      <c r="M46" s="23">
        <f t="shared" si="8"/>
        <v>0.96070066553054245</v>
      </c>
      <c r="N46" s="23">
        <f t="shared" si="8"/>
        <v>0.97952106759095781</v>
      </c>
      <c r="Q46" s="23">
        <f t="shared" si="7"/>
        <v>3.0439014884710715E-2</v>
      </c>
      <c r="R46" s="23">
        <f t="shared" si="7"/>
        <v>4.0092400810836933E-2</v>
      </c>
      <c r="S46" s="23">
        <f t="shared" si="7"/>
        <v>2.0691533313320323E-2</v>
      </c>
    </row>
    <row r="47" spans="1:19" x14ac:dyDescent="0.25">
      <c r="A47" s="11">
        <v>36</v>
      </c>
      <c r="B47" s="7">
        <v>2.7269999999999999E-2</v>
      </c>
      <c r="C47" s="7">
        <f t="shared" si="3"/>
        <v>3.7269999999999998E-2</v>
      </c>
      <c r="D47" s="19">
        <f t="shared" si="4"/>
        <v>1.7270000000000001E-2</v>
      </c>
      <c r="G47" s="23">
        <f t="shared" si="5"/>
        <v>0.37962447833754864</v>
      </c>
      <c r="H47" s="23">
        <f t="shared" si="5"/>
        <v>0.26785180313743734</v>
      </c>
      <c r="I47" s="23">
        <f t="shared" si="5"/>
        <v>0.5398777963757968</v>
      </c>
      <c r="L47" s="23">
        <f t="shared" si="8"/>
        <v>0.96981223704264563</v>
      </c>
      <c r="M47" s="23">
        <f t="shared" si="8"/>
        <v>0.96049728366438247</v>
      </c>
      <c r="N47" s="23">
        <f t="shared" si="8"/>
        <v>0.97930963222959178</v>
      </c>
      <c r="Q47" s="23">
        <f t="shared" si="7"/>
        <v>3.0652796280938657E-2</v>
      </c>
      <c r="R47" s="23">
        <f t="shared" si="7"/>
        <v>4.030412482085366E-2</v>
      </c>
      <c r="S47" s="23">
        <f t="shared" si="7"/>
        <v>2.0907412472460047E-2</v>
      </c>
    </row>
    <row r="48" spans="1:19" x14ac:dyDescent="0.25">
      <c r="A48" s="11">
        <v>37</v>
      </c>
      <c r="B48" s="7">
        <v>2.7380000000000002E-2</v>
      </c>
      <c r="C48" s="7">
        <f t="shared" si="3"/>
        <v>3.7380000000000004E-2</v>
      </c>
      <c r="D48" s="19">
        <f t="shared" si="4"/>
        <v>1.738E-2</v>
      </c>
      <c r="G48" s="23">
        <f t="shared" si="5"/>
        <v>0.36808577890261934</v>
      </c>
      <c r="H48" s="23">
        <f t="shared" si="5"/>
        <v>0.25721647332841213</v>
      </c>
      <c r="I48" s="23">
        <f t="shared" si="5"/>
        <v>0.52859342009703203</v>
      </c>
      <c r="L48" s="23">
        <f t="shared" si="8"/>
        <v>0.9696049646601832</v>
      </c>
      <c r="M48" s="23">
        <f t="shared" si="8"/>
        <v>0.96029397717525122</v>
      </c>
      <c r="N48" s="23">
        <f t="shared" si="8"/>
        <v>0.97909827676834116</v>
      </c>
      <c r="Q48" s="23">
        <f t="shared" si="7"/>
        <v>3.0866543362350122E-2</v>
      </c>
      <c r="R48" s="23">
        <f t="shared" si="7"/>
        <v>4.0515815173715435E-2</v>
      </c>
      <c r="S48" s="23">
        <f t="shared" si="7"/>
        <v>2.1123256639653313E-2</v>
      </c>
    </row>
    <row r="49" spans="1:19" x14ac:dyDescent="0.25">
      <c r="A49" s="11">
        <v>38</v>
      </c>
      <c r="B49" s="7">
        <v>2.7490000000000001E-2</v>
      </c>
      <c r="C49" s="7">
        <f t="shared" si="3"/>
        <v>3.7490000000000002E-2</v>
      </c>
      <c r="D49" s="19">
        <f t="shared" si="4"/>
        <v>1.7489999999999999E-2</v>
      </c>
      <c r="G49" s="23">
        <f t="shared" si="5"/>
        <v>0.35682153317510462</v>
      </c>
      <c r="H49" s="23">
        <f t="shared" si="5"/>
        <v>0.24695115576764082</v>
      </c>
      <c r="I49" s="23">
        <f t="shared" si="5"/>
        <v>0.51743322783450141</v>
      </c>
      <c r="L49" s="23">
        <f t="shared" si="8"/>
        <v>0.9693977698320837</v>
      </c>
      <c r="M49" s="23">
        <f t="shared" si="8"/>
        <v>0.9600907460244017</v>
      </c>
      <c r="N49" s="23">
        <f t="shared" si="8"/>
        <v>0.97888700116531535</v>
      </c>
      <c r="Q49" s="23">
        <f t="shared" si="7"/>
        <v>3.1080256138719523E-2</v>
      </c>
      <c r="R49" s="23">
        <f t="shared" si="7"/>
        <v>4.0727471878908982E-2</v>
      </c>
      <c r="S49" s="23">
        <f t="shared" si="7"/>
        <v>2.1339065824969319E-2</v>
      </c>
    </row>
    <row r="50" spans="1:19" x14ac:dyDescent="0.25">
      <c r="A50" s="11">
        <v>39</v>
      </c>
      <c r="B50" s="7">
        <v>2.76E-2</v>
      </c>
      <c r="C50" s="7">
        <f t="shared" si="3"/>
        <v>3.7600000000000001E-2</v>
      </c>
      <c r="D50" s="19">
        <f t="shared" si="4"/>
        <v>1.7599999999999998E-2</v>
      </c>
      <c r="G50" s="23">
        <f t="shared" si="5"/>
        <v>0.34582809457047853</v>
      </c>
      <c r="H50" s="23">
        <f t="shared" si="5"/>
        <v>0.2370453498002569</v>
      </c>
      <c r="I50" s="23">
        <f t="shared" si="5"/>
        <v>0.50639938098059523</v>
      </c>
      <c r="L50" s="23">
        <f t="shared" si="8"/>
        <v>0.96919065251807202</v>
      </c>
      <c r="M50" s="23">
        <f t="shared" si="8"/>
        <v>0.95988759017307701</v>
      </c>
      <c r="N50" s="23">
        <f t="shared" si="8"/>
        <v>0.97867580537863075</v>
      </c>
      <c r="Q50" s="23">
        <f t="shared" si="7"/>
        <v>3.1293934619836886E-2</v>
      </c>
      <c r="R50" s="23">
        <f t="shared" si="7"/>
        <v>4.0939094945953811E-2</v>
      </c>
      <c r="S50" s="23">
        <f t="shared" si="7"/>
        <v>2.1554840038494432E-2</v>
      </c>
    </row>
    <row r="51" spans="1:19" x14ac:dyDescent="0.25">
      <c r="A51" s="13">
        <v>40</v>
      </c>
      <c r="B51" s="8">
        <v>2.7709999999999999E-2</v>
      </c>
      <c r="C51" s="7">
        <f t="shared" si="3"/>
        <v>3.771E-2</v>
      </c>
      <c r="D51" s="19">
        <f t="shared" si="4"/>
        <v>1.7709999999999997E-2</v>
      </c>
      <c r="G51" s="23">
        <f t="shared" si="5"/>
        <v>0.33510175644241713</v>
      </c>
      <c r="H51" s="23">
        <f t="shared" si="5"/>
        <v>0.22748875027188753</v>
      </c>
      <c r="I51" s="23">
        <f t="shared" si="5"/>
        <v>0.49549391300653539</v>
      </c>
      <c r="L51" s="23">
        <f t="shared" si="8"/>
        <v>0.96898361267790112</v>
      </c>
      <c r="M51" s="23">
        <f t="shared" si="8"/>
        <v>0.95968450958256668</v>
      </c>
      <c r="N51" s="23">
        <f t="shared" si="8"/>
        <v>0.9784646893664396</v>
      </c>
      <c r="Q51" s="23">
        <f t="shared" si="7"/>
        <v>3.1507578815486617E-2</v>
      </c>
      <c r="R51" s="23">
        <f t="shared" si="7"/>
        <v>4.1150684384343592E-2</v>
      </c>
      <c r="S51" s="23">
        <f t="shared" si="7"/>
        <v>2.1770579290302704E-2</v>
      </c>
    </row>
    <row r="52" spans="1:19" x14ac:dyDescent="0.25">
      <c r="A52" s="11">
        <v>41</v>
      </c>
      <c r="B52" s="7">
        <v>2.7810000000000001E-2</v>
      </c>
      <c r="C52" s="7">
        <f t="shared" si="3"/>
        <v>3.7810000000000003E-2</v>
      </c>
      <c r="D52" s="19">
        <f t="shared" si="4"/>
        <v>1.7809999999999999E-2</v>
      </c>
      <c r="G52" s="23">
        <f t="shared" si="5"/>
        <v>0.32476828279082132</v>
      </c>
      <c r="H52" s="23">
        <f t="shared" si="5"/>
        <v>0.21835749574692834</v>
      </c>
      <c r="I52" s="23">
        <f t="shared" si="5"/>
        <v>0.48491402600362127</v>
      </c>
      <c r="L52" s="23">
        <f t="shared" si="8"/>
        <v>0.96916317669802643</v>
      </c>
      <c r="M52" s="23">
        <f t="shared" si="8"/>
        <v>0.95986063260690557</v>
      </c>
      <c r="N52" s="23">
        <f t="shared" si="8"/>
        <v>0.97864779621869025</v>
      </c>
      <c r="Q52" s="23">
        <f t="shared" si="7"/>
        <v>3.1322284263367688E-2</v>
      </c>
      <c r="R52" s="23">
        <f t="shared" si="7"/>
        <v>4.096717942688035E-2</v>
      </c>
      <c r="S52" s="23">
        <f t="shared" si="7"/>
        <v>2.1583459894628138E-2</v>
      </c>
    </row>
    <row r="53" spans="1:19" x14ac:dyDescent="0.25">
      <c r="A53" s="11">
        <v>42</v>
      </c>
      <c r="B53" s="7">
        <v>2.792E-2</v>
      </c>
      <c r="C53" s="7">
        <f t="shared" si="3"/>
        <v>3.7920000000000002E-2</v>
      </c>
      <c r="D53" s="19">
        <f t="shared" si="4"/>
        <v>1.7919999999999998E-2</v>
      </c>
      <c r="G53" s="23">
        <f t="shared" si="5"/>
        <v>0.31456378616560288</v>
      </c>
      <c r="H53" s="23">
        <f t="shared" si="5"/>
        <v>0.20946767650774151</v>
      </c>
      <c r="I53" s="23">
        <f t="shared" si="5"/>
        <v>0.47427126009104043</v>
      </c>
      <c r="L53" s="23">
        <f t="shared" si="8"/>
        <v>0.96857914653017085</v>
      </c>
      <c r="M53" s="23">
        <f t="shared" si="8"/>
        <v>0.95928777618200045</v>
      </c>
      <c r="N53" s="23">
        <f t="shared" si="8"/>
        <v>0.97805226217048757</v>
      </c>
      <c r="Q53" s="23">
        <f t="shared" si="7"/>
        <v>3.1925078740774882E-2</v>
      </c>
      <c r="R53" s="23">
        <f t="shared" si="7"/>
        <v>4.1564169674529132E-2</v>
      </c>
      <c r="S53" s="23">
        <f t="shared" si="7"/>
        <v>2.2192172572933669E-2</v>
      </c>
    </row>
    <row r="54" spans="1:19" x14ac:dyDescent="0.25">
      <c r="A54" s="11">
        <v>43</v>
      </c>
      <c r="B54" s="7">
        <v>2.802E-2</v>
      </c>
      <c r="C54" s="7">
        <f t="shared" si="3"/>
        <v>3.8019999999999998E-2</v>
      </c>
      <c r="D54" s="19">
        <f t="shared" si="4"/>
        <v>1.8020000000000001E-2</v>
      </c>
      <c r="G54" s="23">
        <f t="shared" si="5"/>
        <v>0.30474230834883981</v>
      </c>
      <c r="H54" s="23">
        <f t="shared" si="5"/>
        <v>0.20098052777145226</v>
      </c>
      <c r="I54" s="23">
        <f t="shared" si="5"/>
        <v>0.46395799218752937</v>
      </c>
      <c r="L54" s="23">
        <f t="shared" si="8"/>
        <v>0.96877746819974841</v>
      </c>
      <c r="M54" s="23">
        <f t="shared" si="8"/>
        <v>0.95948229875946711</v>
      </c>
      <c r="N54" s="23">
        <f t="shared" si="8"/>
        <v>0.97825449532503539</v>
      </c>
      <c r="Q54" s="23">
        <f t="shared" si="7"/>
        <v>3.1720344445846996E-2</v>
      </c>
      <c r="R54" s="23">
        <f t="shared" si="7"/>
        <v>4.1361412105320114E-2</v>
      </c>
      <c r="S54" s="23">
        <f t="shared" si="7"/>
        <v>2.1985422629967572E-2</v>
      </c>
    </row>
    <row r="55" spans="1:19" x14ac:dyDescent="0.25">
      <c r="A55" s="11">
        <v>44</v>
      </c>
      <c r="B55" s="7">
        <v>2.811E-2</v>
      </c>
      <c r="C55" s="7">
        <f t="shared" si="3"/>
        <v>3.8109999999999998E-2</v>
      </c>
      <c r="D55" s="19">
        <f t="shared" si="4"/>
        <v>1.8110000000000001E-2</v>
      </c>
      <c r="G55" s="23">
        <f t="shared" si="5"/>
        <v>0.29529652181571819</v>
      </c>
      <c r="H55" s="23">
        <f t="shared" si="5"/>
        <v>0.19288191922981354</v>
      </c>
      <c r="I55" s="23">
        <f t="shared" si="5"/>
        <v>0.45397617457487738</v>
      </c>
      <c r="L55" s="23">
        <f t="shared" si="8"/>
        <v>0.96900401987403406</v>
      </c>
      <c r="M55" s="23">
        <f t="shared" si="8"/>
        <v>0.95970451151940372</v>
      </c>
      <c r="N55" s="23">
        <f t="shared" si="8"/>
        <v>0.97848551424755414</v>
      </c>
      <c r="Q55" s="23">
        <f t="shared" si="7"/>
        <v>3.1486518623160389E-2</v>
      </c>
      <c r="R55" s="23">
        <f t="shared" si="7"/>
        <v>4.1129842401173046E-2</v>
      </c>
      <c r="S55" s="23">
        <f t="shared" si="7"/>
        <v>2.1749296294877606E-2</v>
      </c>
    </row>
    <row r="56" spans="1:19" x14ac:dyDescent="0.25">
      <c r="A56" s="13">
        <v>45</v>
      </c>
      <c r="B56" s="8">
        <v>2.8209999999999999E-2</v>
      </c>
      <c r="C56" s="7">
        <f t="shared" si="3"/>
        <v>3.8210000000000001E-2</v>
      </c>
      <c r="D56" s="19">
        <f t="shared" si="4"/>
        <v>1.8209999999999997E-2</v>
      </c>
      <c r="G56" s="23">
        <f t="shared" si="5"/>
        <v>0.28596833682822564</v>
      </c>
      <c r="H56" s="23">
        <f t="shared" si="5"/>
        <v>0.18499741279309459</v>
      </c>
      <c r="I56" s="23">
        <f t="shared" si="5"/>
        <v>0.44393449283362957</v>
      </c>
      <c r="L56" s="23">
        <f t="shared" si="8"/>
        <v>0.9684107861137834</v>
      </c>
      <c r="M56" s="23">
        <f t="shared" si="8"/>
        <v>0.95912262555141425</v>
      </c>
      <c r="N56" s="23">
        <f t="shared" si="8"/>
        <v>0.97788059747705647</v>
      </c>
      <c r="Q56" s="23">
        <f t="shared" si="7"/>
        <v>3.2098915903244409E-2</v>
      </c>
      <c r="R56" s="23">
        <f t="shared" si="7"/>
        <v>4.1736344127758694E-2</v>
      </c>
      <c r="S56" s="23">
        <f t="shared" si="7"/>
        <v>2.2367704869990953E-2</v>
      </c>
    </row>
    <row r="57" spans="1:19" x14ac:dyDescent="0.25">
      <c r="A57" s="11">
        <v>46</v>
      </c>
      <c r="B57" s="7">
        <v>2.8299999999999999E-2</v>
      </c>
      <c r="C57" s="7">
        <f t="shared" si="3"/>
        <v>3.8300000000000001E-2</v>
      </c>
      <c r="D57" s="19">
        <f t="shared" si="4"/>
        <v>1.8299999999999997E-2</v>
      </c>
      <c r="G57" s="23">
        <f t="shared" si="5"/>
        <v>0.27700496475882436</v>
      </c>
      <c r="H57" s="23">
        <f t="shared" si="5"/>
        <v>0.17747971202419394</v>
      </c>
      <c r="I57" s="23">
        <f t="shared" si="5"/>
        <v>0.43422596269954189</v>
      </c>
      <c r="L57" s="23">
        <f t="shared" si="8"/>
        <v>0.96865606811992833</v>
      </c>
      <c r="M57" s="23">
        <f t="shared" si="8"/>
        <v>0.95936321132604907</v>
      </c>
      <c r="N57" s="23">
        <f t="shared" si="8"/>
        <v>0.97813071457430978</v>
      </c>
      <c r="Q57" s="23">
        <f t="shared" si="7"/>
        <v>3.1845664956412313E-2</v>
      </c>
      <c r="R57" s="23">
        <f t="shared" si="7"/>
        <v>4.1485536150684899E-2</v>
      </c>
      <c r="S57" s="23">
        <f t="shared" si="7"/>
        <v>2.2111962894394481E-2</v>
      </c>
    </row>
    <row r="58" spans="1:19" x14ac:dyDescent="0.25">
      <c r="A58" s="11">
        <v>47</v>
      </c>
      <c r="B58" s="7">
        <v>2.8389999999999999E-2</v>
      </c>
      <c r="C58" s="7">
        <f t="shared" si="3"/>
        <v>3.8390000000000001E-2</v>
      </c>
      <c r="D58" s="19">
        <f t="shared" si="4"/>
        <v>1.8389999999999997E-2</v>
      </c>
      <c r="G58" s="23">
        <f t="shared" si="5"/>
        <v>0.26827566981763107</v>
      </c>
      <c r="H58" s="23">
        <f t="shared" si="5"/>
        <v>0.17023805024247018</v>
      </c>
      <c r="I58" s="23">
        <f t="shared" si="5"/>
        <v>0.42465483296932732</v>
      </c>
      <c r="L58" s="23">
        <f t="shared" si="8"/>
        <v>0.96848686467120371</v>
      </c>
      <c r="M58" s="23">
        <f t="shared" si="8"/>
        <v>0.95919724176284116</v>
      </c>
      <c r="N58" s="23">
        <f t="shared" si="8"/>
        <v>0.97795818179384819</v>
      </c>
      <c r="Q58" s="23">
        <f t="shared" si="7"/>
        <v>3.2020358776151399E-2</v>
      </c>
      <c r="R58" s="23">
        <f t="shared" si="7"/>
        <v>4.165855083297413E-2</v>
      </c>
      <c r="S58" s="23">
        <f t="shared" si="7"/>
        <v>2.228836876350334E-2</v>
      </c>
    </row>
    <row r="59" spans="1:19" x14ac:dyDescent="0.25">
      <c r="A59" s="11">
        <v>48</v>
      </c>
      <c r="B59" s="7">
        <v>2.8479999999999998E-2</v>
      </c>
      <c r="C59" s="7">
        <f t="shared" si="3"/>
        <v>3.848E-2</v>
      </c>
      <c r="D59" s="19">
        <f t="shared" si="4"/>
        <v>1.8479999999999996E-2</v>
      </c>
      <c r="G59" s="23">
        <f t="shared" si="5"/>
        <v>0.25977608304307842</v>
      </c>
      <c r="H59" s="23">
        <f t="shared" si="5"/>
        <v>0.16326362245862278</v>
      </c>
      <c r="I59" s="23">
        <f t="shared" si="5"/>
        <v>0.41522142408812124</v>
      </c>
      <c r="L59" s="23">
        <f t="shared" si="8"/>
        <v>0.96831771296916147</v>
      </c>
      <c r="M59" s="23">
        <f t="shared" si="8"/>
        <v>0.95903132246924983</v>
      </c>
      <c r="N59" s="23">
        <f t="shared" si="8"/>
        <v>0.97778570229556894</v>
      </c>
      <c r="Q59" s="23">
        <f t="shared" si="7"/>
        <v>3.2195029679375285E-2</v>
      </c>
      <c r="R59" s="23">
        <f t="shared" si="7"/>
        <v>4.1831543037447461E-2</v>
      </c>
      <c r="S59" s="23">
        <f t="shared" si="7"/>
        <v>2.2464751264432623E-2</v>
      </c>
    </row>
    <row r="60" spans="1:19" x14ac:dyDescent="0.25">
      <c r="A60" s="11">
        <v>49</v>
      </c>
      <c r="B60" s="7">
        <v>2.8559999999999999E-2</v>
      </c>
      <c r="C60" s="7">
        <f t="shared" si="3"/>
        <v>3.8559999999999997E-2</v>
      </c>
      <c r="D60" s="19">
        <f t="shared" si="4"/>
        <v>1.856E-2</v>
      </c>
      <c r="G60" s="23">
        <f t="shared" si="5"/>
        <v>0.25162169646806681</v>
      </c>
      <c r="H60" s="23">
        <f t="shared" si="5"/>
        <v>0.15662172483600337</v>
      </c>
      <c r="I60" s="23">
        <f t="shared" si="5"/>
        <v>0.40612130205576863</v>
      </c>
      <c r="L60" s="23">
        <f t="shared" si="8"/>
        <v>0.96860994099422393</v>
      </c>
      <c r="M60" s="23">
        <f t="shared" si="8"/>
        <v>0.95931795753029603</v>
      </c>
      <c r="N60" s="23">
        <f t="shared" si="8"/>
        <v>0.97808368859497641</v>
      </c>
      <c r="Q60" s="23">
        <f t="shared" si="7"/>
        <v>3.1893285805068207E-2</v>
      </c>
      <c r="R60" s="23">
        <f t="shared" si="7"/>
        <v>4.1532707923146096E-2</v>
      </c>
      <c r="S60" s="23">
        <f t="shared" si="7"/>
        <v>2.2160041447815047E-2</v>
      </c>
    </row>
    <row r="61" spans="1:19" x14ac:dyDescent="0.25">
      <c r="A61" s="13">
        <v>50</v>
      </c>
      <c r="B61" s="8">
        <v>2.8639999999999999E-2</v>
      </c>
      <c r="C61" s="7">
        <f t="shared" si="3"/>
        <v>3.8640000000000001E-2</v>
      </c>
      <c r="D61" s="19">
        <f t="shared" si="4"/>
        <v>1.8639999999999997E-2</v>
      </c>
      <c r="G61" s="23">
        <f t="shared" si="5"/>
        <v>0.24368543882121457</v>
      </c>
      <c r="H61" s="23">
        <f t="shared" si="5"/>
        <v>0.15022693119521302</v>
      </c>
      <c r="I61" s="23">
        <f t="shared" si="5"/>
        <v>0.3971583488761008</v>
      </c>
      <c r="L61" s="23">
        <f t="shared" si="8"/>
        <v>0.96845956545778467</v>
      </c>
      <c r="M61" s="23">
        <f t="shared" si="8"/>
        <v>0.95917045577498106</v>
      </c>
      <c r="N61" s="23">
        <f t="shared" si="8"/>
        <v>0.97793035446725463</v>
      </c>
      <c r="Q61" s="23">
        <f t="shared" si="7"/>
        <v>3.2048546663019317E-2</v>
      </c>
      <c r="R61" s="23">
        <f t="shared" si="7"/>
        <v>4.1686476645002989E-2</v>
      </c>
      <c r="S61" s="23">
        <f t="shared" si="7"/>
        <v>2.2316823684200036E-2</v>
      </c>
    </row>
    <row r="62" spans="1:19" x14ac:dyDescent="0.25">
      <c r="A62" s="11">
        <v>51</v>
      </c>
      <c r="B62" s="7">
        <v>2.8719999999999999E-2</v>
      </c>
      <c r="C62" s="7">
        <f t="shared" si="3"/>
        <v>3.8719999999999997E-2</v>
      </c>
      <c r="D62" s="19">
        <f t="shared" si="4"/>
        <v>1.8720000000000001E-2</v>
      </c>
      <c r="G62" s="23">
        <f t="shared" si="5"/>
        <v>0.2359628598206493</v>
      </c>
      <c r="H62" s="23">
        <f t="shared" si="5"/>
        <v>0.14407108129305815</v>
      </c>
      <c r="I62" s="23">
        <f t="shared" si="5"/>
        <v>0.38833232368155512</v>
      </c>
      <c r="L62" s="23">
        <f t="shared" si="8"/>
        <v>0.96830923079392062</v>
      </c>
      <c r="M62" s="23">
        <f t="shared" si="8"/>
        <v>0.95902299372570143</v>
      </c>
      <c r="N62" s="23">
        <f t="shared" si="8"/>
        <v>0.97777706242479345</v>
      </c>
      <c r="Q62" s="23">
        <f t="shared" si="7"/>
        <v>3.2203789420396374E-2</v>
      </c>
      <c r="R62" s="23">
        <f t="shared" si="7"/>
        <v>4.1840227612725774E-2</v>
      </c>
      <c r="S62" s="23">
        <f t="shared" si="7"/>
        <v>2.2473587463332917E-2</v>
      </c>
    </row>
    <row r="63" spans="1:19" x14ac:dyDescent="0.25">
      <c r="A63" s="11">
        <v>52</v>
      </c>
      <c r="B63" s="7">
        <v>2.8799999999999999E-2</v>
      </c>
      <c r="C63" s="7">
        <f t="shared" si="3"/>
        <v>3.8800000000000001E-2</v>
      </c>
      <c r="D63" s="19">
        <f t="shared" si="4"/>
        <v>1.8799999999999997E-2</v>
      </c>
      <c r="G63" s="23">
        <f t="shared" si="5"/>
        <v>0.22844955153242222</v>
      </c>
      <c r="H63" s="23">
        <f t="shared" si="5"/>
        <v>0.1381462403924329</v>
      </c>
      <c r="I63" s="23">
        <f t="shared" si="5"/>
        <v>0.37964292677573253</v>
      </c>
      <c r="L63" s="23">
        <f t="shared" si="8"/>
        <v>0.96815893698721145</v>
      </c>
      <c r="M63" s="23">
        <f t="shared" si="8"/>
        <v>0.95887557136762647</v>
      </c>
      <c r="N63" s="23">
        <f t="shared" si="8"/>
        <v>0.97762381245155328</v>
      </c>
      <c r="Q63" s="23">
        <f t="shared" si="7"/>
        <v>3.235901408095266E-2</v>
      </c>
      <c r="R63" s="23">
        <f t="shared" si="7"/>
        <v>4.1993960829954748E-2</v>
      </c>
      <c r="S63" s="23">
        <f t="shared" si="7"/>
        <v>2.2630332789084738E-2</v>
      </c>
    </row>
    <row r="64" spans="1:19" x14ac:dyDescent="0.25">
      <c r="A64" s="11">
        <v>53</v>
      </c>
      <c r="B64" s="7">
        <v>2.887E-2</v>
      </c>
      <c r="C64" s="7">
        <f t="shared" si="3"/>
        <v>3.8870000000000002E-2</v>
      </c>
      <c r="D64" s="19">
        <f t="shared" si="4"/>
        <v>1.8869999999999998E-2</v>
      </c>
      <c r="G64" s="23">
        <f t="shared" si="5"/>
        <v>0.22125509458912998</v>
      </c>
      <c r="H64" s="23">
        <f t="shared" si="5"/>
        <v>0.13251228100936779</v>
      </c>
      <c r="I64" s="23">
        <f t="shared" si="5"/>
        <v>0.37128288543308946</v>
      </c>
      <c r="L64" s="23">
        <f t="shared" si="8"/>
        <v>0.96850745867071142</v>
      </c>
      <c r="M64" s="23">
        <f t="shared" si="8"/>
        <v>0.95921742519332642</v>
      </c>
      <c r="N64" s="23">
        <f t="shared" si="8"/>
        <v>0.97797919899721553</v>
      </c>
      <c r="Q64" s="23">
        <f t="shared" si="7"/>
        <v>3.1999094904326564E-2</v>
      </c>
      <c r="R64" s="23">
        <f t="shared" si="7"/>
        <v>4.1637509052139504E-2</v>
      </c>
      <c r="S64" s="23">
        <f t="shared" si="7"/>
        <v>2.2266878092508911E-2</v>
      </c>
    </row>
    <row r="65" spans="1:19" x14ac:dyDescent="0.25">
      <c r="A65" s="11">
        <v>54</v>
      </c>
      <c r="B65" s="7">
        <v>2.894E-2</v>
      </c>
      <c r="C65" s="7">
        <f t="shared" si="3"/>
        <v>3.8940000000000002E-2</v>
      </c>
      <c r="D65" s="19">
        <f t="shared" si="4"/>
        <v>1.8939999999999999E-2</v>
      </c>
      <c r="G65" s="23">
        <f t="shared" si="5"/>
        <v>0.21425810551998772</v>
      </c>
      <c r="H65" s="23">
        <f t="shared" si="5"/>
        <v>0.12709099141634847</v>
      </c>
      <c r="I65" s="23">
        <f t="shared" si="5"/>
        <v>0.36305713966921921</v>
      </c>
      <c r="L65" s="23">
        <f t="shared" si="8"/>
        <v>0.96837591883641982</v>
      </c>
      <c r="M65" s="23">
        <f t="shared" si="8"/>
        <v>0.9590883988131178</v>
      </c>
      <c r="N65" s="23">
        <f t="shared" si="8"/>
        <v>0.97784507154356126</v>
      </c>
      <c r="Q65" s="23">
        <f t="shared" si="7"/>
        <v>3.2134921186921982E-2</v>
      </c>
      <c r="R65" s="23">
        <f t="shared" si="7"/>
        <v>4.1772030230971889E-2</v>
      </c>
      <c r="S65" s="23">
        <f t="shared" si="7"/>
        <v>2.2404035050712982E-2</v>
      </c>
    </row>
    <row r="66" spans="1:19" x14ac:dyDescent="0.25">
      <c r="A66" s="13">
        <v>55</v>
      </c>
      <c r="B66" s="8">
        <v>2.9010000000000001E-2</v>
      </c>
      <c r="C66" s="7">
        <f t="shared" si="3"/>
        <v>3.9010000000000003E-2</v>
      </c>
      <c r="D66" s="19">
        <f t="shared" si="4"/>
        <v>1.9009999999999999E-2</v>
      </c>
      <c r="G66" s="23">
        <f t="shared" si="5"/>
        <v>0.20745421302682052</v>
      </c>
      <c r="H66" s="23">
        <f t="shared" si="5"/>
        <v>0.12187510123214522</v>
      </c>
      <c r="I66" s="23">
        <f t="shared" si="5"/>
        <v>0.35496495047693977</v>
      </c>
      <c r="L66" s="23">
        <f t="shared" si="8"/>
        <v>0.96824441027957986</v>
      </c>
      <c r="M66" s="23">
        <f t="shared" si="8"/>
        <v>0.95895940281781211</v>
      </c>
      <c r="N66" s="23">
        <f t="shared" si="8"/>
        <v>0.97771097629521286</v>
      </c>
      <c r="Q66" s="23">
        <f t="shared" si="7"/>
        <v>3.2270733617541389E-2</v>
      </c>
      <c r="R66" s="23">
        <f t="shared" si="7"/>
        <v>4.1906537822899985E-2</v>
      </c>
      <c r="S66" s="23">
        <f t="shared" si="7"/>
        <v>2.2541177884033221E-2</v>
      </c>
    </row>
    <row r="67" spans="1:19" x14ac:dyDescent="0.25">
      <c r="A67" s="11">
        <v>56</v>
      </c>
      <c r="B67" s="7">
        <v>2.9080000000000002E-2</v>
      </c>
      <c r="C67" s="7">
        <f t="shared" si="3"/>
        <v>3.9080000000000004E-2</v>
      </c>
      <c r="D67" s="19">
        <f t="shared" si="4"/>
        <v>1.908E-2</v>
      </c>
      <c r="G67" s="23">
        <f t="shared" si="5"/>
        <v>0.20083910663449903</v>
      </c>
      <c r="H67" s="23">
        <f t="shared" si="5"/>
        <v>0.11685755659790611</v>
      </c>
      <c r="I67" s="23">
        <f t="shared" si="5"/>
        <v>0.3470055405961367</v>
      </c>
      <c r="L67" s="23">
        <f t="shared" si="8"/>
        <v>0.9681129329898629</v>
      </c>
      <c r="M67" s="23">
        <f t="shared" si="8"/>
        <v>0.95883043719748973</v>
      </c>
      <c r="N67" s="23">
        <f t="shared" si="8"/>
        <v>0.97757691324140983</v>
      </c>
      <c r="Q67" s="23">
        <f t="shared" si="7"/>
        <v>3.240653219870309E-2</v>
      </c>
      <c r="R67" s="23">
        <f t="shared" si="7"/>
        <v>4.2041031830351565E-2</v>
      </c>
      <c r="S67" s="23">
        <f t="shared" si="7"/>
        <v>2.2678306595084449E-2</v>
      </c>
    </row>
    <row r="68" spans="1:19" x14ac:dyDescent="0.25">
      <c r="A68" s="11">
        <v>57</v>
      </c>
      <c r="B68" s="7">
        <v>2.9149999999999999E-2</v>
      </c>
      <c r="C68" s="7">
        <f t="shared" si="3"/>
        <v>3.9149999999999997E-2</v>
      </c>
      <c r="D68" s="19">
        <f t="shared" si="4"/>
        <v>1.915E-2</v>
      </c>
      <c r="G68" s="23">
        <f t="shared" si="5"/>
        <v>0.19440853707916958</v>
      </c>
      <c r="H68" s="23">
        <f t="shared" si="5"/>
        <v>0.11203151502371</v>
      </c>
      <c r="I68" s="23">
        <f t="shared" si="5"/>
        <v>0.33917809579915387</v>
      </c>
      <c r="L68" s="23">
        <f t="shared" si="8"/>
        <v>0.96798148695695885</v>
      </c>
      <c r="M68" s="23">
        <f t="shared" si="8"/>
        <v>0.95870150194221515</v>
      </c>
      <c r="N68" s="23">
        <f t="shared" si="8"/>
        <v>0.97744288237145804</v>
      </c>
      <c r="Q68" s="23">
        <f t="shared" si="7"/>
        <v>3.2542316932910029E-2</v>
      </c>
      <c r="R68" s="23">
        <f t="shared" si="7"/>
        <v>4.2175512255774608E-2</v>
      </c>
      <c r="S68" s="23">
        <f t="shared" si="7"/>
        <v>2.281542118641753E-2</v>
      </c>
    </row>
    <row r="69" spans="1:19" x14ac:dyDescent="0.25">
      <c r="A69" s="11">
        <v>58</v>
      </c>
      <c r="B69" s="7">
        <v>2.921E-2</v>
      </c>
      <c r="C69" s="7">
        <f t="shared" si="3"/>
        <v>3.9210000000000002E-2</v>
      </c>
      <c r="D69" s="19">
        <f t="shared" si="4"/>
        <v>1.9209999999999998E-2</v>
      </c>
      <c r="G69" s="23">
        <f t="shared" si="5"/>
        <v>0.18826438056447029</v>
      </c>
      <c r="H69" s="23">
        <f t="shared" si="5"/>
        <v>0.10745029304236588</v>
      </c>
      <c r="I69" s="23">
        <f t="shared" si="5"/>
        <v>0.33167045466187373</v>
      </c>
      <c r="L69" s="23">
        <f t="shared" si="8"/>
        <v>0.96839564451741544</v>
      </c>
      <c r="M69" s="23">
        <f t="shared" si="8"/>
        <v>0.95910773874320476</v>
      </c>
      <c r="N69" s="23">
        <f t="shared" si="8"/>
        <v>0.97786519462705568</v>
      </c>
      <c r="Q69" s="23">
        <f t="shared" si="7"/>
        <v>3.2114551535312529E-2</v>
      </c>
      <c r="R69" s="23">
        <f t="shared" si="7"/>
        <v>4.1751865525487444E-2</v>
      </c>
      <c r="S69" s="23">
        <f t="shared" si="7"/>
        <v>2.2383456252469486E-2</v>
      </c>
    </row>
    <row r="70" spans="1:19" x14ac:dyDescent="0.25">
      <c r="A70" s="11">
        <v>59</v>
      </c>
      <c r="B70" s="7">
        <v>2.9270000000000001E-2</v>
      </c>
      <c r="C70" s="7">
        <f t="shared" si="3"/>
        <v>3.9269999999999999E-2</v>
      </c>
      <c r="D70" s="19">
        <f t="shared" si="4"/>
        <v>1.9270000000000002E-2</v>
      </c>
      <c r="G70" s="23">
        <f t="shared" si="5"/>
        <v>0.18229318651138465</v>
      </c>
      <c r="H70" s="23">
        <f t="shared" si="5"/>
        <v>0.1030445280334141</v>
      </c>
      <c r="I70" s="23">
        <f t="shared" si="5"/>
        <v>0.32429087520376809</v>
      </c>
      <c r="L70" s="23">
        <f t="shared" si="8"/>
        <v>0.9682829325697071</v>
      </c>
      <c r="M70" s="23">
        <f t="shared" si="8"/>
        <v>0.95899718014529145</v>
      </c>
      <c r="N70" s="23">
        <f t="shared" si="8"/>
        <v>0.9777502658003443</v>
      </c>
      <c r="Q70" s="23">
        <f t="shared" si="7"/>
        <v>3.2230948700199977E-2</v>
      </c>
      <c r="R70" s="23">
        <f t="shared" si="7"/>
        <v>4.1867144514605326E-2</v>
      </c>
      <c r="S70" s="23">
        <f t="shared" si="7"/>
        <v>2.2500993497566305E-2</v>
      </c>
    </row>
    <row r="71" spans="1:19" x14ac:dyDescent="0.25">
      <c r="A71" s="13">
        <v>60</v>
      </c>
      <c r="B71" s="8">
        <v>2.9329999999999998E-2</v>
      </c>
      <c r="C71" s="7">
        <f t="shared" si="3"/>
        <v>3.9329999999999997E-2</v>
      </c>
      <c r="D71" s="19">
        <f t="shared" si="4"/>
        <v>1.933E-2</v>
      </c>
      <c r="G71" s="23">
        <f t="shared" si="5"/>
        <v>0.17649083878928418</v>
      </c>
      <c r="H71" s="23">
        <f t="shared" si="5"/>
        <v>9.8808021653977174E-2</v>
      </c>
      <c r="I71" s="23">
        <f t="shared" si="5"/>
        <v>0.31703822672609694</v>
      </c>
      <c r="L71" s="23">
        <f t="shared" si="8"/>
        <v>0.9681702435886812</v>
      </c>
      <c r="M71" s="23">
        <f t="shared" si="8"/>
        <v>0.95888664385882616</v>
      </c>
      <c r="N71" s="23">
        <f t="shared" si="8"/>
        <v>0.9776353606214977</v>
      </c>
      <c r="Q71" s="23">
        <f t="shared" si="7"/>
        <v>3.2347335693224684E-2</v>
      </c>
      <c r="R71" s="23">
        <f t="shared" si="7"/>
        <v>4.1982413526423679E-2</v>
      </c>
      <c r="S71" s="23">
        <f t="shared" si="7"/>
        <v>2.2618520370451353E-2</v>
      </c>
    </row>
    <row r="72" spans="1:19" x14ac:dyDescent="0.25">
      <c r="A72" s="11">
        <v>61</v>
      </c>
      <c r="B72" s="7">
        <v>2.9389999999999999E-2</v>
      </c>
      <c r="C72" s="7">
        <f t="shared" si="3"/>
        <v>3.9390000000000001E-2</v>
      </c>
      <c r="D72" s="19">
        <f t="shared" si="4"/>
        <v>1.9389999999999998E-2</v>
      </c>
      <c r="G72" s="23">
        <f t="shared" si="5"/>
        <v>0.1708532938612834</v>
      </c>
      <c r="H72" s="23">
        <f t="shared" si="5"/>
        <v>9.4734772602259515E-2</v>
      </c>
      <c r="I72" s="23">
        <f t="shared" si="5"/>
        <v>0.30991135927717745</v>
      </c>
      <c r="L72" s="23">
        <f t="shared" si="8"/>
        <v>0.96805757756791244</v>
      </c>
      <c r="M72" s="23">
        <f t="shared" si="8"/>
        <v>0.95877612987757144</v>
      </c>
      <c r="N72" s="23">
        <f t="shared" si="8"/>
        <v>0.97752047908381501</v>
      </c>
      <c r="Q72" s="23">
        <f t="shared" si="7"/>
        <v>3.2463712515894874E-2</v>
      </c>
      <c r="R72" s="23">
        <f t="shared" si="7"/>
        <v>4.2097672562465493E-2</v>
      </c>
      <c r="S72" s="23">
        <f t="shared" si="7"/>
        <v>2.2736036872698265E-2</v>
      </c>
    </row>
    <row r="73" spans="1:19" x14ac:dyDescent="0.25">
      <c r="A73" s="11">
        <v>62</v>
      </c>
      <c r="B73" s="7">
        <v>2.945E-2</v>
      </c>
      <c r="C73" s="7">
        <f t="shared" si="3"/>
        <v>3.9449999999999999E-2</v>
      </c>
      <c r="D73" s="19">
        <f t="shared" si="4"/>
        <v>1.9450000000000002E-2</v>
      </c>
      <c r="G73" s="23">
        <f t="shared" si="5"/>
        <v>0.16537658033581548</v>
      </c>
      <c r="H73" s="23">
        <f t="shared" si="5"/>
        <v>9.0818971236027751E-2</v>
      </c>
      <c r="I73" s="23">
        <f t="shared" si="5"/>
        <v>0.30290910462521148</v>
      </c>
      <c r="L73" s="23">
        <f t="shared" si="8"/>
        <v>0.96794493450085617</v>
      </c>
      <c r="M73" s="23">
        <f t="shared" si="8"/>
        <v>0.95866563819525785</v>
      </c>
      <c r="N73" s="23">
        <f t="shared" si="8"/>
        <v>0.97740562118052821</v>
      </c>
      <c r="Q73" s="23">
        <f t="shared" si="7"/>
        <v>3.2580079169844116E-2</v>
      </c>
      <c r="R73" s="23">
        <f t="shared" si="7"/>
        <v>4.2212921624289086E-2</v>
      </c>
      <c r="S73" s="23">
        <f t="shared" si="7"/>
        <v>2.2853543005951521E-2</v>
      </c>
    </row>
    <row r="74" spans="1:19" x14ac:dyDescent="0.25">
      <c r="A74" s="11">
        <v>63</v>
      </c>
      <c r="B74" s="7">
        <v>2.9499999999999998E-2</v>
      </c>
      <c r="C74" s="7">
        <f t="shared" si="3"/>
        <v>3.95E-2</v>
      </c>
      <c r="D74" s="19">
        <f t="shared" si="4"/>
        <v>1.9499999999999997E-2</v>
      </c>
      <c r="G74" s="23">
        <f t="shared" si="5"/>
        <v>0.16015477435525072</v>
      </c>
      <c r="H74" s="23">
        <f t="shared" si="5"/>
        <v>8.7107770643875385E-2</v>
      </c>
      <c r="I74" s="23">
        <f t="shared" si="5"/>
        <v>0.29621326475767934</v>
      </c>
      <c r="L74" s="23">
        <f t="shared" si="8"/>
        <v>0.9684247553676506</v>
      </c>
      <c r="M74" s="23">
        <f t="shared" si="8"/>
        <v>0.95913628461494682</v>
      </c>
      <c r="N74" s="23">
        <f t="shared" si="8"/>
        <v>0.97789488739264907</v>
      </c>
      <c r="Q74" s="23">
        <f t="shared" si="7"/>
        <v>3.2084491081344702E-2</v>
      </c>
      <c r="R74" s="23">
        <f t="shared" si="7"/>
        <v>4.172210302249349E-2</v>
      </c>
      <c r="S74" s="23">
        <f t="shared" si="7"/>
        <v>2.2353091827028295E-2</v>
      </c>
    </row>
    <row r="75" spans="1:19" x14ac:dyDescent="0.25">
      <c r="A75" s="11">
        <v>64</v>
      </c>
      <c r="B75" s="7">
        <v>2.9559999999999999E-2</v>
      </c>
      <c r="C75" s="7">
        <f t="shared" si="3"/>
        <v>3.9559999999999998E-2</v>
      </c>
      <c r="D75" s="19">
        <f t="shared" si="4"/>
        <v>1.9560000000000001E-2</v>
      </c>
      <c r="G75" s="23">
        <f t="shared" si="5"/>
        <v>0.15498643277157986</v>
      </c>
      <c r="H75" s="23">
        <f t="shared" si="5"/>
        <v>8.348878318134477E-2</v>
      </c>
      <c r="I75" s="23">
        <f t="shared" si="5"/>
        <v>0.28945531463581459</v>
      </c>
      <c r="L75" s="23">
        <f t="shared" si="8"/>
        <v>0.96772908204280828</v>
      </c>
      <c r="M75" s="23">
        <f t="shared" si="8"/>
        <v>0.95845390789156804</v>
      </c>
      <c r="N75" s="23">
        <f t="shared" si="8"/>
        <v>0.9771855250054613</v>
      </c>
      <c r="Q75" s="23">
        <f t="shared" si="7"/>
        <v>3.2803104800294053E-2</v>
      </c>
      <c r="R75" s="23">
        <f t="shared" si="7"/>
        <v>4.243380540275022E-2</v>
      </c>
      <c r="S75" s="23">
        <f t="shared" si="7"/>
        <v>2.3078752432922112E-2</v>
      </c>
    </row>
    <row r="76" spans="1:19" x14ac:dyDescent="0.25">
      <c r="A76" s="13">
        <v>65</v>
      </c>
      <c r="B76" s="8">
        <v>2.9610000000000001E-2</v>
      </c>
      <c r="C76" s="7">
        <f t="shared" si="3"/>
        <v>3.9609999999999999E-2</v>
      </c>
      <c r="D76" s="19">
        <f t="shared" si="4"/>
        <v>1.9610000000000002E-2</v>
      </c>
      <c r="G76" s="23">
        <f t="shared" si="5"/>
        <v>0.15006213541601607</v>
      </c>
      <c r="H76" s="23">
        <f t="shared" si="5"/>
        <v>8.0060972087202462E-2</v>
      </c>
      <c r="I76" s="23">
        <f t="shared" si="5"/>
        <v>0.28299867012180735</v>
      </c>
      <c r="L76" s="23">
        <f t="shared" si="8"/>
        <v>0.96822755858365195</v>
      </c>
      <c r="M76" s="23">
        <f t="shared" si="8"/>
        <v>0.95894285479407682</v>
      </c>
      <c r="N76" s="23">
        <f t="shared" si="8"/>
        <v>0.97769381252463505</v>
      </c>
      <c r="Q76" s="23">
        <f t="shared" si="7"/>
        <v>3.2288138151352667E-2</v>
      </c>
      <c r="R76" s="23">
        <f t="shared" si="7"/>
        <v>4.1923794201498041E-2</v>
      </c>
      <c r="S76" s="23">
        <f t="shared" si="7"/>
        <v>2.2558733093753874E-2</v>
      </c>
    </row>
    <row r="77" spans="1:19" x14ac:dyDescent="0.25">
      <c r="A77" s="11">
        <v>66</v>
      </c>
      <c r="B77" s="7">
        <v>2.9659999999999999E-2</v>
      </c>
      <c r="C77" s="7">
        <f t="shared" ref="C77:C140" si="9">B77+0.01</f>
        <v>3.9660000000000001E-2</v>
      </c>
      <c r="D77" s="19">
        <f t="shared" ref="D77:D140" si="10">B77-0.01</f>
        <v>1.9659999999999997E-2</v>
      </c>
      <c r="G77" s="23">
        <f t="shared" ref="G77:I140" si="11">(1+B77)^(-$A77)</f>
        <v>0.14528020637918998</v>
      </c>
      <c r="H77" s="23">
        <f t="shared" si="11"/>
        <v>7.6766524153313018E-2</v>
      </c>
      <c r="I77" s="23">
        <f t="shared" si="11"/>
        <v>0.27665895684694058</v>
      </c>
      <c r="L77" s="23">
        <f t="shared" si="8"/>
        <v>0.96813367327094746</v>
      </c>
      <c r="M77" s="23">
        <f t="shared" si="8"/>
        <v>0.95885076276239656</v>
      </c>
      <c r="N77" s="23">
        <f t="shared" si="8"/>
        <v>0.9775980810364302</v>
      </c>
      <c r="Q77" s="23">
        <f t="shared" ref="Q77:S140" si="12">-LN(L77)</f>
        <v>3.2385109017360081E-2</v>
      </c>
      <c r="R77" s="23">
        <f t="shared" si="12"/>
        <v>4.2019833765826534E-2</v>
      </c>
      <c r="S77" s="23">
        <f t="shared" si="12"/>
        <v>2.2656653500007895E-2</v>
      </c>
    </row>
    <row r="78" spans="1:19" x14ac:dyDescent="0.25">
      <c r="A78" s="11">
        <v>67</v>
      </c>
      <c r="B78" s="7">
        <v>2.971E-2</v>
      </c>
      <c r="C78" s="7">
        <f t="shared" si="9"/>
        <v>3.9710000000000002E-2</v>
      </c>
      <c r="D78" s="19">
        <f t="shared" si="10"/>
        <v>1.9709999999999998E-2</v>
      </c>
      <c r="G78" s="23">
        <f t="shared" si="11"/>
        <v>0.14063702249325741</v>
      </c>
      <c r="H78" s="23">
        <f t="shared" si="11"/>
        <v>7.3600571842421345E-2</v>
      </c>
      <c r="I78" s="23">
        <f t="shared" si="11"/>
        <v>0.27043478488146172</v>
      </c>
      <c r="L78" s="23">
        <f t="shared" ref="L78:N141" si="13">G78/G77</f>
        <v>0.96803980389583433</v>
      </c>
      <c r="M78" s="23">
        <f t="shared" si="13"/>
        <v>0.95875868621368288</v>
      </c>
      <c r="N78" s="23">
        <f t="shared" si="13"/>
        <v>0.9775023659583798</v>
      </c>
      <c r="Q78" s="23">
        <f t="shared" si="12"/>
        <v>3.2482072823851259E-2</v>
      </c>
      <c r="R78" s="23">
        <f t="shared" si="12"/>
        <v>4.2115866405667363E-2</v>
      </c>
      <c r="S78" s="23">
        <f t="shared" si="12"/>
        <v>2.2754566707765572E-2</v>
      </c>
    </row>
    <row r="79" spans="1:19" x14ac:dyDescent="0.25">
      <c r="A79" s="11">
        <v>68</v>
      </c>
      <c r="B79" s="7">
        <v>2.9760000000000002E-2</v>
      </c>
      <c r="C79" s="7">
        <f t="shared" si="9"/>
        <v>3.9760000000000004E-2</v>
      </c>
      <c r="D79" s="19">
        <f t="shared" si="10"/>
        <v>1.976E-2</v>
      </c>
      <c r="G79" s="23">
        <f t="shared" si="11"/>
        <v>0.13612903640632612</v>
      </c>
      <c r="H79" s="23">
        <f t="shared" si="11"/>
        <v>7.0558411816863231E-2</v>
      </c>
      <c r="I79" s="23">
        <f t="shared" si="11"/>
        <v>0.26432476180934106</v>
      </c>
      <c r="L79" s="23">
        <f t="shared" si="13"/>
        <v>0.96794595045449416</v>
      </c>
      <c r="M79" s="23">
        <f t="shared" si="13"/>
        <v>0.95866662514428047</v>
      </c>
      <c r="N79" s="23">
        <f t="shared" si="13"/>
        <v>0.97740666728653702</v>
      </c>
      <c r="Q79" s="23">
        <f t="shared" si="12"/>
        <v>3.2579029571805411E-2</v>
      </c>
      <c r="R79" s="23">
        <f t="shared" si="12"/>
        <v>4.2211892121952442E-2</v>
      </c>
      <c r="S79" s="23">
        <f t="shared" si="12"/>
        <v>2.2852472718011354E-2</v>
      </c>
    </row>
    <row r="80" spans="1:19" x14ac:dyDescent="0.25">
      <c r="A80" s="11">
        <v>69</v>
      </c>
      <c r="B80" s="7">
        <v>2.98E-2</v>
      </c>
      <c r="C80" s="7">
        <f t="shared" si="9"/>
        <v>3.9800000000000002E-2</v>
      </c>
      <c r="D80" s="19">
        <f t="shared" si="10"/>
        <v>1.9799999999999998E-2</v>
      </c>
      <c r="G80" s="23">
        <f t="shared" si="11"/>
        <v>0.13184108338087763</v>
      </c>
      <c r="H80" s="23">
        <f t="shared" si="11"/>
        <v>6.7680396804141174E-2</v>
      </c>
      <c r="I80" s="23">
        <f t="shared" si="11"/>
        <v>0.25850233683719576</v>
      </c>
      <c r="L80" s="23">
        <f t="shared" si="13"/>
        <v>0.9685008199672438</v>
      </c>
      <c r="M80" s="23">
        <f t="shared" si="13"/>
        <v>0.95921088728312021</v>
      </c>
      <c r="N80" s="23">
        <f t="shared" si="13"/>
        <v>0.97797245731996518</v>
      </c>
      <c r="Q80" s="23">
        <f t="shared" si="12"/>
        <v>3.2005949499158047E-2</v>
      </c>
      <c r="R80" s="23">
        <f t="shared" si="12"/>
        <v>4.1644324954681934E-2</v>
      </c>
      <c r="S80" s="23">
        <f t="shared" si="12"/>
        <v>2.2273771593407665E-2</v>
      </c>
    </row>
    <row r="81" spans="1:19" x14ac:dyDescent="0.25">
      <c r="A81" s="13">
        <v>70</v>
      </c>
      <c r="B81" s="8">
        <v>2.9850000000000002E-2</v>
      </c>
      <c r="C81" s="7">
        <f t="shared" si="9"/>
        <v>3.9850000000000003E-2</v>
      </c>
      <c r="D81" s="19">
        <f t="shared" si="10"/>
        <v>1.985E-2</v>
      </c>
      <c r="G81" s="23">
        <f t="shared" si="11"/>
        <v>0.12759153635412529</v>
      </c>
      <c r="H81" s="23">
        <f t="shared" si="11"/>
        <v>6.4871101049908814E-2</v>
      </c>
      <c r="I81" s="23">
        <f t="shared" si="11"/>
        <v>0.25261491216959958</v>
      </c>
      <c r="L81" s="23">
        <f t="shared" si="13"/>
        <v>0.96776765695655154</v>
      </c>
      <c r="M81" s="23">
        <f t="shared" si="13"/>
        <v>0.958491736353702</v>
      </c>
      <c r="N81" s="23">
        <f t="shared" si="13"/>
        <v>0.97722486868153902</v>
      </c>
      <c r="Q81" s="23">
        <f t="shared" si="12"/>
        <v>3.276324432109913E-2</v>
      </c>
      <c r="R81" s="23">
        <f t="shared" si="12"/>
        <v>4.2394337969489986E-2</v>
      </c>
      <c r="S81" s="23">
        <f t="shared" si="12"/>
        <v>2.3038491005526802E-2</v>
      </c>
    </row>
    <row r="82" spans="1:19" x14ac:dyDescent="0.25">
      <c r="A82" s="11">
        <v>71</v>
      </c>
      <c r="B82" s="7">
        <v>2.989E-2</v>
      </c>
      <c r="C82" s="7">
        <f t="shared" si="9"/>
        <v>3.9890000000000002E-2</v>
      </c>
      <c r="D82" s="19">
        <f t="shared" si="10"/>
        <v>1.9889999999999998E-2</v>
      </c>
      <c r="G82" s="23">
        <f t="shared" si="11"/>
        <v>0.1235521394832948</v>
      </c>
      <c r="H82" s="23">
        <f t="shared" si="11"/>
        <v>6.2214908508387845E-2</v>
      </c>
      <c r="I82" s="23">
        <f t="shared" si="11"/>
        <v>0.24700930712799413</v>
      </c>
      <c r="L82" s="23">
        <f t="shared" si="13"/>
        <v>0.96834118479756126</v>
      </c>
      <c r="M82" s="23">
        <f t="shared" si="13"/>
        <v>0.95905430155289928</v>
      </c>
      <c r="N82" s="23">
        <f t="shared" si="13"/>
        <v>0.97780968275601254</v>
      </c>
      <c r="Q82" s="23">
        <f t="shared" si="12"/>
        <v>3.2170790172430616E-2</v>
      </c>
      <c r="R82" s="23">
        <f t="shared" si="12"/>
        <v>4.1807582601726796E-2</v>
      </c>
      <c r="S82" s="23">
        <f t="shared" si="12"/>
        <v>2.2440226293031981E-2</v>
      </c>
    </row>
    <row r="83" spans="1:19" x14ac:dyDescent="0.25">
      <c r="A83" s="11">
        <v>72</v>
      </c>
      <c r="B83" s="7">
        <v>2.9940000000000001E-2</v>
      </c>
      <c r="C83" s="7">
        <f t="shared" si="9"/>
        <v>3.9940000000000003E-2</v>
      </c>
      <c r="D83" s="19">
        <f t="shared" si="10"/>
        <v>1.9939999999999999E-2</v>
      </c>
      <c r="G83" s="23">
        <f t="shared" si="11"/>
        <v>0.11954774299011793</v>
      </c>
      <c r="H83" s="23">
        <f t="shared" si="11"/>
        <v>5.9621598414362757E-2</v>
      </c>
      <c r="I83" s="23">
        <f t="shared" si="11"/>
        <v>0.24133874616997664</v>
      </c>
      <c r="L83" s="23">
        <f t="shared" si="13"/>
        <v>0.9675894200624644</v>
      </c>
      <c r="M83" s="23">
        <f t="shared" si="13"/>
        <v>0.95831690255277868</v>
      </c>
      <c r="N83" s="23">
        <f t="shared" si="13"/>
        <v>0.97704312835840168</v>
      </c>
      <c r="Q83" s="23">
        <f t="shared" si="12"/>
        <v>3.2947434511847368E-2</v>
      </c>
      <c r="R83" s="23">
        <f t="shared" si="12"/>
        <v>4.2576759728093799E-2</v>
      </c>
      <c r="S83" s="23">
        <f t="shared" si="12"/>
        <v>2.3224484251014657E-2</v>
      </c>
    </row>
    <row r="84" spans="1:19" x14ac:dyDescent="0.25">
      <c r="A84" s="11">
        <v>73</v>
      </c>
      <c r="B84" s="7">
        <v>2.998E-2</v>
      </c>
      <c r="C84" s="7">
        <f t="shared" si="9"/>
        <v>3.9980000000000002E-2</v>
      </c>
      <c r="D84" s="19">
        <f t="shared" si="10"/>
        <v>1.9979999999999998E-2</v>
      </c>
      <c r="G84" s="23">
        <f t="shared" si="11"/>
        <v>0.11574392465877704</v>
      </c>
      <c r="H84" s="23">
        <f t="shared" si="11"/>
        <v>5.7171017244537062E-2</v>
      </c>
      <c r="I84" s="23">
        <f t="shared" si="11"/>
        <v>0.23594409065219377</v>
      </c>
      <c r="L84" s="23">
        <f t="shared" si="13"/>
        <v>0.96818159643837598</v>
      </c>
      <c r="M84" s="23">
        <f t="shared" si="13"/>
        <v>0.95889776129793669</v>
      </c>
      <c r="N84" s="23">
        <f t="shared" si="13"/>
        <v>0.97764695639056909</v>
      </c>
      <c r="Q84" s="23">
        <f t="shared" si="12"/>
        <v>3.2335609673748024E-2</v>
      </c>
      <c r="R84" s="23">
        <f t="shared" si="12"/>
        <v>4.1970819481669988E-2</v>
      </c>
      <c r="S84" s="23">
        <f t="shared" si="12"/>
        <v>2.2606659403908935E-2</v>
      </c>
    </row>
    <row r="85" spans="1:19" x14ac:dyDescent="0.25">
      <c r="A85" s="11">
        <v>74</v>
      </c>
      <c r="B85" s="7">
        <v>3.0020000000000002E-2</v>
      </c>
      <c r="C85" s="7">
        <f t="shared" si="9"/>
        <v>4.002E-2</v>
      </c>
      <c r="D85" s="19">
        <f t="shared" si="10"/>
        <v>2.0020000000000003E-2</v>
      </c>
      <c r="G85" s="23">
        <f t="shared" si="11"/>
        <v>0.11205244648240294</v>
      </c>
      <c r="H85" s="23">
        <f t="shared" si="11"/>
        <v>5.4816949435473737E-2</v>
      </c>
      <c r="I85" s="23">
        <f t="shared" si="11"/>
        <v>0.23065195658779267</v>
      </c>
      <c r="L85" s="23">
        <f t="shared" si="13"/>
        <v>0.96810650591590963</v>
      </c>
      <c r="M85" s="23">
        <f t="shared" si="13"/>
        <v>0.95882410489576753</v>
      </c>
      <c r="N85" s="23">
        <f t="shared" si="13"/>
        <v>0.97757038945212549</v>
      </c>
      <c r="Q85" s="23">
        <f t="shared" si="12"/>
        <v>3.2413170985427515E-2</v>
      </c>
      <c r="R85" s="23">
        <f t="shared" si="12"/>
        <v>4.2047636045639797E-2</v>
      </c>
      <c r="S85" s="23">
        <f t="shared" si="12"/>
        <v>2.2684980045494428E-2</v>
      </c>
    </row>
    <row r="86" spans="1:19" x14ac:dyDescent="0.25">
      <c r="A86" s="13">
        <v>75</v>
      </c>
      <c r="B86" s="8">
        <v>3.006E-2</v>
      </c>
      <c r="C86" s="7">
        <f t="shared" si="9"/>
        <v>4.0059999999999998E-2</v>
      </c>
      <c r="D86" s="19">
        <f t="shared" si="10"/>
        <v>2.0060000000000001E-2</v>
      </c>
      <c r="G86" s="23">
        <f t="shared" si="11"/>
        <v>0.10847028950907804</v>
      </c>
      <c r="H86" s="23">
        <f t="shared" si="11"/>
        <v>5.2555775399251548E-2</v>
      </c>
      <c r="I86" s="23">
        <f t="shared" si="11"/>
        <v>0.22546086513656585</v>
      </c>
      <c r="L86" s="23">
        <f t="shared" si="13"/>
        <v>0.96803142558884292</v>
      </c>
      <c r="M86" s="23">
        <f t="shared" si="13"/>
        <v>0.95875045839820272</v>
      </c>
      <c r="N86" s="23">
        <f t="shared" si="13"/>
        <v>0.97749383301133652</v>
      </c>
      <c r="Q86" s="23">
        <f t="shared" si="12"/>
        <v>3.2490727781234921E-2</v>
      </c>
      <c r="R86" s="23">
        <f t="shared" si="12"/>
        <v>4.2124448180104607E-2</v>
      </c>
      <c r="S86" s="23">
        <f t="shared" si="12"/>
        <v>2.2763296082326846E-2</v>
      </c>
    </row>
    <row r="87" spans="1:19" x14ac:dyDescent="0.25">
      <c r="A87" s="11">
        <v>76</v>
      </c>
      <c r="B87" s="7">
        <v>3.0099999999999998E-2</v>
      </c>
      <c r="C87" s="7">
        <f t="shared" si="9"/>
        <v>4.0099999999999997E-2</v>
      </c>
      <c r="D87" s="19">
        <f t="shared" si="10"/>
        <v>2.01E-2</v>
      </c>
      <c r="G87" s="23">
        <f t="shared" si="11"/>
        <v>0.10499450610838204</v>
      </c>
      <c r="H87" s="23">
        <f t="shared" si="11"/>
        <v>5.0384003727168523E-2</v>
      </c>
      <c r="I87" s="23">
        <f t="shared" si="11"/>
        <v>0.2203693471413822</v>
      </c>
      <c r="L87" s="23">
        <f t="shared" si="13"/>
        <v>0.96795635545524095</v>
      </c>
      <c r="M87" s="23">
        <f t="shared" si="13"/>
        <v>0.95867682180341396</v>
      </c>
      <c r="N87" s="23">
        <f t="shared" si="13"/>
        <v>0.97741728706620712</v>
      </c>
      <c r="Q87" s="23">
        <f t="shared" si="12"/>
        <v>3.2568280061651807E-2</v>
      </c>
      <c r="R87" s="23">
        <f t="shared" si="12"/>
        <v>4.2201255885497446E-2</v>
      </c>
      <c r="S87" s="23">
        <f t="shared" si="12"/>
        <v>2.2841607514884951E-2</v>
      </c>
    </row>
    <row r="88" spans="1:19" x14ac:dyDescent="0.25">
      <c r="A88" s="11">
        <v>77</v>
      </c>
      <c r="B88" s="7">
        <v>3.0130000000000001E-2</v>
      </c>
      <c r="C88" s="7">
        <f t="shared" si="9"/>
        <v>4.0129999999999999E-2</v>
      </c>
      <c r="D88" s="19">
        <f t="shared" si="10"/>
        <v>2.0130000000000002E-2</v>
      </c>
      <c r="G88" s="23">
        <f t="shared" si="11"/>
        <v>0.10169820704228177</v>
      </c>
      <c r="H88" s="23">
        <f t="shared" si="11"/>
        <v>4.8334034845494651E-2</v>
      </c>
      <c r="I88" s="23">
        <f t="shared" si="11"/>
        <v>0.21553857094193779</v>
      </c>
      <c r="L88" s="23">
        <f t="shared" si="13"/>
        <v>0.96860503288907696</v>
      </c>
      <c r="M88" s="23">
        <f t="shared" si="13"/>
        <v>0.95931310078542908</v>
      </c>
      <c r="N88" s="23">
        <f t="shared" si="13"/>
        <v>0.97807872890622516</v>
      </c>
      <c r="Q88" s="23">
        <f t="shared" si="12"/>
        <v>3.1898352981621296E-2</v>
      </c>
      <c r="R88" s="23">
        <f t="shared" si="12"/>
        <v>4.1537770642052788E-2</v>
      </c>
      <c r="S88" s="23">
        <f t="shared" si="12"/>
        <v>2.2165112283147419E-2</v>
      </c>
    </row>
    <row r="89" spans="1:19" x14ac:dyDescent="0.25">
      <c r="A89" s="11">
        <v>78</v>
      </c>
      <c r="B89" s="7">
        <v>3.0169999999999999E-2</v>
      </c>
      <c r="C89" s="7">
        <f t="shared" si="9"/>
        <v>4.0169999999999997E-2</v>
      </c>
      <c r="D89" s="19">
        <f t="shared" si="10"/>
        <v>2.017E-2</v>
      </c>
      <c r="G89" s="23">
        <f t="shared" si="11"/>
        <v>9.8425112518251312E-2</v>
      </c>
      <c r="H89" s="23">
        <f t="shared" si="11"/>
        <v>4.6330046123919381E-2</v>
      </c>
      <c r="I89" s="23">
        <f t="shared" si="11"/>
        <v>0.21064019334760559</v>
      </c>
      <c r="L89" s="23">
        <f t="shared" si="13"/>
        <v>0.96781561229816326</v>
      </c>
      <c r="M89" s="23">
        <f t="shared" si="13"/>
        <v>0.95853876615140343</v>
      </c>
      <c r="N89" s="23">
        <f t="shared" si="13"/>
        <v>0.9772737771577239</v>
      </c>
      <c r="Q89" s="23">
        <f t="shared" si="12"/>
        <v>3.2713693012836366E-2</v>
      </c>
      <c r="R89" s="23">
        <f t="shared" si="12"/>
        <v>4.234527271189558E-2</v>
      </c>
      <c r="S89" s="23">
        <f t="shared" si="12"/>
        <v>2.2988443924349018E-2</v>
      </c>
    </row>
    <row r="90" spans="1:19" x14ac:dyDescent="0.25">
      <c r="A90" s="11">
        <v>79</v>
      </c>
      <c r="B90" s="7">
        <v>3.0200000000000001E-2</v>
      </c>
      <c r="C90" s="7">
        <f t="shared" si="9"/>
        <v>4.02E-2</v>
      </c>
      <c r="D90" s="19">
        <f t="shared" si="10"/>
        <v>2.0200000000000003E-2</v>
      </c>
      <c r="G90" s="23">
        <f t="shared" si="11"/>
        <v>9.5323043897691445E-2</v>
      </c>
      <c r="H90" s="23">
        <f t="shared" si="11"/>
        <v>4.4439472412373351E-2</v>
      </c>
      <c r="I90" s="23">
        <f t="shared" si="11"/>
        <v>0.20599647252000988</v>
      </c>
      <c r="L90" s="23">
        <f t="shared" si="13"/>
        <v>0.9684829558108492</v>
      </c>
      <c r="M90" s="23">
        <f t="shared" si="13"/>
        <v>0.9591933557223471</v>
      </c>
      <c r="N90" s="23">
        <f t="shared" si="13"/>
        <v>0.97795425102021016</v>
      </c>
      <c r="Q90" s="23">
        <f t="shared" si="12"/>
        <v>3.2024394833206266E-2</v>
      </c>
      <c r="R90" s="23">
        <f t="shared" si="12"/>
        <v>4.1662602187791192E-2</v>
      </c>
      <c r="S90" s="23">
        <f t="shared" si="12"/>
        <v>2.229238813939368E-2</v>
      </c>
    </row>
    <row r="91" spans="1:19" x14ac:dyDescent="0.25">
      <c r="A91" s="13">
        <v>80</v>
      </c>
      <c r="B91" s="8">
        <v>3.024E-2</v>
      </c>
      <c r="C91" s="7">
        <f t="shared" si="9"/>
        <v>4.0239999999999998E-2</v>
      </c>
      <c r="D91" s="19">
        <f t="shared" si="10"/>
        <v>2.0240000000000001E-2</v>
      </c>
      <c r="G91" s="23">
        <f t="shared" si="11"/>
        <v>9.224171737742691E-2</v>
      </c>
      <c r="H91" s="23">
        <f t="shared" si="11"/>
        <v>4.2590823450380677E-2</v>
      </c>
      <c r="I91" s="23">
        <f t="shared" si="11"/>
        <v>0.20128539569459783</v>
      </c>
      <c r="L91" s="23">
        <f t="shared" si="13"/>
        <v>0.96767490425954428</v>
      </c>
      <c r="M91" s="23">
        <f t="shared" si="13"/>
        <v>0.95840074461644709</v>
      </c>
      <c r="N91" s="23">
        <f t="shared" si="13"/>
        <v>0.97713030340869345</v>
      </c>
      <c r="Q91" s="23">
        <f t="shared" si="12"/>
        <v>3.2859090820434131E-2</v>
      </c>
      <c r="R91" s="23">
        <f t="shared" si="12"/>
        <v>4.2489274684226537E-2</v>
      </c>
      <c r="S91" s="23">
        <f t="shared" si="12"/>
        <v>2.3135264892146633E-2</v>
      </c>
    </row>
    <row r="92" spans="1:19" x14ac:dyDescent="0.25">
      <c r="A92" s="11">
        <v>81</v>
      </c>
      <c r="B92" s="7">
        <v>3.0269999999999998E-2</v>
      </c>
      <c r="C92" s="7">
        <f t="shared" si="9"/>
        <v>4.027E-2</v>
      </c>
      <c r="D92" s="19">
        <f t="shared" si="10"/>
        <v>2.0269999999999996E-2</v>
      </c>
      <c r="G92" s="23">
        <f t="shared" si="11"/>
        <v>8.9323273032143671E-2</v>
      </c>
      <c r="H92" s="23">
        <f t="shared" si="11"/>
        <v>4.0847735965386281E-2</v>
      </c>
      <c r="I92" s="23">
        <f t="shared" si="11"/>
        <v>0.19682285850694314</v>
      </c>
      <c r="L92" s="23">
        <f t="shared" si="13"/>
        <v>0.96836090623354509</v>
      </c>
      <c r="M92" s="23">
        <f t="shared" si="13"/>
        <v>0.95907363737578033</v>
      </c>
      <c r="N92" s="23">
        <f t="shared" si="13"/>
        <v>0.97782980145054577</v>
      </c>
      <c r="Q92" s="23">
        <f t="shared" si="12"/>
        <v>3.2150424173885105E-2</v>
      </c>
      <c r="R92" s="23">
        <f t="shared" si="12"/>
        <v>4.1787421461805647E-2</v>
      </c>
      <c r="S92" s="23">
        <f t="shared" si="12"/>
        <v>2.2419651238481889E-2</v>
      </c>
    </row>
    <row r="93" spans="1:19" x14ac:dyDescent="0.25">
      <c r="A93" s="11">
        <v>82</v>
      </c>
      <c r="B93" s="7">
        <v>3.031E-2</v>
      </c>
      <c r="C93" s="7">
        <f t="shared" si="9"/>
        <v>4.0309999999999999E-2</v>
      </c>
      <c r="D93" s="19">
        <f t="shared" si="10"/>
        <v>2.0310000000000002E-2</v>
      </c>
      <c r="G93" s="23">
        <f t="shared" si="11"/>
        <v>8.6423324312796951E-2</v>
      </c>
      <c r="H93" s="23">
        <f t="shared" si="11"/>
        <v>3.9142864091035824E-2</v>
      </c>
      <c r="I93" s="23">
        <f t="shared" si="11"/>
        <v>0.19229334765178732</v>
      </c>
      <c r="L93" s="23">
        <f t="shared" si="13"/>
        <v>0.96753423132733674</v>
      </c>
      <c r="M93" s="23">
        <f t="shared" si="13"/>
        <v>0.95826275718695553</v>
      </c>
      <c r="N93" s="23">
        <f t="shared" si="13"/>
        <v>0.97698686580656469</v>
      </c>
      <c r="Q93" s="23">
        <f t="shared" si="12"/>
        <v>3.3004473487215157E-2</v>
      </c>
      <c r="R93" s="23">
        <f t="shared" si="12"/>
        <v>4.2633261805179304E-2</v>
      </c>
      <c r="S93" s="23">
        <f t="shared" si="12"/>
        <v>2.3282070421155904E-2</v>
      </c>
    </row>
    <row r="94" spans="1:19" x14ac:dyDescent="0.25">
      <c r="A94" s="11">
        <v>83</v>
      </c>
      <c r="B94" s="7">
        <v>3.0339999999999999E-2</v>
      </c>
      <c r="C94" s="7">
        <f t="shared" si="9"/>
        <v>4.0340000000000001E-2</v>
      </c>
      <c r="D94" s="19">
        <f t="shared" si="10"/>
        <v>2.0339999999999997E-2</v>
      </c>
      <c r="G94" s="23">
        <f t="shared" si="11"/>
        <v>8.3678423097025681E-2</v>
      </c>
      <c r="H94" s="23">
        <f t="shared" si="11"/>
        <v>3.7536203967560341E-2</v>
      </c>
      <c r="I94" s="23">
        <f t="shared" si="11"/>
        <v>0.18800624057355908</v>
      </c>
      <c r="L94" s="23">
        <f t="shared" si="13"/>
        <v>0.96823888414849113</v>
      </c>
      <c r="M94" s="23">
        <f t="shared" si="13"/>
        <v>0.95895394573736814</v>
      </c>
      <c r="N94" s="23">
        <f t="shared" si="13"/>
        <v>0.9777053801882345</v>
      </c>
      <c r="Q94" s="23">
        <f t="shared" si="12"/>
        <v>3.2276441005882561E-2</v>
      </c>
      <c r="R94" s="23">
        <f t="shared" si="12"/>
        <v>4.1912228466273523E-2</v>
      </c>
      <c r="S94" s="23">
        <f t="shared" si="12"/>
        <v>2.2546901582681675E-2</v>
      </c>
    </row>
    <row r="95" spans="1:19" x14ac:dyDescent="0.25">
      <c r="A95" s="11">
        <v>84</v>
      </c>
      <c r="B95" s="7">
        <v>3.0370000000000001E-2</v>
      </c>
      <c r="C95" s="7">
        <f t="shared" si="9"/>
        <v>4.0370000000000003E-2</v>
      </c>
      <c r="D95" s="19">
        <f t="shared" si="10"/>
        <v>2.0369999999999999E-2</v>
      </c>
      <c r="G95" s="23">
        <f t="shared" si="11"/>
        <v>8.1015990749694664E-2</v>
      </c>
      <c r="H95" s="23">
        <f t="shared" si="11"/>
        <v>3.5993417462545085E-2</v>
      </c>
      <c r="I95" s="23">
        <f t="shared" si="11"/>
        <v>0.18380391739656568</v>
      </c>
      <c r="L95" s="23">
        <f t="shared" si="13"/>
        <v>0.96818257026373566</v>
      </c>
      <c r="M95" s="23">
        <f t="shared" si="13"/>
        <v>0.95889870732936744</v>
      </c>
      <c r="N95" s="23">
        <f t="shared" si="13"/>
        <v>0.97764795910937219</v>
      </c>
      <c r="Q95" s="23">
        <f t="shared" si="12"/>
        <v>3.23346038450135E-2</v>
      </c>
      <c r="R95" s="23">
        <f t="shared" si="12"/>
        <v>4.1969832899990206E-2</v>
      </c>
      <c r="S95" s="23">
        <f t="shared" si="12"/>
        <v>2.2605633759342329E-2</v>
      </c>
    </row>
    <row r="96" spans="1:19" x14ac:dyDescent="0.25">
      <c r="A96" s="13">
        <v>85</v>
      </c>
      <c r="B96" s="8">
        <v>3.04E-2</v>
      </c>
      <c r="C96" s="7">
        <f t="shared" si="9"/>
        <v>4.0399999999999998E-2</v>
      </c>
      <c r="D96" s="19">
        <f t="shared" si="10"/>
        <v>2.0400000000000001E-2</v>
      </c>
      <c r="G96" s="23">
        <f t="shared" si="11"/>
        <v>7.8433708295838678E-2</v>
      </c>
      <c r="H96" s="23">
        <f t="shared" si="11"/>
        <v>3.451205345860435E-2</v>
      </c>
      <c r="I96" s="23">
        <f t="shared" si="11"/>
        <v>0.17968497158490249</v>
      </c>
      <c r="L96" s="23">
        <f t="shared" si="13"/>
        <v>0.96812626211244945</v>
      </c>
      <c r="M96" s="23">
        <f t="shared" si="13"/>
        <v>0.95884347449134966</v>
      </c>
      <c r="N96" s="23">
        <f t="shared" si="13"/>
        <v>0.97759054393396649</v>
      </c>
      <c r="Q96" s="23">
        <f t="shared" si="12"/>
        <v>3.2392764145024101E-2</v>
      </c>
      <c r="R96" s="23">
        <f t="shared" si="12"/>
        <v>4.2027434843105019E-2</v>
      </c>
      <c r="S96" s="23">
        <f t="shared" si="12"/>
        <v>2.2664363346891703E-2</v>
      </c>
    </row>
    <row r="97" spans="1:19" x14ac:dyDescent="0.25">
      <c r="A97" s="11">
        <v>86</v>
      </c>
      <c r="B97" s="7">
        <v>3.0429999999999999E-2</v>
      </c>
      <c r="C97" s="7">
        <f t="shared" si="9"/>
        <v>4.0430000000000001E-2</v>
      </c>
      <c r="D97" s="19">
        <f t="shared" si="10"/>
        <v>2.0429999999999997E-2</v>
      </c>
      <c r="G97" s="23">
        <f t="shared" si="11"/>
        <v>7.5929316828591026E-2</v>
      </c>
      <c r="H97" s="23">
        <f t="shared" si="11"/>
        <v>3.3089751243625516E-2</v>
      </c>
      <c r="I97" s="23">
        <f t="shared" si="11"/>
        <v>0.17564801352489481</v>
      </c>
      <c r="L97" s="23">
        <f t="shared" si="13"/>
        <v>0.96806995969384091</v>
      </c>
      <c r="M97" s="23">
        <f t="shared" si="13"/>
        <v>0.95878824722252998</v>
      </c>
      <c r="N97" s="23">
        <f t="shared" si="13"/>
        <v>0.97753313466118019</v>
      </c>
      <c r="Q97" s="23">
        <f t="shared" si="12"/>
        <v>3.245092190609223E-2</v>
      </c>
      <c r="R97" s="23">
        <f t="shared" si="12"/>
        <v>4.2085034295814935E-2</v>
      </c>
      <c r="S97" s="23">
        <f t="shared" si="12"/>
        <v>2.2723090345527466E-2</v>
      </c>
    </row>
    <row r="98" spans="1:19" x14ac:dyDescent="0.25">
      <c r="A98" s="11">
        <v>87</v>
      </c>
      <c r="B98" s="7">
        <v>3.0460000000000001E-2</v>
      </c>
      <c r="C98" s="7">
        <f t="shared" si="9"/>
        <v>4.0460000000000003E-2</v>
      </c>
      <c r="D98" s="19">
        <f t="shared" si="10"/>
        <v>2.0459999999999999E-2</v>
      </c>
      <c r="G98" s="23">
        <f t="shared" si="11"/>
        <v>7.3500616112871259E-2</v>
      </c>
      <c r="H98" s="23">
        <f t="shared" si="11"/>
        <v>3.1724237323575148E-2</v>
      </c>
      <c r="I98" s="23">
        <f t="shared" si="11"/>
        <v>0.17169167046990802</v>
      </c>
      <c r="L98" s="23">
        <f t="shared" si="13"/>
        <v>0.9680136630071029</v>
      </c>
      <c r="M98" s="23">
        <f t="shared" si="13"/>
        <v>0.9587330255221117</v>
      </c>
      <c r="N98" s="23">
        <f t="shared" si="13"/>
        <v>0.97747573129014609</v>
      </c>
      <c r="Q98" s="23">
        <f t="shared" si="12"/>
        <v>3.2509077128411959E-2</v>
      </c>
      <c r="R98" s="23">
        <f t="shared" si="12"/>
        <v>4.2142631258329462E-2</v>
      </c>
      <c r="S98" s="23">
        <f t="shared" si="12"/>
        <v>2.2781814755478077E-2</v>
      </c>
    </row>
    <row r="99" spans="1:19" x14ac:dyDescent="0.25">
      <c r="A99" s="11">
        <v>88</v>
      </c>
      <c r="B99" s="7">
        <v>3.049E-2</v>
      </c>
      <c r="C99" s="7">
        <f t="shared" si="9"/>
        <v>4.0489999999999998E-2</v>
      </c>
      <c r="D99" s="19">
        <f t="shared" si="10"/>
        <v>2.0490000000000001E-2</v>
      </c>
      <c r="G99" s="23">
        <f t="shared" si="11"/>
        <v>7.114546321677348E-2</v>
      </c>
      <c r="H99" s="23">
        <f t="shared" si="11"/>
        <v>3.0413322341912758E-2</v>
      </c>
      <c r="I99" s="23">
        <f t="shared" si="11"/>
        <v>0.16781458648147746</v>
      </c>
      <c r="L99" s="23">
        <f t="shared" si="13"/>
        <v>0.96795737205139765</v>
      </c>
      <c r="M99" s="23">
        <f t="shared" si="13"/>
        <v>0.95867780938934621</v>
      </c>
      <c r="N99" s="23">
        <f t="shared" si="13"/>
        <v>0.97741833382004351</v>
      </c>
      <c r="Q99" s="23">
        <f t="shared" si="12"/>
        <v>3.2567229812209122E-2</v>
      </c>
      <c r="R99" s="23">
        <f t="shared" si="12"/>
        <v>4.2200225730808075E-2</v>
      </c>
      <c r="S99" s="23">
        <f t="shared" si="12"/>
        <v>2.2840536576924537E-2</v>
      </c>
    </row>
    <row r="100" spans="1:19" x14ac:dyDescent="0.25">
      <c r="A100" s="11">
        <v>89</v>
      </c>
      <c r="B100" s="7">
        <v>3.0519999999999999E-2</v>
      </c>
      <c r="C100" s="7">
        <f t="shared" si="9"/>
        <v>4.052E-2</v>
      </c>
      <c r="D100" s="19">
        <f t="shared" si="10"/>
        <v>2.0519999999999997E-2</v>
      </c>
      <c r="G100" s="23">
        <f t="shared" si="11"/>
        <v>6.8861771170249303E-2</v>
      </c>
      <c r="H100" s="23">
        <f t="shared" si="11"/>
        <v>2.9154898102259033E-2</v>
      </c>
      <c r="I100" s="23">
        <f t="shared" si="11"/>
        <v>0.16401542236683017</v>
      </c>
      <c r="L100" s="23">
        <f t="shared" si="13"/>
        <v>0.96790108682593035</v>
      </c>
      <c r="M100" s="23">
        <f t="shared" si="13"/>
        <v>0.95862259882342793</v>
      </c>
      <c r="N100" s="23">
        <f t="shared" si="13"/>
        <v>0.97736094224999559</v>
      </c>
      <c r="Q100" s="23">
        <f t="shared" si="12"/>
        <v>3.2625379957665318E-2</v>
      </c>
      <c r="R100" s="23">
        <f t="shared" si="12"/>
        <v>4.2257817713469793E-2</v>
      </c>
      <c r="S100" s="23">
        <f t="shared" si="12"/>
        <v>2.2899255810105473E-2</v>
      </c>
    </row>
    <row r="101" spans="1:19" x14ac:dyDescent="0.25">
      <c r="A101" s="13">
        <v>90</v>
      </c>
      <c r="B101" s="8">
        <v>3.0550000000000001E-2</v>
      </c>
      <c r="C101" s="7">
        <f t="shared" si="9"/>
        <v>4.0550000000000003E-2</v>
      </c>
      <c r="D101" s="19">
        <f t="shared" si="10"/>
        <v>2.0549999999999999E-2</v>
      </c>
      <c r="G101" s="23">
        <f t="shared" si="11"/>
        <v>6.6647507650667667E-2</v>
      </c>
      <c r="H101" s="23">
        <f t="shared" si="11"/>
        <v>2.7946934691074697E-2</v>
      </c>
      <c r="I101" s="23">
        <f t="shared" si="11"/>
        <v>0.16029285561294956</v>
      </c>
      <c r="L101" s="23">
        <f t="shared" si="13"/>
        <v>0.96784480732993006</v>
      </c>
      <c r="M101" s="23">
        <f t="shared" si="13"/>
        <v>0.95856739382358747</v>
      </c>
      <c r="N101" s="23">
        <f t="shared" si="13"/>
        <v>0.97730355657924128</v>
      </c>
      <c r="Q101" s="23">
        <f t="shared" si="12"/>
        <v>3.2683527564937594E-2</v>
      </c>
      <c r="R101" s="23">
        <f t="shared" si="12"/>
        <v>4.2315407206495993E-2</v>
      </c>
      <c r="S101" s="23">
        <f t="shared" si="12"/>
        <v>2.2957972455141144E-2</v>
      </c>
    </row>
    <row r="102" spans="1:19" x14ac:dyDescent="0.25">
      <c r="A102" s="11">
        <v>91</v>
      </c>
      <c r="B102" s="7">
        <v>3.057E-2</v>
      </c>
      <c r="C102" s="7">
        <f t="shared" si="9"/>
        <v>4.0570000000000002E-2</v>
      </c>
      <c r="D102" s="19">
        <f t="shared" si="10"/>
        <v>2.0569999999999998E-2</v>
      </c>
      <c r="G102" s="23">
        <f t="shared" si="11"/>
        <v>6.4557673102525692E-2</v>
      </c>
      <c r="H102" s="23">
        <f t="shared" si="11"/>
        <v>2.6810914034487876E-2</v>
      </c>
      <c r="I102" s="23">
        <f t="shared" si="11"/>
        <v>0.15678531629791892</v>
      </c>
      <c r="L102" s="23">
        <f t="shared" si="13"/>
        <v>0.96864347037407872</v>
      </c>
      <c r="M102" s="23">
        <f t="shared" si="13"/>
        <v>0.95935079574399162</v>
      </c>
      <c r="N102" s="23">
        <f t="shared" si="13"/>
        <v>0.97811793107298484</v>
      </c>
      <c r="Q102" s="23">
        <f t="shared" si="12"/>
        <v>3.1858670426758502E-2</v>
      </c>
      <c r="R102" s="23">
        <f t="shared" si="12"/>
        <v>4.1498477716767047E-2</v>
      </c>
      <c r="S102" s="23">
        <f t="shared" si="12"/>
        <v>2.2125032297768708E-2</v>
      </c>
    </row>
    <row r="103" spans="1:19" x14ac:dyDescent="0.25">
      <c r="A103" s="11">
        <v>92</v>
      </c>
      <c r="B103" s="7">
        <v>3.0599999999999999E-2</v>
      </c>
      <c r="C103" s="7">
        <f t="shared" si="9"/>
        <v>4.0599999999999997E-2</v>
      </c>
      <c r="D103" s="19">
        <f t="shared" si="10"/>
        <v>2.06E-2</v>
      </c>
      <c r="G103" s="23">
        <f t="shared" si="11"/>
        <v>6.24751478384118E-2</v>
      </c>
      <c r="H103" s="23">
        <f t="shared" si="11"/>
        <v>2.569735454390475E-2</v>
      </c>
      <c r="I103" s="23">
        <f t="shared" si="11"/>
        <v>0.15321035269947064</v>
      </c>
      <c r="L103" s="23">
        <f t="shared" si="13"/>
        <v>0.96774163063766905</v>
      </c>
      <c r="M103" s="23">
        <f t="shared" si="13"/>
        <v>0.95846618697330821</v>
      </c>
      <c r="N103" s="23">
        <f t="shared" si="13"/>
        <v>0.97719835197031313</v>
      </c>
      <c r="Q103" s="23">
        <f t="shared" si="12"/>
        <v>3.2790137830782468E-2</v>
      </c>
      <c r="R103" s="23">
        <f t="shared" si="12"/>
        <v>4.2420994141839308E-2</v>
      </c>
      <c r="S103" s="23">
        <f t="shared" si="12"/>
        <v>2.3065626081438018E-2</v>
      </c>
    </row>
    <row r="104" spans="1:19" x14ac:dyDescent="0.25">
      <c r="A104" s="11">
        <v>93</v>
      </c>
      <c r="B104" s="7">
        <v>3.0620000000000001E-2</v>
      </c>
      <c r="C104" s="7">
        <f t="shared" si="9"/>
        <v>4.0620000000000003E-2</v>
      </c>
      <c r="D104" s="19">
        <f t="shared" si="10"/>
        <v>2.0619999999999999E-2</v>
      </c>
      <c r="G104" s="23">
        <f t="shared" si="11"/>
        <v>6.0510864641232162E-2</v>
      </c>
      <c r="H104" s="23">
        <f t="shared" si="11"/>
        <v>2.465064749136836E-2</v>
      </c>
      <c r="I104" s="23">
        <f t="shared" si="11"/>
        <v>0.14984459178012741</v>
      </c>
      <c r="L104" s="23">
        <f t="shared" si="13"/>
        <v>0.96855896680292553</v>
      </c>
      <c r="M104" s="23">
        <f t="shared" si="13"/>
        <v>0.95926790632288406</v>
      </c>
      <c r="N104" s="23">
        <f t="shared" si="13"/>
        <v>0.9780317657387988</v>
      </c>
      <c r="Q104" s="23">
        <f t="shared" si="12"/>
        <v>3.1945913318451258E-2</v>
      </c>
      <c r="R104" s="23">
        <f t="shared" si="12"/>
        <v>4.1584883026034435E-2</v>
      </c>
      <c r="S104" s="23">
        <f t="shared" si="12"/>
        <v>2.2213129169273177E-2</v>
      </c>
    </row>
    <row r="105" spans="1:19" x14ac:dyDescent="0.25">
      <c r="A105" s="11">
        <v>94</v>
      </c>
      <c r="B105" s="7">
        <v>3.065E-2</v>
      </c>
      <c r="C105" s="7">
        <f t="shared" si="9"/>
        <v>4.0649999999999999E-2</v>
      </c>
      <c r="D105" s="19">
        <f t="shared" si="10"/>
        <v>2.0650000000000002E-2</v>
      </c>
      <c r="G105" s="23">
        <f t="shared" si="11"/>
        <v>5.8552640641769287E-2</v>
      </c>
      <c r="H105" s="23">
        <f t="shared" si="11"/>
        <v>2.3624317741650872E-2</v>
      </c>
      <c r="I105" s="23">
        <f t="shared" si="11"/>
        <v>0.14641212668744083</v>
      </c>
      <c r="L105" s="23">
        <f t="shared" si="13"/>
        <v>0.96763847267638381</v>
      </c>
      <c r="M105" s="23">
        <f t="shared" si="13"/>
        <v>0.95836499831994815</v>
      </c>
      <c r="N105" s="23">
        <f t="shared" si="13"/>
        <v>0.97709316664746126</v>
      </c>
      <c r="Q105" s="23">
        <f t="shared" si="12"/>
        <v>3.2896740106176631E-2</v>
      </c>
      <c r="R105" s="23">
        <f t="shared" si="12"/>
        <v>4.2526573239498419E-2</v>
      </c>
      <c r="S105" s="23">
        <f t="shared" si="12"/>
        <v>2.3173271560069403E-2</v>
      </c>
    </row>
    <row r="106" spans="1:19" x14ac:dyDescent="0.25">
      <c r="A106" s="13">
        <v>95</v>
      </c>
      <c r="B106" s="8">
        <v>3.0669999999999999E-2</v>
      </c>
      <c r="C106" s="7">
        <f t="shared" si="9"/>
        <v>4.0669999999999998E-2</v>
      </c>
      <c r="D106" s="19">
        <f t="shared" si="10"/>
        <v>2.0670000000000001E-2</v>
      </c>
      <c r="G106" s="23">
        <f t="shared" si="11"/>
        <v>5.6706737994537876E-2</v>
      </c>
      <c r="H106" s="23">
        <f t="shared" si="11"/>
        <v>2.2660091917343958E-2</v>
      </c>
      <c r="I106" s="23">
        <f t="shared" si="11"/>
        <v>0.14318309714345862</v>
      </c>
      <c r="L106" s="23">
        <f t="shared" si="13"/>
        <v>0.96847447652233443</v>
      </c>
      <c r="M106" s="23">
        <f t="shared" si="13"/>
        <v>0.95918502981328713</v>
      </c>
      <c r="N106" s="23">
        <f t="shared" si="13"/>
        <v>0.9779456140892242</v>
      </c>
      <c r="Q106" s="23">
        <f t="shared" si="12"/>
        <v>3.2033150098937237E-2</v>
      </c>
      <c r="R106" s="23">
        <f t="shared" si="12"/>
        <v>4.1671282340906758E-2</v>
      </c>
      <c r="S106" s="23">
        <f t="shared" si="12"/>
        <v>2.2301219809296714E-2</v>
      </c>
    </row>
    <row r="107" spans="1:19" x14ac:dyDescent="0.25">
      <c r="A107" s="11">
        <v>96</v>
      </c>
      <c r="B107" s="7">
        <v>3.0700000000000002E-2</v>
      </c>
      <c r="C107" s="7">
        <f t="shared" si="9"/>
        <v>4.07E-2</v>
      </c>
      <c r="D107" s="19">
        <f t="shared" si="10"/>
        <v>2.0700000000000003E-2</v>
      </c>
      <c r="G107" s="23">
        <f t="shared" si="11"/>
        <v>5.4865772653918413E-2</v>
      </c>
      <c r="H107" s="23">
        <f t="shared" si="11"/>
        <v>2.1714346420352481E-2</v>
      </c>
      <c r="I107" s="23">
        <f t="shared" si="11"/>
        <v>0.13988816779873689</v>
      </c>
      <c r="L107" s="23">
        <f t="shared" si="13"/>
        <v>0.9675353334413842</v>
      </c>
      <c r="M107" s="23">
        <f t="shared" si="13"/>
        <v>0.95826382785907382</v>
      </c>
      <c r="N107" s="23">
        <f t="shared" si="13"/>
        <v>0.97698800060582247</v>
      </c>
      <c r="Q107" s="23">
        <f t="shared" si="12"/>
        <v>3.3003334392200143E-2</v>
      </c>
      <c r="R107" s="23">
        <f t="shared" si="12"/>
        <v>4.2632144500439936E-2</v>
      </c>
      <c r="S107" s="23">
        <f t="shared" si="12"/>
        <v>2.3280908892133918E-2</v>
      </c>
    </row>
    <row r="108" spans="1:19" x14ac:dyDescent="0.25">
      <c r="A108" s="11">
        <v>97</v>
      </c>
      <c r="B108" s="7">
        <v>3.0720000000000001E-2</v>
      </c>
      <c r="C108" s="7">
        <f t="shared" si="9"/>
        <v>4.0719999999999999E-2</v>
      </c>
      <c r="D108" s="19">
        <f t="shared" si="10"/>
        <v>2.0720000000000002E-2</v>
      </c>
      <c r="G108" s="23">
        <f t="shared" si="11"/>
        <v>5.3131465554502336E-2</v>
      </c>
      <c r="H108" s="23">
        <f t="shared" si="11"/>
        <v>2.082627668964445E-2</v>
      </c>
      <c r="I108" s="23">
        <f t="shared" si="11"/>
        <v>0.13679097047921543</v>
      </c>
      <c r="L108" s="23">
        <f t="shared" si="13"/>
        <v>0.96838999952929272</v>
      </c>
      <c r="M108" s="23">
        <f t="shared" si="13"/>
        <v>0.95910216621230382</v>
      </c>
      <c r="N108" s="23">
        <f t="shared" si="13"/>
        <v>0.97785947612111457</v>
      </c>
      <c r="Q108" s="23">
        <f t="shared" si="12"/>
        <v>3.2120380769063914E-2</v>
      </c>
      <c r="R108" s="23">
        <f t="shared" si="12"/>
        <v>4.1757675662205604E-2</v>
      </c>
      <c r="S108" s="23">
        <f t="shared" si="12"/>
        <v>2.2389304218726352E-2</v>
      </c>
    </row>
    <row r="109" spans="1:19" x14ac:dyDescent="0.25">
      <c r="A109" s="11">
        <v>98</v>
      </c>
      <c r="B109" s="7">
        <v>3.075E-2</v>
      </c>
      <c r="C109" s="7">
        <f t="shared" si="9"/>
        <v>4.0750000000000001E-2</v>
      </c>
      <c r="D109" s="19">
        <f t="shared" si="10"/>
        <v>2.0749999999999998E-2</v>
      </c>
      <c r="G109" s="23">
        <f t="shared" si="11"/>
        <v>5.1401091297501679E-2</v>
      </c>
      <c r="H109" s="23">
        <f t="shared" si="11"/>
        <v>1.9954960995447499E-2</v>
      </c>
      <c r="I109" s="23">
        <f t="shared" si="11"/>
        <v>0.13362875362135679</v>
      </c>
      <c r="L109" s="23">
        <f t="shared" si="13"/>
        <v>0.96743221292803161</v>
      </c>
      <c r="M109" s="23">
        <f t="shared" si="13"/>
        <v>0.95816267558616475</v>
      </c>
      <c r="N109" s="23">
        <f t="shared" si="13"/>
        <v>0.9768828538405675</v>
      </c>
      <c r="Q109" s="23">
        <f t="shared" si="12"/>
        <v>3.310992068988116E-2</v>
      </c>
      <c r="R109" s="23">
        <f t="shared" si="12"/>
        <v>4.2737707925722526E-2</v>
      </c>
      <c r="S109" s="23">
        <f t="shared" si="12"/>
        <v>2.3388538078696779E-2</v>
      </c>
    </row>
    <row r="110" spans="1:19" x14ac:dyDescent="0.25">
      <c r="A110" s="11">
        <v>99</v>
      </c>
      <c r="B110" s="7">
        <v>3.0769999999999999E-2</v>
      </c>
      <c r="C110" s="7">
        <f t="shared" si="9"/>
        <v>4.0770000000000001E-2</v>
      </c>
      <c r="D110" s="19">
        <f t="shared" si="10"/>
        <v>2.0769999999999997E-2</v>
      </c>
      <c r="G110" s="23">
        <f t="shared" si="11"/>
        <v>4.9771961250608864E-2</v>
      </c>
      <c r="H110" s="23">
        <f t="shared" si="11"/>
        <v>1.9137193035025833E-2</v>
      </c>
      <c r="I110" s="23">
        <f t="shared" si="11"/>
        <v>0.13065863432941816</v>
      </c>
      <c r="L110" s="23">
        <f t="shared" si="13"/>
        <v>0.96830553582094869</v>
      </c>
      <c r="M110" s="23">
        <f t="shared" si="13"/>
        <v>0.95901931551716735</v>
      </c>
      <c r="N110" s="23">
        <f t="shared" si="13"/>
        <v>0.97777335183148828</v>
      </c>
      <c r="Q110" s="23">
        <f t="shared" si="12"/>
        <v>3.2207605329513278E-2</v>
      </c>
      <c r="R110" s="23">
        <f t="shared" si="12"/>
        <v>4.184406299061745E-2</v>
      </c>
      <c r="S110" s="23">
        <f t="shared" si="12"/>
        <v>2.2477382398281284E-2</v>
      </c>
    </row>
    <row r="111" spans="1:19" x14ac:dyDescent="0.25">
      <c r="A111" s="13">
        <v>100</v>
      </c>
      <c r="B111" s="8">
        <v>3.0790000000000001E-2</v>
      </c>
      <c r="C111" s="7">
        <f t="shared" si="9"/>
        <v>4.079E-2</v>
      </c>
      <c r="D111" s="19">
        <f t="shared" si="10"/>
        <v>2.0790000000000003E-2</v>
      </c>
      <c r="G111" s="23">
        <f t="shared" si="11"/>
        <v>4.8192597208507354E-2</v>
      </c>
      <c r="H111" s="23">
        <f t="shared" si="11"/>
        <v>1.8352233089866308E-2</v>
      </c>
      <c r="I111" s="23">
        <f t="shared" si="11"/>
        <v>0.12774952958477556</v>
      </c>
      <c r="L111" s="23">
        <f t="shared" si="13"/>
        <v>0.96826799663068952</v>
      </c>
      <c r="M111" s="23">
        <f t="shared" si="13"/>
        <v>0.95898249321502615</v>
      </c>
      <c r="N111" s="23">
        <f t="shared" si="13"/>
        <v>0.97773507461199904</v>
      </c>
      <c r="Q111" s="23">
        <f t="shared" si="12"/>
        <v>3.2246373999677169E-2</v>
      </c>
      <c r="R111" s="23">
        <f t="shared" si="12"/>
        <v>4.1882459515561354E-2</v>
      </c>
      <c r="S111" s="23">
        <f t="shared" si="12"/>
        <v>2.2516530498055767E-2</v>
      </c>
    </row>
    <row r="112" spans="1:19" x14ac:dyDescent="0.25">
      <c r="A112" s="11">
        <v>101</v>
      </c>
      <c r="B112" s="7">
        <v>3.0810000000000001E-2</v>
      </c>
      <c r="C112" s="7">
        <f t="shared" si="9"/>
        <v>4.0809999999999999E-2</v>
      </c>
      <c r="D112" s="19">
        <f t="shared" si="10"/>
        <v>2.0810000000000002E-2</v>
      </c>
      <c r="G112" s="23">
        <f t="shared" si="11"/>
        <v>4.6661540563204679E-2</v>
      </c>
      <c r="H112" s="23">
        <f t="shared" si="11"/>
        <v>1.759879451853005E-2</v>
      </c>
      <c r="I112" s="23">
        <f t="shared" si="11"/>
        <v>0.12490030627852483</v>
      </c>
      <c r="L112" s="23">
        <f t="shared" si="13"/>
        <v>0.96823045998790036</v>
      </c>
      <c r="M112" s="23">
        <f t="shared" si="13"/>
        <v>0.95894567338770942</v>
      </c>
      <c r="N112" s="23">
        <f t="shared" si="13"/>
        <v>0.97769680001553383</v>
      </c>
      <c r="Q112" s="23">
        <f t="shared" si="12"/>
        <v>3.2285141541851622E-2</v>
      </c>
      <c r="R112" s="23">
        <f t="shared" si="12"/>
        <v>4.1920854934078496E-2</v>
      </c>
      <c r="S112" s="23">
        <f t="shared" si="12"/>
        <v>2.2555677447603568E-2</v>
      </c>
    </row>
    <row r="113" spans="1:19" x14ac:dyDescent="0.25">
      <c r="A113" s="11">
        <v>102</v>
      </c>
      <c r="B113" s="7">
        <v>3.083E-2</v>
      </c>
      <c r="C113" s="7">
        <f t="shared" si="9"/>
        <v>4.0829999999999998E-2</v>
      </c>
      <c r="D113" s="19">
        <f t="shared" si="10"/>
        <v>2.0830000000000001E-2</v>
      </c>
      <c r="G113" s="23">
        <f t="shared" si="11"/>
        <v>4.5177373484530499E-2</v>
      </c>
      <c r="H113" s="23">
        <f t="shared" si="11"/>
        <v>1.6875639919357588E-2</v>
      </c>
      <c r="I113" s="23">
        <f t="shared" si="11"/>
        <v>0.12210984958822375</v>
      </c>
      <c r="L113" s="23">
        <f t="shared" si="13"/>
        <v>0.96819292589228112</v>
      </c>
      <c r="M113" s="23">
        <f t="shared" si="13"/>
        <v>0.95890885603493803</v>
      </c>
      <c r="N113" s="23">
        <f t="shared" si="13"/>
        <v>0.97765852804172937</v>
      </c>
      <c r="Q113" s="23">
        <f t="shared" si="12"/>
        <v>3.2323907956157118E-2</v>
      </c>
      <c r="R113" s="23">
        <f t="shared" si="12"/>
        <v>4.1959249246275879E-2</v>
      </c>
      <c r="S113" s="23">
        <f t="shared" si="12"/>
        <v>2.2594823247101169E-2</v>
      </c>
    </row>
    <row r="114" spans="1:19" x14ac:dyDescent="0.25">
      <c r="A114" s="11">
        <v>103</v>
      </c>
      <c r="B114" s="7">
        <v>3.0849999999999999E-2</v>
      </c>
      <c r="C114" s="7">
        <f t="shared" si="9"/>
        <v>4.0849999999999997E-2</v>
      </c>
      <c r="D114" s="19">
        <f t="shared" si="10"/>
        <v>2.085E-2</v>
      </c>
      <c r="G114" s="23">
        <f t="shared" si="11"/>
        <v>4.3738717841324055E-2</v>
      </c>
      <c r="H114" s="23">
        <f t="shared" si="11"/>
        <v>1.6181579295295758E-2</v>
      </c>
      <c r="I114" s="23">
        <f t="shared" si="11"/>
        <v>0.11937706274307659</v>
      </c>
      <c r="L114" s="23">
        <f t="shared" si="13"/>
        <v>0.96815539434360731</v>
      </c>
      <c r="M114" s="23">
        <f t="shared" si="13"/>
        <v>0.95887204115645464</v>
      </c>
      <c r="N114" s="23">
        <f t="shared" si="13"/>
        <v>0.97762025869032998</v>
      </c>
      <c r="Q114" s="23">
        <f t="shared" si="12"/>
        <v>3.2362673242636086E-2</v>
      </c>
      <c r="R114" s="23">
        <f t="shared" si="12"/>
        <v>4.1997642452237867E-2</v>
      </c>
      <c r="S114" s="23">
        <f t="shared" si="12"/>
        <v>2.2633967896615047E-2</v>
      </c>
    </row>
    <row r="115" spans="1:19" x14ac:dyDescent="0.25">
      <c r="A115" s="11">
        <v>104</v>
      </c>
      <c r="B115" s="7">
        <v>3.0880000000000001E-2</v>
      </c>
      <c r="C115" s="7">
        <f t="shared" si="9"/>
        <v>4.088E-2</v>
      </c>
      <c r="D115" s="19">
        <f t="shared" si="10"/>
        <v>2.0880000000000003E-2</v>
      </c>
      <c r="G115" s="23">
        <f t="shared" si="11"/>
        <v>4.2301536637912543E-2</v>
      </c>
      <c r="H115" s="23">
        <f t="shared" si="11"/>
        <v>1.5499973601914465E-2</v>
      </c>
      <c r="I115" s="23">
        <f t="shared" si="11"/>
        <v>0.11658204019489975</v>
      </c>
      <c r="L115" s="23">
        <f t="shared" si="13"/>
        <v>0.96714167048459587</v>
      </c>
      <c r="M115" s="23">
        <f t="shared" si="13"/>
        <v>0.9578776780101157</v>
      </c>
      <c r="N115" s="23">
        <f t="shared" si="13"/>
        <v>0.97658660312163736</v>
      </c>
      <c r="Q115" s="23">
        <f t="shared" si="12"/>
        <v>3.3410289104973831E-2</v>
      </c>
      <c r="R115" s="23">
        <f t="shared" si="12"/>
        <v>4.3035193913025391E-2</v>
      </c>
      <c r="S115" s="23">
        <f t="shared" si="12"/>
        <v>2.3691845325344973E-2</v>
      </c>
    </row>
    <row r="116" spans="1:19" x14ac:dyDescent="0.25">
      <c r="A116" s="13">
        <v>105</v>
      </c>
      <c r="B116" s="8">
        <v>3.09E-2</v>
      </c>
      <c r="C116" s="7">
        <f t="shared" si="9"/>
        <v>4.0899999999999999E-2</v>
      </c>
      <c r="D116" s="19">
        <f t="shared" si="10"/>
        <v>2.0900000000000002E-2</v>
      </c>
      <c r="G116" s="23">
        <f t="shared" si="11"/>
        <v>4.0950889487143149E-2</v>
      </c>
      <c r="H116" s="23">
        <f t="shared" si="11"/>
        <v>1.4861207692556295E-2</v>
      </c>
      <c r="I116" s="23">
        <f t="shared" si="11"/>
        <v>0.11396292813782402</v>
      </c>
      <c r="L116" s="23">
        <f t="shared" si="13"/>
        <v>0.96807096720077812</v>
      </c>
      <c r="M116" s="23">
        <f t="shared" si="13"/>
        <v>0.95878922598427696</v>
      </c>
      <c r="N116" s="23">
        <f t="shared" si="13"/>
        <v>0.97753417205002469</v>
      </c>
      <c r="Q116" s="23">
        <f t="shared" si="12"/>
        <v>3.2449881168898756E-2</v>
      </c>
      <c r="R116" s="23">
        <f t="shared" si="12"/>
        <v>4.2084013464312002E-2</v>
      </c>
      <c r="S116" s="23">
        <f t="shared" si="12"/>
        <v>2.2722029114703411E-2</v>
      </c>
    </row>
    <row r="117" spans="1:19" x14ac:dyDescent="0.25">
      <c r="A117" s="11">
        <v>106</v>
      </c>
      <c r="B117" s="7">
        <v>3.092E-2</v>
      </c>
      <c r="C117" s="7">
        <f t="shared" si="9"/>
        <v>4.0919999999999998E-2</v>
      </c>
      <c r="D117" s="19">
        <f t="shared" si="10"/>
        <v>2.0920000000000001E-2</v>
      </c>
      <c r="G117" s="23">
        <f t="shared" si="11"/>
        <v>3.9641830585855457E-2</v>
      </c>
      <c r="H117" s="23">
        <f t="shared" si="11"/>
        <v>1.4248218827970996E-2</v>
      </c>
      <c r="I117" s="23">
        <f t="shared" si="11"/>
        <v>0.11139829629596662</v>
      </c>
      <c r="L117" s="23">
        <f t="shared" si="13"/>
        <v>0.96803344401838498</v>
      </c>
      <c r="M117" s="23">
        <f t="shared" si="13"/>
        <v>0.95875241923357724</v>
      </c>
      <c r="N117" s="23">
        <f t="shared" si="13"/>
        <v>0.97749591131288061</v>
      </c>
      <c r="Q117" s="23">
        <f t="shared" si="12"/>
        <v>3.2488642696614313E-2</v>
      </c>
      <c r="R117" s="23">
        <f t="shared" si="12"/>
        <v>4.212240298330476E-2</v>
      </c>
      <c r="S117" s="23">
        <f t="shared" si="12"/>
        <v>2.2761169931486292E-2</v>
      </c>
    </row>
    <row r="118" spans="1:19" x14ac:dyDescent="0.25">
      <c r="A118" s="11">
        <v>107</v>
      </c>
      <c r="B118" s="7">
        <v>3.0929999999999999E-2</v>
      </c>
      <c r="C118" s="7">
        <f t="shared" si="9"/>
        <v>4.0930000000000001E-2</v>
      </c>
      <c r="D118" s="19">
        <f t="shared" si="10"/>
        <v>2.0929999999999997E-2</v>
      </c>
      <c r="G118" s="23">
        <f t="shared" si="11"/>
        <v>3.8412978273084118E-2</v>
      </c>
      <c r="H118" s="23">
        <f t="shared" si="11"/>
        <v>1.3674038499179817E-2</v>
      </c>
      <c r="I118" s="23">
        <f t="shared" si="11"/>
        <v>0.10900129720176675</v>
      </c>
      <c r="L118" s="23">
        <f t="shared" si="13"/>
        <v>0.96900112092175172</v>
      </c>
      <c r="M118" s="23">
        <f t="shared" si="13"/>
        <v>0.95970160651491454</v>
      </c>
      <c r="N118" s="23">
        <f t="shared" si="13"/>
        <v>0.97848262339819414</v>
      </c>
      <c r="Q118" s="23">
        <f t="shared" si="12"/>
        <v>3.1489510310046369E-2</v>
      </c>
      <c r="R118" s="23">
        <f t="shared" si="12"/>
        <v>4.113286938380261E-2</v>
      </c>
      <c r="S118" s="23">
        <f t="shared" si="12"/>
        <v>2.1752250711257103E-2</v>
      </c>
    </row>
    <row r="119" spans="1:19" x14ac:dyDescent="0.25">
      <c r="A119" s="11">
        <v>108</v>
      </c>
      <c r="B119" s="7">
        <v>3.0949999999999998E-2</v>
      </c>
      <c r="C119" s="7">
        <f t="shared" si="9"/>
        <v>4.095E-2</v>
      </c>
      <c r="D119" s="19">
        <f t="shared" si="10"/>
        <v>2.0949999999999996E-2</v>
      </c>
      <c r="G119" s="23">
        <f t="shared" si="11"/>
        <v>3.7182525102291163E-2</v>
      </c>
      <c r="H119" s="23">
        <f t="shared" si="11"/>
        <v>1.3109136673635521E-2</v>
      </c>
      <c r="I119" s="23">
        <f t="shared" si="11"/>
        <v>0.10654102361005932</v>
      </c>
      <c r="L119" s="23">
        <f t="shared" si="13"/>
        <v>0.9679677747961779</v>
      </c>
      <c r="M119" s="23">
        <f t="shared" si="13"/>
        <v>0.9586880038711183</v>
      </c>
      <c r="N119" s="23">
        <f t="shared" si="13"/>
        <v>0.97742895126143914</v>
      </c>
      <c r="Q119" s="23">
        <f t="shared" si="12"/>
        <v>3.2556482759517238E-2</v>
      </c>
      <c r="R119" s="23">
        <f t="shared" si="12"/>
        <v>4.2189591889626933E-2</v>
      </c>
      <c r="S119" s="23">
        <f t="shared" si="12"/>
        <v>2.282967389575577E-2</v>
      </c>
    </row>
    <row r="120" spans="1:19" x14ac:dyDescent="0.25">
      <c r="A120" s="11">
        <v>109</v>
      </c>
      <c r="B120" s="7">
        <v>3.0970000000000001E-2</v>
      </c>
      <c r="C120" s="7">
        <f t="shared" si="9"/>
        <v>4.0969999999999999E-2</v>
      </c>
      <c r="D120" s="19">
        <f t="shared" si="10"/>
        <v>2.0970000000000003E-2</v>
      </c>
      <c r="G120" s="23">
        <f t="shared" si="11"/>
        <v>3.5990091134843784E-2</v>
      </c>
      <c r="H120" s="23">
        <f t="shared" si="11"/>
        <v>1.2567089653403049E-2</v>
      </c>
      <c r="I120" s="23">
        <f t="shared" si="11"/>
        <v>0.10413220539346497</v>
      </c>
      <c r="L120" s="23">
        <f t="shared" si="13"/>
        <v>0.96793025852421455</v>
      </c>
      <c r="M120" s="23">
        <f t="shared" si="13"/>
        <v>0.95865120383384117</v>
      </c>
      <c r="N120" s="23">
        <f t="shared" si="13"/>
        <v>0.97739069763952491</v>
      </c>
      <c r="Q120" s="23">
        <f t="shared" si="12"/>
        <v>3.2595241280185504E-2</v>
      </c>
      <c r="R120" s="23">
        <f t="shared" si="12"/>
        <v>4.2227978459028703E-2</v>
      </c>
      <c r="S120" s="23">
        <f t="shared" si="12"/>
        <v>2.2868811646330992E-2</v>
      </c>
    </row>
    <row r="121" spans="1:19" x14ac:dyDescent="0.25">
      <c r="A121" s="13">
        <v>110</v>
      </c>
      <c r="B121" s="8">
        <v>3.099E-2</v>
      </c>
      <c r="C121" s="7">
        <f t="shared" si="9"/>
        <v>4.0989999999999999E-2</v>
      </c>
      <c r="D121" s="19">
        <f t="shared" si="10"/>
        <v>2.0990000000000002E-2</v>
      </c>
      <c r="G121" s="23">
        <f t="shared" si="11"/>
        <v>3.4834548094015781E-2</v>
      </c>
      <c r="H121" s="23">
        <f t="shared" si="11"/>
        <v>1.204699318662901E-2</v>
      </c>
      <c r="I121" s="23">
        <f t="shared" si="11"/>
        <v>0.10177386571514152</v>
      </c>
      <c r="L121" s="23">
        <f t="shared" si="13"/>
        <v>0.96789274479749055</v>
      </c>
      <c r="M121" s="23">
        <f t="shared" si="13"/>
        <v>0.95861440626921912</v>
      </c>
      <c r="N121" s="23">
        <f t="shared" si="13"/>
        <v>0.97735244663826681</v>
      </c>
      <c r="Q121" s="23">
        <f t="shared" si="12"/>
        <v>3.2633998673464053E-2</v>
      </c>
      <c r="R121" s="23">
        <f t="shared" si="12"/>
        <v>4.2266363922610441E-2</v>
      </c>
      <c r="S121" s="23">
        <f t="shared" si="12"/>
        <v>2.2907948247346783E-2</v>
      </c>
    </row>
    <row r="122" spans="1:19" x14ac:dyDescent="0.25">
      <c r="A122" s="11">
        <v>111</v>
      </c>
      <c r="B122" s="7">
        <v>3.1009999999999999E-2</v>
      </c>
      <c r="C122" s="7">
        <f t="shared" si="9"/>
        <v>4.1009999999999998E-2</v>
      </c>
      <c r="D122" s="19">
        <f t="shared" si="10"/>
        <v>2.1010000000000001E-2</v>
      </c>
      <c r="G122" s="23">
        <f t="shared" si="11"/>
        <v>3.3714799683435361E-2</v>
      </c>
      <c r="H122" s="23">
        <f t="shared" si="11"/>
        <v>1.1547977950706011E-2</v>
      </c>
      <c r="I122" s="23">
        <f t="shared" si="11"/>
        <v>9.9465043974960268E-2</v>
      </c>
      <c r="L122" s="23">
        <f t="shared" si="13"/>
        <v>0.96785523361582571</v>
      </c>
      <c r="M122" s="23">
        <f t="shared" si="13"/>
        <v>0.95857761117713114</v>
      </c>
      <c r="N122" s="23">
        <f t="shared" si="13"/>
        <v>0.97731419825750265</v>
      </c>
      <c r="Q122" s="23">
        <f t="shared" si="12"/>
        <v>3.2672754939349742E-2</v>
      </c>
      <c r="R122" s="23">
        <f t="shared" si="12"/>
        <v>4.230474828031449E-2</v>
      </c>
      <c r="S122" s="23">
        <f t="shared" si="12"/>
        <v>2.2947083698774184E-2</v>
      </c>
    </row>
    <row r="123" spans="1:19" x14ac:dyDescent="0.25">
      <c r="A123" s="11">
        <v>112</v>
      </c>
      <c r="B123" s="7">
        <v>3.1029999999999999E-2</v>
      </c>
      <c r="C123" s="7">
        <f t="shared" si="9"/>
        <v>4.1029999999999997E-2</v>
      </c>
      <c r="D123" s="19">
        <f t="shared" si="10"/>
        <v>2.103E-2</v>
      </c>
      <c r="G123" s="23">
        <f t="shared" si="11"/>
        <v>3.2629780727743238E-2</v>
      </c>
      <c r="H123" s="23">
        <f t="shared" si="11"/>
        <v>1.1069208237551123E-2</v>
      </c>
      <c r="I123" s="23">
        <f t="shared" si="11"/>
        <v>9.7204795590773607E-2</v>
      </c>
      <c r="L123" s="23">
        <f t="shared" si="13"/>
        <v>0.96781772497894414</v>
      </c>
      <c r="M123" s="23">
        <f t="shared" si="13"/>
        <v>0.9585408185572768</v>
      </c>
      <c r="N123" s="23">
        <f t="shared" si="13"/>
        <v>0.97727595249688259</v>
      </c>
      <c r="Q123" s="23">
        <f t="shared" si="12"/>
        <v>3.2711510077938329E-2</v>
      </c>
      <c r="R123" s="23">
        <f t="shared" si="12"/>
        <v>4.2343131532270345E-2</v>
      </c>
      <c r="S123" s="23">
        <f t="shared" si="12"/>
        <v>2.298621800077625E-2</v>
      </c>
    </row>
    <row r="124" spans="1:19" x14ac:dyDescent="0.25">
      <c r="A124" s="11">
        <v>113</v>
      </c>
      <c r="B124" s="7">
        <v>3.1040000000000002E-2</v>
      </c>
      <c r="C124" s="7">
        <f t="shared" si="9"/>
        <v>4.104E-2</v>
      </c>
      <c r="D124" s="19">
        <f t="shared" si="10"/>
        <v>2.1040000000000003E-2</v>
      </c>
      <c r="G124" s="23">
        <f t="shared" si="11"/>
        <v>3.1613084519923458E-2</v>
      </c>
      <c r="H124" s="23">
        <f t="shared" si="11"/>
        <v>1.0621403411121666E-2</v>
      </c>
      <c r="I124" s="23">
        <f t="shared" si="11"/>
        <v>9.5097378718850462E-2</v>
      </c>
      <c r="L124" s="23">
        <f t="shared" si="13"/>
        <v>0.96884146368304147</v>
      </c>
      <c r="M124" s="23">
        <f t="shared" si="13"/>
        <v>0.95954499935141457</v>
      </c>
      <c r="N124" s="23">
        <f t="shared" si="13"/>
        <v>0.97831982610410251</v>
      </c>
      <c r="Q124" s="23">
        <f t="shared" si="12"/>
        <v>3.1654288646883327E-2</v>
      </c>
      <c r="R124" s="23">
        <f t="shared" si="12"/>
        <v>4.1296065883271581E-2</v>
      </c>
      <c r="S124" s="23">
        <f t="shared" si="12"/>
        <v>2.191864185054522E-2</v>
      </c>
    </row>
    <row r="125" spans="1:19" x14ac:dyDescent="0.25">
      <c r="A125" s="11">
        <v>114</v>
      </c>
      <c r="B125" s="7">
        <v>3.1060000000000001E-2</v>
      </c>
      <c r="C125" s="7">
        <f t="shared" si="9"/>
        <v>4.1059999999999999E-2</v>
      </c>
      <c r="D125" s="19">
        <f t="shared" si="10"/>
        <v>2.1060000000000002E-2</v>
      </c>
      <c r="G125" s="23">
        <f t="shared" si="11"/>
        <v>3.0593628320429441E-2</v>
      </c>
      <c r="H125" s="23">
        <f t="shared" si="11"/>
        <v>1.0180364795403272E-2</v>
      </c>
      <c r="I125" s="23">
        <f t="shared" si="11"/>
        <v>9.2930016081068004E-2</v>
      </c>
      <c r="L125" s="23">
        <f t="shared" si="13"/>
        <v>0.96775208066610752</v>
      </c>
      <c r="M125" s="23">
        <f t="shared" si="13"/>
        <v>0.95847642739408778</v>
      </c>
      <c r="N125" s="23">
        <f t="shared" si="13"/>
        <v>0.97720901809302096</v>
      </c>
      <c r="Q125" s="23">
        <f t="shared" si="12"/>
        <v>3.2779339522963087E-2</v>
      </c>
      <c r="R125" s="23">
        <f t="shared" si="12"/>
        <v>4.2410310023595056E-2</v>
      </c>
      <c r="S125" s="23">
        <f t="shared" si="12"/>
        <v>2.3054711138247235E-2</v>
      </c>
    </row>
    <row r="126" spans="1:19" x14ac:dyDescent="0.25">
      <c r="A126" s="13">
        <v>115</v>
      </c>
      <c r="B126" s="8">
        <v>3.108E-2</v>
      </c>
      <c r="C126" s="7">
        <f t="shared" si="9"/>
        <v>4.1079999999999998E-2</v>
      </c>
      <c r="D126" s="19">
        <f t="shared" si="10"/>
        <v>2.1080000000000002E-2</v>
      </c>
      <c r="G126" s="23">
        <f t="shared" si="11"/>
        <v>2.9605900148228576E-2</v>
      </c>
      <c r="H126" s="23">
        <f t="shared" si="11"/>
        <v>9.757265184683719E-3</v>
      </c>
      <c r="I126" s="23">
        <f t="shared" si="11"/>
        <v>9.080849624766453E-2</v>
      </c>
      <c r="L126" s="23">
        <f t="shared" si="13"/>
        <v>0.96771457893599067</v>
      </c>
      <c r="M126" s="23">
        <f t="shared" si="13"/>
        <v>0.95843964148410532</v>
      </c>
      <c r="N126" s="23">
        <f t="shared" si="13"/>
        <v>0.97717077944382624</v>
      </c>
      <c r="Q126" s="23">
        <f t="shared" si="12"/>
        <v>3.281809165536019E-2</v>
      </c>
      <c r="R126" s="23">
        <f t="shared" si="12"/>
        <v>4.2448690326816682E-2</v>
      </c>
      <c r="S126" s="23">
        <f t="shared" si="12"/>
        <v>2.3093842374916584E-2</v>
      </c>
    </row>
    <row r="127" spans="1:19" x14ac:dyDescent="0.25">
      <c r="A127" s="11">
        <v>116</v>
      </c>
      <c r="B127" s="7">
        <v>3.109E-2</v>
      </c>
      <c r="C127" s="7">
        <f t="shared" si="9"/>
        <v>4.1090000000000002E-2</v>
      </c>
      <c r="D127" s="19">
        <f t="shared" si="10"/>
        <v>2.1089999999999998E-2</v>
      </c>
      <c r="G127" s="23">
        <f t="shared" si="11"/>
        <v>2.8681199709057466E-2</v>
      </c>
      <c r="H127" s="23">
        <f t="shared" si="11"/>
        <v>9.3618160736084078E-3</v>
      </c>
      <c r="I127" s="23">
        <f t="shared" si="11"/>
        <v>8.8832796797055955E-2</v>
      </c>
      <c r="L127" s="23">
        <f t="shared" si="13"/>
        <v>0.96876634608164625</v>
      </c>
      <c r="M127" s="23">
        <f t="shared" si="13"/>
        <v>0.95947131664556373</v>
      </c>
      <c r="N127" s="23">
        <f t="shared" si="13"/>
        <v>0.97824323128069213</v>
      </c>
      <c r="Q127" s="23">
        <f t="shared" si="12"/>
        <v>3.1731825082331508E-2</v>
      </c>
      <c r="R127" s="23">
        <f t="shared" si="12"/>
        <v>4.1372858045248352E-2</v>
      </c>
      <c r="S127" s="23">
        <f t="shared" si="12"/>
        <v>2.1996937127725692E-2</v>
      </c>
    </row>
    <row r="128" spans="1:19" x14ac:dyDescent="0.25">
      <c r="A128" s="11">
        <v>117</v>
      </c>
      <c r="B128" s="7">
        <v>3.1109999999999999E-2</v>
      </c>
      <c r="C128" s="7">
        <f t="shared" si="9"/>
        <v>4.1110000000000001E-2</v>
      </c>
      <c r="D128" s="19">
        <f t="shared" si="10"/>
        <v>2.1109999999999997E-2</v>
      </c>
      <c r="G128" s="23">
        <f t="shared" si="11"/>
        <v>2.7753332681031556E-2</v>
      </c>
      <c r="H128" s="23">
        <f t="shared" si="11"/>
        <v>8.9721329304533835E-3</v>
      </c>
      <c r="I128" s="23">
        <f t="shared" si="11"/>
        <v>8.6798868396649229E-2</v>
      </c>
      <c r="L128" s="23">
        <f t="shared" si="13"/>
        <v>0.96764894643745003</v>
      </c>
      <c r="M128" s="23">
        <f t="shared" si="13"/>
        <v>0.95837526179844879</v>
      </c>
      <c r="N128" s="23">
        <f t="shared" si="13"/>
        <v>0.97710385720430082</v>
      </c>
      <c r="Q128" s="23">
        <f t="shared" si="12"/>
        <v>3.2885916121105592E-2</v>
      </c>
      <c r="R128" s="23">
        <f t="shared" si="12"/>
        <v>4.2515863934002744E-2</v>
      </c>
      <c r="S128" s="23">
        <f t="shared" si="12"/>
        <v>2.3162330435188772E-2</v>
      </c>
    </row>
    <row r="129" spans="1:19" x14ac:dyDescent="0.25">
      <c r="A129" s="11">
        <v>118</v>
      </c>
      <c r="B129" s="7">
        <v>3.1130000000000001E-2</v>
      </c>
      <c r="C129" s="7">
        <f t="shared" si="9"/>
        <v>4.113E-2</v>
      </c>
      <c r="D129" s="19">
        <f t="shared" si="10"/>
        <v>2.1130000000000003E-2</v>
      </c>
      <c r="G129" s="23">
        <f t="shared" si="11"/>
        <v>2.6854442522570649E-2</v>
      </c>
      <c r="H129" s="23">
        <f t="shared" si="11"/>
        <v>8.5983402582258568E-3</v>
      </c>
      <c r="I129" s="23">
        <f t="shared" si="11"/>
        <v>8.4808190656952609E-2</v>
      </c>
      <c r="L129" s="23">
        <f t="shared" si="13"/>
        <v>0.96761145161225026</v>
      </c>
      <c r="M129" s="23">
        <f t="shared" si="13"/>
        <v>0.95833848259661958</v>
      </c>
      <c r="N129" s="23">
        <f t="shared" si="13"/>
        <v>0.97706562566461441</v>
      </c>
      <c r="Q129" s="23">
        <f t="shared" si="12"/>
        <v>3.2924665247830089E-2</v>
      </c>
      <c r="R129" s="23">
        <f t="shared" si="12"/>
        <v>4.2554241288932523E-2</v>
      </c>
      <c r="S129" s="23">
        <f t="shared" si="12"/>
        <v>2.3201458607055581E-2</v>
      </c>
    </row>
    <row r="130" spans="1:19" x14ac:dyDescent="0.25">
      <c r="A130" s="11">
        <v>119</v>
      </c>
      <c r="B130" s="7">
        <v>3.1140000000000001E-2</v>
      </c>
      <c r="C130" s="7">
        <f t="shared" si="9"/>
        <v>4.1140000000000003E-2</v>
      </c>
      <c r="D130" s="19">
        <f t="shared" si="10"/>
        <v>2.1139999999999999E-2</v>
      </c>
      <c r="G130" s="23">
        <f t="shared" si="11"/>
        <v>2.6013663208187383E-2</v>
      </c>
      <c r="H130" s="23">
        <f t="shared" si="11"/>
        <v>8.249227390018446E-3</v>
      </c>
      <c r="I130" s="23">
        <f t="shared" si="11"/>
        <v>8.2956543544682348E-2</v>
      </c>
      <c r="L130" s="23">
        <f t="shared" si="13"/>
        <v>0.9686912393107171</v>
      </c>
      <c r="M130" s="23">
        <f t="shared" si="13"/>
        <v>0.95939764446127596</v>
      </c>
      <c r="N130" s="23">
        <f t="shared" si="13"/>
        <v>0.97816664760883609</v>
      </c>
      <c r="Q130" s="23">
        <f t="shared" si="12"/>
        <v>3.1809356349630509E-2</v>
      </c>
      <c r="R130" s="23">
        <f t="shared" si="12"/>
        <v>4.1449645137871367E-2</v>
      </c>
      <c r="S130" s="23">
        <f t="shared" si="12"/>
        <v>2.2075227135071825E-2</v>
      </c>
    </row>
    <row r="131" spans="1:19" x14ac:dyDescent="0.25">
      <c r="A131" s="13">
        <v>120</v>
      </c>
      <c r="B131" s="8">
        <v>3.116E-2</v>
      </c>
      <c r="C131" s="7">
        <f t="shared" si="9"/>
        <v>4.1160000000000002E-2</v>
      </c>
      <c r="D131" s="19">
        <f t="shared" si="10"/>
        <v>2.1159999999999998E-2</v>
      </c>
      <c r="G131" s="23">
        <f t="shared" si="11"/>
        <v>2.5169411384170195E-2</v>
      </c>
      <c r="H131" s="23">
        <f t="shared" si="11"/>
        <v>7.9050210715356731E-3</v>
      </c>
      <c r="I131" s="23">
        <f t="shared" si="11"/>
        <v>8.1048436492640832E-2</v>
      </c>
      <c r="L131" s="23">
        <f t="shared" si="13"/>
        <v>0.96754583092505508</v>
      </c>
      <c r="M131" s="23">
        <f t="shared" si="13"/>
        <v>0.95827411438563781</v>
      </c>
      <c r="N131" s="23">
        <f t="shared" si="13"/>
        <v>0.97699871558638696</v>
      </c>
      <c r="Q131" s="23">
        <f t="shared" si="12"/>
        <v>3.2992484734972023E-2</v>
      </c>
      <c r="R131" s="23">
        <f t="shared" si="12"/>
        <v>4.2621410012656159E-2</v>
      </c>
      <c r="S131" s="23">
        <f t="shared" si="12"/>
        <v>2.3269941590794763E-2</v>
      </c>
    </row>
    <row r="132" spans="1:19" x14ac:dyDescent="0.25">
      <c r="A132" s="11">
        <v>121</v>
      </c>
      <c r="B132" s="7">
        <v>3.117E-2</v>
      </c>
      <c r="C132" s="7">
        <f t="shared" si="9"/>
        <v>4.1169999999999998E-2</v>
      </c>
      <c r="D132" s="19">
        <f t="shared" si="10"/>
        <v>2.1170000000000001E-2</v>
      </c>
      <c r="G132" s="23">
        <f t="shared" si="11"/>
        <v>2.4380206914576978E-2</v>
      </c>
      <c r="H132" s="23">
        <f t="shared" si="11"/>
        <v>7.5836946395392672E-3</v>
      </c>
      <c r="I132" s="23">
        <f t="shared" si="11"/>
        <v>7.9274998395584634E-2</v>
      </c>
      <c r="L132" s="23">
        <f t="shared" si="13"/>
        <v>0.96864430170625404</v>
      </c>
      <c r="M132" s="23">
        <f t="shared" si="13"/>
        <v>0.95935160335581704</v>
      </c>
      <c r="N132" s="23">
        <f t="shared" si="13"/>
        <v>0.97811878706361932</v>
      </c>
      <c r="Q132" s="23">
        <f t="shared" si="12"/>
        <v>3.1857812183406838E-2</v>
      </c>
      <c r="R132" s="23">
        <f t="shared" si="12"/>
        <v>4.1497635885510885E-2</v>
      </c>
      <c r="S132" s="23">
        <f t="shared" si="12"/>
        <v>2.2124157157631986E-2</v>
      </c>
    </row>
    <row r="133" spans="1:19" x14ac:dyDescent="0.25">
      <c r="A133" s="11">
        <v>122</v>
      </c>
      <c r="B133" s="7">
        <v>3.1189999999999999E-2</v>
      </c>
      <c r="C133" s="7">
        <f t="shared" si="9"/>
        <v>4.1189999999999997E-2</v>
      </c>
      <c r="D133" s="19">
        <f t="shared" si="10"/>
        <v>2.1190000000000001E-2</v>
      </c>
      <c r="G133" s="23">
        <f t="shared" si="11"/>
        <v>2.3587367892968628E-2</v>
      </c>
      <c r="H133" s="23">
        <f t="shared" si="11"/>
        <v>7.2667701705008136E-3</v>
      </c>
      <c r="I133" s="23">
        <f t="shared" si="11"/>
        <v>7.7446267922279058E-2</v>
      </c>
      <c r="L133" s="23">
        <f t="shared" si="13"/>
        <v>0.96748021768698322</v>
      </c>
      <c r="M133" s="23">
        <f t="shared" si="13"/>
        <v>0.95820975341147074</v>
      </c>
      <c r="N133" s="23">
        <f t="shared" si="13"/>
        <v>0.97693181317796873</v>
      </c>
      <c r="Q133" s="23">
        <f t="shared" si="12"/>
        <v>3.3060301122399022E-2</v>
      </c>
      <c r="R133" s="23">
        <f t="shared" si="12"/>
        <v>4.2688575695887548E-2</v>
      </c>
      <c r="S133" s="23">
        <f t="shared" si="12"/>
        <v>2.3338421413858564E-2</v>
      </c>
    </row>
    <row r="134" spans="1:19" x14ac:dyDescent="0.25">
      <c r="A134" s="11">
        <v>123</v>
      </c>
      <c r="B134" s="7">
        <v>3.1199999999999999E-2</v>
      </c>
      <c r="C134" s="7">
        <f t="shared" si="9"/>
        <v>4.1200000000000001E-2</v>
      </c>
      <c r="D134" s="19">
        <f t="shared" si="10"/>
        <v>2.1199999999999997E-2</v>
      </c>
      <c r="G134" s="23">
        <f t="shared" si="11"/>
        <v>2.2846662465950924E-2</v>
      </c>
      <c r="H134" s="23">
        <f t="shared" si="11"/>
        <v>6.9710530737033156E-3</v>
      </c>
      <c r="I134" s="23">
        <f t="shared" si="11"/>
        <v>7.5747943355887998E-2</v>
      </c>
      <c r="L134" s="23">
        <f t="shared" si="13"/>
        <v>0.96859736828717935</v>
      </c>
      <c r="M134" s="23">
        <f t="shared" si="13"/>
        <v>0.95930556631638764</v>
      </c>
      <c r="N134" s="23">
        <f t="shared" si="13"/>
        <v>0.97807093082786889</v>
      </c>
      <c r="Q134" s="23">
        <f t="shared" si="12"/>
        <v>3.1906266044183056E-2</v>
      </c>
      <c r="R134" s="23">
        <f t="shared" si="12"/>
        <v>4.1545624697859371E-2</v>
      </c>
      <c r="S134" s="23">
        <f t="shared" si="12"/>
        <v>2.2173085168368654E-2</v>
      </c>
    </row>
    <row r="135" spans="1:19" x14ac:dyDescent="0.25">
      <c r="A135" s="11">
        <v>124</v>
      </c>
      <c r="B135" s="7">
        <v>3.1220000000000001E-2</v>
      </c>
      <c r="C135" s="7">
        <f t="shared" si="9"/>
        <v>4.122E-2</v>
      </c>
      <c r="D135" s="19">
        <f t="shared" si="10"/>
        <v>2.1220000000000003E-2</v>
      </c>
      <c r="G135" s="23">
        <f t="shared" si="11"/>
        <v>2.2102195102637019E-2</v>
      </c>
      <c r="H135" s="23">
        <f t="shared" si="11"/>
        <v>6.6792824334452527E-3</v>
      </c>
      <c r="I135" s="23">
        <f t="shared" si="11"/>
        <v>7.3995508508206798E-2</v>
      </c>
      <c r="L135" s="23">
        <f t="shared" si="13"/>
        <v>0.96741461189688394</v>
      </c>
      <c r="M135" s="23">
        <f t="shared" si="13"/>
        <v>0.95814539967301349</v>
      </c>
      <c r="N135" s="23">
        <f t="shared" si="13"/>
        <v>0.97686491843814549</v>
      </c>
      <c r="Q135" s="23">
        <f t="shared" si="12"/>
        <v>3.3128114410357977E-2</v>
      </c>
      <c r="R135" s="23">
        <f t="shared" si="12"/>
        <v>4.2755738338864105E-2</v>
      </c>
      <c r="S135" s="23">
        <f t="shared" si="12"/>
        <v>2.3406898076519418E-2</v>
      </c>
    </row>
    <row r="136" spans="1:19" x14ac:dyDescent="0.25">
      <c r="A136" s="13">
        <v>125</v>
      </c>
      <c r="B136" s="8">
        <v>3.1230000000000001E-2</v>
      </c>
      <c r="C136" s="7">
        <f t="shared" si="9"/>
        <v>4.1230000000000003E-2</v>
      </c>
      <c r="D136" s="19">
        <f t="shared" si="10"/>
        <v>2.1229999999999999E-2</v>
      </c>
      <c r="G136" s="23">
        <f t="shared" si="11"/>
        <v>2.1407090770692888E-2</v>
      </c>
      <c r="H136" s="23">
        <f t="shared" si="11"/>
        <v>6.4071653501691908E-3</v>
      </c>
      <c r="I136" s="23">
        <f t="shared" si="11"/>
        <v>7.2369315056040814E-2</v>
      </c>
      <c r="L136" s="23">
        <f t="shared" si="13"/>
        <v>0.96855043905294291</v>
      </c>
      <c r="M136" s="23">
        <f t="shared" si="13"/>
        <v>0.95925953334246106</v>
      </c>
      <c r="N136" s="23">
        <f t="shared" si="13"/>
        <v>0.97802307890099005</v>
      </c>
      <c r="Q136" s="23">
        <f t="shared" si="12"/>
        <v>3.195471793212655E-2</v>
      </c>
      <c r="R136" s="23">
        <f t="shared" si="12"/>
        <v>4.1593611575076725E-2</v>
      </c>
      <c r="S136" s="23">
        <f t="shared" si="12"/>
        <v>2.222201116747748E-2</v>
      </c>
    </row>
    <row r="137" spans="1:19" x14ac:dyDescent="0.25">
      <c r="A137" s="11">
        <v>126</v>
      </c>
      <c r="B137" s="7">
        <v>3.125E-2</v>
      </c>
      <c r="C137" s="7">
        <f t="shared" si="9"/>
        <v>4.1250000000000002E-2</v>
      </c>
      <c r="D137" s="19">
        <f t="shared" si="10"/>
        <v>2.1249999999999998E-2</v>
      </c>
      <c r="G137" s="23">
        <f t="shared" si="11"/>
        <v>2.070812814008233E-2</v>
      </c>
      <c r="H137" s="23">
        <f t="shared" si="11"/>
        <v>6.138583726519189E-3</v>
      </c>
      <c r="I137" s="23">
        <f t="shared" si="11"/>
        <v>7.0690204478031135E-2</v>
      </c>
      <c r="L137" s="23">
        <f t="shared" si="13"/>
        <v>0.96734901355360892</v>
      </c>
      <c r="M137" s="23">
        <f t="shared" si="13"/>
        <v>0.95808105316918202</v>
      </c>
      <c r="N137" s="23">
        <f t="shared" si="13"/>
        <v>0.9767980313657878</v>
      </c>
      <c r="Q137" s="23">
        <f t="shared" si="12"/>
        <v>3.3195924599093443E-2</v>
      </c>
      <c r="R137" s="23">
        <f t="shared" si="12"/>
        <v>4.2822897941801649E-2</v>
      </c>
      <c r="S137" s="23">
        <f t="shared" si="12"/>
        <v>2.3475371578963164E-2</v>
      </c>
    </row>
    <row r="138" spans="1:19" x14ac:dyDescent="0.25">
      <c r="A138" s="11">
        <v>127</v>
      </c>
      <c r="B138" s="7">
        <v>3.1260000000000003E-2</v>
      </c>
      <c r="C138" s="7">
        <f t="shared" si="9"/>
        <v>4.1260000000000005E-2</v>
      </c>
      <c r="D138" s="19">
        <f t="shared" si="10"/>
        <v>2.1260000000000001E-2</v>
      </c>
      <c r="G138" s="23">
        <f t="shared" si="11"/>
        <v>2.0055894872095501E-2</v>
      </c>
      <c r="H138" s="23">
        <f t="shared" si="11"/>
        <v>5.888212408573356E-3</v>
      </c>
      <c r="I138" s="23">
        <f t="shared" si="11"/>
        <v>6.913326907380922E-2</v>
      </c>
      <c r="L138" s="23">
        <f t="shared" si="13"/>
        <v>0.96850351400306545</v>
      </c>
      <c r="M138" s="23">
        <f t="shared" si="13"/>
        <v>0.95921350443357023</v>
      </c>
      <c r="N138" s="23">
        <f t="shared" si="13"/>
        <v>0.97797523128249297</v>
      </c>
      <c r="Q138" s="23">
        <f t="shared" si="12"/>
        <v>3.2003167847331662E-2</v>
      </c>
      <c r="R138" s="23">
        <f t="shared" si="12"/>
        <v>4.1641596517260765E-2</v>
      </c>
      <c r="S138" s="23">
        <f t="shared" si="12"/>
        <v>2.2270935155046908E-2</v>
      </c>
    </row>
    <row r="139" spans="1:19" x14ac:dyDescent="0.25">
      <c r="A139" s="11">
        <v>128</v>
      </c>
      <c r="B139" s="7">
        <v>3.1269999999999999E-2</v>
      </c>
      <c r="C139" s="7">
        <f t="shared" si="9"/>
        <v>4.1270000000000001E-2</v>
      </c>
      <c r="D139" s="19">
        <f t="shared" si="10"/>
        <v>2.1269999999999997E-2</v>
      </c>
      <c r="G139" s="23">
        <f t="shared" si="11"/>
        <v>1.9423828187513027E-2</v>
      </c>
      <c r="H139" s="23">
        <f t="shared" si="11"/>
        <v>5.64794444150837E-3</v>
      </c>
      <c r="I139" s="23">
        <f t="shared" si="11"/>
        <v>6.7609301585082396E-2</v>
      </c>
      <c r="L139" s="23">
        <f t="shared" si="13"/>
        <v>0.96848474283429298</v>
      </c>
      <c r="M139" s="23">
        <f t="shared" si="13"/>
        <v>0.95919509175396744</v>
      </c>
      <c r="N139" s="23">
        <f t="shared" si="13"/>
        <v>0.97795609105219972</v>
      </c>
      <c r="Q139" s="23">
        <f t="shared" si="12"/>
        <v>3.2022549656908254E-2</v>
      </c>
      <c r="R139" s="23">
        <f t="shared" si="12"/>
        <v>4.166079230239219E-2</v>
      </c>
      <c r="S139" s="23">
        <f t="shared" si="12"/>
        <v>2.2290506629847998E-2</v>
      </c>
    </row>
    <row r="140" spans="1:19" x14ac:dyDescent="0.25">
      <c r="A140" s="11">
        <v>129</v>
      </c>
      <c r="B140" s="7">
        <v>3.1289999999999998E-2</v>
      </c>
      <c r="C140" s="7">
        <f t="shared" si="9"/>
        <v>4.129E-2</v>
      </c>
      <c r="D140" s="19">
        <f t="shared" si="10"/>
        <v>2.1289999999999996E-2</v>
      </c>
      <c r="G140" s="23">
        <f t="shared" si="11"/>
        <v>1.8787800913641396E-2</v>
      </c>
      <c r="H140" s="23">
        <f t="shared" si="11"/>
        <v>5.4106694137524922E-3</v>
      </c>
      <c r="I140" s="23">
        <f t="shared" si="11"/>
        <v>6.6034172855857443E-2</v>
      </c>
      <c r="L140" s="23">
        <f t="shared" si="13"/>
        <v>0.96725530787589475</v>
      </c>
      <c r="M140" s="23">
        <f t="shared" si="13"/>
        <v>0.95798913565578381</v>
      </c>
      <c r="N140" s="23">
        <f t="shared" si="13"/>
        <v>0.97670248483128097</v>
      </c>
      <c r="Q140" s="23">
        <f t="shared" si="12"/>
        <v>3.3292797821952991E-2</v>
      </c>
      <c r="R140" s="23">
        <f t="shared" si="12"/>
        <v>4.2918841727164848E-2</v>
      </c>
      <c r="S140" s="23">
        <f t="shared" si="12"/>
        <v>2.3573192422920781E-2</v>
      </c>
    </row>
    <row r="141" spans="1:19" x14ac:dyDescent="0.25">
      <c r="A141" s="13">
        <v>130</v>
      </c>
      <c r="B141" s="8">
        <v>3.1300000000000001E-2</v>
      </c>
      <c r="C141" s="7">
        <f t="shared" ref="C141:C161" si="14">B141+0.01</f>
        <v>4.1300000000000003E-2</v>
      </c>
      <c r="D141" s="19">
        <f t="shared" ref="D141:D161" si="15">B141-0.01</f>
        <v>2.1299999999999999E-2</v>
      </c>
      <c r="G141" s="23">
        <f t="shared" ref="G141:I161" si="16">(1+B141)^(-$A141)</f>
        <v>1.8194817027138006E-2</v>
      </c>
      <c r="H141" s="23">
        <f t="shared" si="16"/>
        <v>5.1896385281625596E-3</v>
      </c>
      <c r="I141" s="23">
        <f t="shared" si="16"/>
        <v>6.4575362379844778E-2</v>
      </c>
      <c r="L141" s="23">
        <f t="shared" si="13"/>
        <v>0.968437823605378</v>
      </c>
      <c r="M141" s="23">
        <f t="shared" si="13"/>
        <v>0.95914906850007675</v>
      </c>
      <c r="N141" s="23">
        <f t="shared" si="13"/>
        <v>0.97790824942720145</v>
      </c>
      <c r="Q141" s="23">
        <f t="shared" ref="Q141:S161" si="17">-LN(L141)</f>
        <v>3.2070996848073359E-2</v>
      </c>
      <c r="R141" s="23">
        <f t="shared" si="17"/>
        <v>4.170877457257402E-2</v>
      </c>
      <c r="S141" s="23">
        <f t="shared" si="17"/>
        <v>2.2339427839788442E-2</v>
      </c>
    </row>
    <row r="142" spans="1:19" x14ac:dyDescent="0.25">
      <c r="A142" s="11">
        <v>131</v>
      </c>
      <c r="B142" s="7">
        <v>3.1309999999999998E-2</v>
      </c>
      <c r="C142" s="7">
        <f t="shared" si="14"/>
        <v>4.1309999999999999E-2</v>
      </c>
      <c r="D142" s="19">
        <f t="shared" si="15"/>
        <v>2.1309999999999996E-2</v>
      </c>
      <c r="G142" s="23">
        <f t="shared" si="16"/>
        <v>1.7620207506051824E-2</v>
      </c>
      <c r="H142" s="23">
        <f t="shared" si="16"/>
        <v>4.9775414164521361E-3</v>
      </c>
      <c r="I142" s="23">
        <f t="shared" si="16"/>
        <v>6.3147543744884682E-2</v>
      </c>
      <c r="L142" s="23">
        <f t="shared" ref="L142:N161" si="18">G142/G141</f>
        <v>0.96841905471051792</v>
      </c>
      <c r="M142" s="23">
        <f t="shared" si="18"/>
        <v>0.95913065802956443</v>
      </c>
      <c r="N142" s="23">
        <f t="shared" si="18"/>
        <v>0.97788911153821501</v>
      </c>
      <c r="Q142" s="23">
        <f t="shared" si="17"/>
        <v>3.2090377624289498E-2</v>
      </c>
      <c r="R142" s="23">
        <f t="shared" si="17"/>
        <v>4.1727969344075043E-2</v>
      </c>
      <c r="S142" s="23">
        <f t="shared" si="17"/>
        <v>2.2358998260905694E-2</v>
      </c>
    </row>
    <row r="143" spans="1:19" x14ac:dyDescent="0.25">
      <c r="A143" s="11">
        <v>132</v>
      </c>
      <c r="B143" s="7">
        <v>3.1329999999999997E-2</v>
      </c>
      <c r="C143" s="7">
        <f t="shared" si="14"/>
        <v>4.1329999999999999E-2</v>
      </c>
      <c r="D143" s="19">
        <f t="shared" si="15"/>
        <v>2.1329999999999995E-2</v>
      </c>
      <c r="G143" s="23">
        <f t="shared" si="16"/>
        <v>1.7041588384981418E-2</v>
      </c>
      <c r="H143" s="23">
        <f t="shared" si="16"/>
        <v>4.7679731480111745E-3</v>
      </c>
      <c r="I143" s="23">
        <f t="shared" si="16"/>
        <v>6.1670330325767277E-2</v>
      </c>
      <c r="L143" s="23">
        <f t="shared" si="18"/>
        <v>0.96716161708812598</v>
      </c>
      <c r="M143" s="23">
        <f t="shared" si="18"/>
        <v>0.95789723260799375</v>
      </c>
      <c r="N143" s="23">
        <f t="shared" si="18"/>
        <v>0.97660695362775585</v>
      </c>
      <c r="Q143" s="23">
        <f t="shared" si="17"/>
        <v>3.3389665034633913E-2</v>
      </c>
      <c r="R143" s="23">
        <f t="shared" si="17"/>
        <v>4.3014779617201432E-2</v>
      </c>
      <c r="S143" s="23">
        <f t="shared" si="17"/>
        <v>2.3671007138521251E-2</v>
      </c>
    </row>
    <row r="144" spans="1:19" x14ac:dyDescent="0.25">
      <c r="A144" s="11">
        <v>133</v>
      </c>
      <c r="B144" s="7">
        <v>3.134E-2</v>
      </c>
      <c r="C144" s="7">
        <f t="shared" si="14"/>
        <v>4.1340000000000002E-2</v>
      </c>
      <c r="D144" s="19">
        <f t="shared" si="15"/>
        <v>2.1339999999999998E-2</v>
      </c>
      <c r="G144" s="23">
        <f t="shared" si="16"/>
        <v>1.6502599435544801E-2</v>
      </c>
      <c r="H144" s="23">
        <f t="shared" si="16"/>
        <v>4.5728898122389811E-3</v>
      </c>
      <c r="I144" s="23">
        <f t="shared" si="16"/>
        <v>6.0303794491274841E-2</v>
      </c>
      <c r="L144" s="23">
        <f t="shared" si="18"/>
        <v>0.96837214130159233</v>
      </c>
      <c r="M144" s="23">
        <f t="shared" si="18"/>
        <v>0.95908464042974595</v>
      </c>
      <c r="N144" s="23">
        <f t="shared" si="18"/>
        <v>0.97784127590570946</v>
      </c>
      <c r="Q144" s="23">
        <f t="shared" si="17"/>
        <v>3.2138822091644953E-2</v>
      </c>
      <c r="R144" s="23">
        <f t="shared" si="17"/>
        <v>4.1775948942469728E-2</v>
      </c>
      <c r="S144" s="23">
        <f t="shared" si="17"/>
        <v>2.2407916693448538E-2</v>
      </c>
    </row>
    <row r="145" spans="1:19" x14ac:dyDescent="0.25">
      <c r="A145" s="11">
        <v>134</v>
      </c>
      <c r="B145" s="7">
        <v>3.1350000000000003E-2</v>
      </c>
      <c r="C145" s="7">
        <f t="shared" si="14"/>
        <v>4.1350000000000005E-2</v>
      </c>
      <c r="D145" s="19">
        <f t="shared" si="15"/>
        <v>2.1350000000000001E-2</v>
      </c>
      <c r="G145" s="23">
        <f t="shared" si="16"/>
        <v>1.5980347854405202E-2</v>
      </c>
      <c r="H145" s="23">
        <f t="shared" si="16"/>
        <v>4.3857042023428081E-3</v>
      </c>
      <c r="I145" s="23">
        <f t="shared" si="16"/>
        <v>5.8966385401139507E-2</v>
      </c>
      <c r="L145" s="23">
        <f t="shared" si="18"/>
        <v>0.96835337468018967</v>
      </c>
      <c r="M145" s="23">
        <f t="shared" si="18"/>
        <v>0.95906623216785469</v>
      </c>
      <c r="N145" s="23">
        <f t="shared" si="18"/>
        <v>0.97782214035753856</v>
      </c>
      <c r="Q145" s="23">
        <f t="shared" si="17"/>
        <v>3.2158201834668304E-2</v>
      </c>
      <c r="R145" s="23">
        <f t="shared" si="17"/>
        <v>4.1795142700536206E-2</v>
      </c>
      <c r="S145" s="23">
        <f t="shared" si="17"/>
        <v>2.2427486061073237E-2</v>
      </c>
    </row>
    <row r="146" spans="1:19" x14ac:dyDescent="0.25">
      <c r="A146" s="13">
        <v>135</v>
      </c>
      <c r="B146" s="8">
        <v>3.1359999999999999E-2</v>
      </c>
      <c r="C146" s="7">
        <f t="shared" si="14"/>
        <v>4.1360000000000001E-2</v>
      </c>
      <c r="D146" s="19">
        <f t="shared" si="15"/>
        <v>2.1359999999999997E-2</v>
      </c>
      <c r="G146" s="23">
        <f t="shared" si="16"/>
        <v>1.5474323886410908E-2</v>
      </c>
      <c r="H146" s="23">
        <f t="shared" si="16"/>
        <v>4.2061000742643863E-3</v>
      </c>
      <c r="I146" s="23">
        <f t="shared" si="16"/>
        <v>5.765750886663254E-2</v>
      </c>
      <c r="L146" s="23">
        <f t="shared" si="18"/>
        <v>0.96833460869534194</v>
      </c>
      <c r="M146" s="23">
        <f t="shared" si="18"/>
        <v>0.95904782452439929</v>
      </c>
      <c r="N146" s="23">
        <f t="shared" si="18"/>
        <v>0.97780300546484444</v>
      </c>
      <c r="Q146" s="23">
        <f t="shared" si="17"/>
        <v>3.2177581295902542E-2</v>
      </c>
      <c r="R146" s="23">
        <f t="shared" si="17"/>
        <v>4.1814336182166498E-2</v>
      </c>
      <c r="S146" s="23">
        <f t="shared" si="17"/>
        <v>2.2447055141308885E-2</v>
      </c>
    </row>
    <row r="147" spans="1:19" x14ac:dyDescent="0.25">
      <c r="A147" s="11">
        <v>136</v>
      </c>
      <c r="B147" s="7">
        <v>3.1370000000000002E-2</v>
      </c>
      <c r="C147" s="7">
        <f t="shared" si="14"/>
        <v>4.1370000000000004E-2</v>
      </c>
      <c r="D147" s="19">
        <f t="shared" si="15"/>
        <v>2.137E-2</v>
      </c>
      <c r="G147" s="23">
        <f t="shared" si="16"/>
        <v>1.4984032984296047E-2</v>
      </c>
      <c r="H147" s="23">
        <f t="shared" si="16"/>
        <v>4.0337737041658646E-3</v>
      </c>
      <c r="I147" s="23">
        <f t="shared" si="16"/>
        <v>5.6376582224951649E-2</v>
      </c>
      <c r="L147" s="23">
        <f t="shared" si="18"/>
        <v>0.9683158433470932</v>
      </c>
      <c r="M147" s="23">
        <f t="shared" si="18"/>
        <v>0.95902941749937787</v>
      </c>
      <c r="N147" s="23">
        <f t="shared" si="18"/>
        <v>0.97778387122753085</v>
      </c>
      <c r="Q147" s="23">
        <f t="shared" si="17"/>
        <v>3.2196960475278494E-2</v>
      </c>
      <c r="R147" s="23">
        <f t="shared" si="17"/>
        <v>4.1833529387339578E-2</v>
      </c>
      <c r="S147" s="23">
        <f t="shared" si="17"/>
        <v>2.246662393422957E-2</v>
      </c>
    </row>
    <row r="148" spans="1:19" x14ac:dyDescent="0.25">
      <c r="A148" s="11">
        <v>137</v>
      </c>
      <c r="B148" s="7">
        <v>3.1390000000000001E-2</v>
      </c>
      <c r="C148" s="7">
        <f t="shared" si="14"/>
        <v>4.1390000000000003E-2</v>
      </c>
      <c r="D148" s="19">
        <f t="shared" si="15"/>
        <v>2.1389999999999999E-2</v>
      </c>
      <c r="G148" s="23">
        <f t="shared" si="16"/>
        <v>1.4489735701541946E-2</v>
      </c>
      <c r="H148" s="23">
        <f t="shared" si="16"/>
        <v>3.8633476048977912E-3</v>
      </c>
      <c r="I148" s="23">
        <f t="shared" si="16"/>
        <v>5.5049146287740817E-2</v>
      </c>
      <c r="L148" s="23">
        <f t="shared" si="18"/>
        <v>0.96701173287110709</v>
      </c>
      <c r="M148" s="23">
        <f t="shared" si="18"/>
        <v>0.95775020817551904</v>
      </c>
      <c r="N148" s="23">
        <f t="shared" si="18"/>
        <v>0.97645412536868326</v>
      </c>
      <c r="Q148" s="23">
        <f t="shared" si="17"/>
        <v>3.3544650333466694E-2</v>
      </c>
      <c r="R148" s="23">
        <f t="shared" si="17"/>
        <v>4.3168278042468311E-2</v>
      </c>
      <c r="S148" s="23">
        <f t="shared" si="17"/>
        <v>2.3827508398034394E-2</v>
      </c>
    </row>
    <row r="149" spans="1:19" x14ac:dyDescent="0.25">
      <c r="A149" s="11">
        <v>138</v>
      </c>
      <c r="B149" s="7">
        <v>3.1399999999999997E-2</v>
      </c>
      <c r="C149" s="7">
        <f t="shared" si="14"/>
        <v>4.1399999999999999E-2</v>
      </c>
      <c r="D149" s="19">
        <f t="shared" si="15"/>
        <v>2.1399999999999995E-2</v>
      </c>
      <c r="G149" s="23">
        <f t="shared" si="16"/>
        <v>1.4029961014559073E-2</v>
      </c>
      <c r="H149" s="23">
        <f t="shared" si="16"/>
        <v>3.7048862552626393E-3</v>
      </c>
      <c r="I149" s="23">
        <f t="shared" si="16"/>
        <v>5.3823534569604974E-2</v>
      </c>
      <c r="L149" s="23">
        <f t="shared" si="18"/>
        <v>0.96826893903013389</v>
      </c>
      <c r="M149" s="23">
        <f t="shared" si="18"/>
        <v>0.95898340873229704</v>
      </c>
      <c r="N149" s="23">
        <f t="shared" si="18"/>
        <v>0.97773604495645405</v>
      </c>
      <c r="Q149" s="23">
        <f t="shared" si="17"/>
        <v>3.2245400716465249E-2</v>
      </c>
      <c r="R149" s="23">
        <f t="shared" si="17"/>
        <v>4.1881504840329688E-2</v>
      </c>
      <c r="S149" s="23">
        <f t="shared" si="17"/>
        <v>2.2515538057466592E-2</v>
      </c>
    </row>
    <row r="150" spans="1:19" x14ac:dyDescent="0.25">
      <c r="A150" s="11">
        <v>139</v>
      </c>
      <c r="B150" s="7">
        <v>3.141E-2</v>
      </c>
      <c r="C150" s="7">
        <f t="shared" si="14"/>
        <v>4.1410000000000002E-2</v>
      </c>
      <c r="D150" s="19">
        <f t="shared" si="15"/>
        <v>2.1409999999999998E-2</v>
      </c>
      <c r="G150" s="23">
        <f t="shared" si="16"/>
        <v>1.35845122209854E-2</v>
      </c>
      <c r="H150" s="23">
        <f t="shared" si="16"/>
        <v>3.5528562622839811E-3</v>
      </c>
      <c r="I150" s="23">
        <f t="shared" si="16"/>
        <v>5.2624180069342483E-2</v>
      </c>
      <c r="L150" s="23">
        <f t="shared" si="18"/>
        <v>0.96825017595477103</v>
      </c>
      <c r="M150" s="23">
        <f t="shared" si="18"/>
        <v>0.95896500391538175</v>
      </c>
      <c r="N150" s="23">
        <f t="shared" si="18"/>
        <v>0.97771691305944475</v>
      </c>
      <c r="Q150" s="23">
        <f t="shared" si="17"/>
        <v>3.2264778862767303E-2</v>
      </c>
      <c r="R150" s="23">
        <f t="shared" si="17"/>
        <v>4.1900697032147244E-2</v>
      </c>
      <c r="S150" s="23">
        <f t="shared" si="17"/>
        <v>2.2535105796932263E-2</v>
      </c>
    </row>
    <row r="151" spans="1:19" x14ac:dyDescent="0.25">
      <c r="A151" s="13">
        <v>140</v>
      </c>
      <c r="B151" s="8">
        <v>3.1419999999999997E-2</v>
      </c>
      <c r="C151" s="7">
        <f t="shared" si="14"/>
        <v>4.1419999999999998E-2</v>
      </c>
      <c r="D151" s="19">
        <f t="shared" si="15"/>
        <v>2.1419999999999995E-2</v>
      </c>
      <c r="G151" s="23">
        <f t="shared" si="16"/>
        <v>1.3152951469646502E-2</v>
      </c>
      <c r="H151" s="23">
        <f t="shared" si="16"/>
        <v>3.4069994319991417E-3</v>
      </c>
      <c r="I151" s="23">
        <f t="shared" si="16"/>
        <v>5.1450544123766685E-2</v>
      </c>
      <c r="L151" s="23">
        <f t="shared" si="18"/>
        <v>0.96823141351573727</v>
      </c>
      <c r="M151" s="23">
        <f t="shared" si="18"/>
        <v>0.9589465997166251</v>
      </c>
      <c r="N151" s="23">
        <f t="shared" si="18"/>
        <v>0.97769778181761113</v>
      </c>
      <c r="Q151" s="23">
        <f t="shared" si="17"/>
        <v>3.2284156727381524E-2</v>
      </c>
      <c r="R151" s="23">
        <f t="shared" si="17"/>
        <v>4.1919888947689506E-2</v>
      </c>
      <c r="S151" s="23">
        <f t="shared" si="17"/>
        <v>2.2554673249180982E-2</v>
      </c>
    </row>
    <row r="152" spans="1:19" x14ac:dyDescent="0.25">
      <c r="A152" s="11">
        <v>141</v>
      </c>
      <c r="B152" s="7">
        <v>3.143E-2</v>
      </c>
      <c r="C152" s="7">
        <f t="shared" si="14"/>
        <v>4.1430000000000002E-2</v>
      </c>
      <c r="D152" s="19">
        <f t="shared" si="15"/>
        <v>2.1429999999999998E-2</v>
      </c>
      <c r="G152" s="23">
        <f t="shared" si="16"/>
        <v>1.2734854020280243E-2</v>
      </c>
      <c r="H152" s="23">
        <f t="shared" si="16"/>
        <v>3.2670678195638701E-3</v>
      </c>
      <c r="I152" s="23">
        <f t="shared" si="16"/>
        <v>5.0302098584026886E-2</v>
      </c>
      <c r="L152" s="23">
        <f t="shared" si="18"/>
        <v>0.96821265171310666</v>
      </c>
      <c r="M152" s="23">
        <f t="shared" si="18"/>
        <v>0.95892819613616331</v>
      </c>
      <c r="N152" s="23">
        <f t="shared" si="18"/>
        <v>0.97767865123103148</v>
      </c>
      <c r="Q152" s="23">
        <f t="shared" si="17"/>
        <v>3.2303534310207785E-2</v>
      </c>
      <c r="R152" s="23">
        <f t="shared" si="17"/>
        <v>4.1939080586791438E-2</v>
      </c>
      <c r="S152" s="23">
        <f t="shared" si="17"/>
        <v>2.2574240414108337E-2</v>
      </c>
    </row>
    <row r="153" spans="1:19" x14ac:dyDescent="0.25">
      <c r="A153" s="11">
        <v>142</v>
      </c>
      <c r="B153" s="7">
        <v>3.1440000000000003E-2</v>
      </c>
      <c r="C153" s="7">
        <f t="shared" si="14"/>
        <v>4.1440000000000005E-2</v>
      </c>
      <c r="D153" s="19">
        <f t="shared" si="15"/>
        <v>2.1440000000000001E-2</v>
      </c>
      <c r="G153" s="23">
        <f t="shared" si="16"/>
        <v>1.2329807859441206E-2</v>
      </c>
      <c r="H153" s="23">
        <f t="shared" si="16"/>
        <v>3.1328233271430898E-3</v>
      </c>
      <c r="I153" s="23">
        <f t="shared" si="16"/>
        <v>4.9178325622029742E-2</v>
      </c>
      <c r="L153" s="23">
        <f t="shared" si="18"/>
        <v>0.9681938905468408</v>
      </c>
      <c r="M153" s="23">
        <f t="shared" si="18"/>
        <v>0.95890979317389835</v>
      </c>
      <c r="N153" s="23">
        <f t="shared" si="18"/>
        <v>0.97765952129969402</v>
      </c>
      <c r="Q153" s="23">
        <f t="shared" si="17"/>
        <v>3.2322911611262092E-2</v>
      </c>
      <c r="R153" s="23">
        <f t="shared" si="17"/>
        <v>4.1958271949532305E-2</v>
      </c>
      <c r="S153" s="23">
        <f t="shared" si="17"/>
        <v>2.2593807291702007E-2</v>
      </c>
    </row>
    <row r="154" spans="1:19" x14ac:dyDescent="0.25">
      <c r="A154" s="11">
        <v>143</v>
      </c>
      <c r="B154" s="7">
        <v>3.1449999999999999E-2</v>
      </c>
      <c r="C154" s="7">
        <f t="shared" si="14"/>
        <v>4.1450000000000001E-2</v>
      </c>
      <c r="D154" s="19">
        <f t="shared" si="15"/>
        <v>2.1449999999999997E-2</v>
      </c>
      <c r="G154" s="23">
        <f t="shared" si="16"/>
        <v>1.1937413327397018E-2</v>
      </c>
      <c r="H154" s="23">
        <f t="shared" si="16"/>
        <v>3.0040373173881095E-3</v>
      </c>
      <c r="I154" s="23">
        <f t="shared" si="16"/>
        <v>4.8078717540177791E-2</v>
      </c>
      <c r="L154" s="23">
        <f t="shared" si="18"/>
        <v>0.96817513001682975</v>
      </c>
      <c r="M154" s="23">
        <f t="shared" si="18"/>
        <v>0.95889139082974595</v>
      </c>
      <c r="N154" s="23">
        <f t="shared" si="18"/>
        <v>0.9776403920234451</v>
      </c>
      <c r="Q154" s="23">
        <f t="shared" si="17"/>
        <v>3.2342288630634326E-2</v>
      </c>
      <c r="R154" s="23">
        <f t="shared" si="17"/>
        <v>4.1977463035976985E-2</v>
      </c>
      <c r="S154" s="23">
        <f t="shared" si="17"/>
        <v>2.2613373882094799E-2</v>
      </c>
    </row>
    <row r="155" spans="1:19" x14ac:dyDescent="0.25">
      <c r="A155" s="11">
        <v>144</v>
      </c>
      <c r="B155" s="7">
        <v>3.1460000000000002E-2</v>
      </c>
      <c r="C155" s="7">
        <f t="shared" si="14"/>
        <v>4.1460000000000004E-2</v>
      </c>
      <c r="D155" s="19">
        <f t="shared" si="15"/>
        <v>2.146E-2</v>
      </c>
      <c r="G155" s="23">
        <f t="shared" si="16"/>
        <v>1.1557282755711842E-2</v>
      </c>
      <c r="H155" s="23">
        <f t="shared" si="16"/>
        <v>2.8804902419031805E-3</v>
      </c>
      <c r="I155" s="23">
        <f t="shared" si="16"/>
        <v>4.7002776584393668E-2</v>
      </c>
      <c r="L155" s="23">
        <f t="shared" si="18"/>
        <v>0.96815637012310229</v>
      </c>
      <c r="M155" s="23">
        <f t="shared" si="18"/>
        <v>0.95887298910376118</v>
      </c>
      <c r="N155" s="23">
        <f t="shared" si="18"/>
        <v>0.97762126340235689</v>
      </c>
      <c r="Q155" s="23">
        <f t="shared" si="17"/>
        <v>3.2361665368271134E-2</v>
      </c>
      <c r="R155" s="23">
        <f t="shared" si="17"/>
        <v>4.199665384604509E-2</v>
      </c>
      <c r="S155" s="23">
        <f t="shared" si="17"/>
        <v>2.2632940185188549E-2</v>
      </c>
    </row>
    <row r="156" spans="1:19" x14ac:dyDescent="0.25">
      <c r="A156" s="13">
        <v>145</v>
      </c>
      <c r="B156" s="8">
        <v>3.1480000000000001E-2</v>
      </c>
      <c r="C156" s="7">
        <f t="shared" si="14"/>
        <v>4.1480000000000003E-2</v>
      </c>
      <c r="D156" s="19">
        <f t="shared" si="15"/>
        <v>2.1479999999999999E-2</v>
      </c>
      <c r="G156" s="23">
        <f t="shared" si="16"/>
        <v>1.1173322128876426E-2</v>
      </c>
      <c r="H156" s="23">
        <f t="shared" si="16"/>
        <v>2.7581285881796789E-3</v>
      </c>
      <c r="I156" s="23">
        <f t="shared" si="16"/>
        <v>4.5884834257287496E-2</v>
      </c>
      <c r="L156" s="23">
        <f t="shared" si="18"/>
        <v>0.96677760378877509</v>
      </c>
      <c r="M156" s="23">
        <f t="shared" si="18"/>
        <v>0.95752054565452871</v>
      </c>
      <c r="N156" s="23">
        <f t="shared" si="18"/>
        <v>0.97621539814570524</v>
      </c>
      <c r="Q156" s="23">
        <f t="shared" si="17"/>
        <v>3.3786795720285714E-2</v>
      </c>
      <c r="R156" s="23">
        <f t="shared" si="17"/>
        <v>4.3408100554906112E-2</v>
      </c>
      <c r="S156" s="23">
        <f t="shared" si="17"/>
        <v>2.4072022097144888E-2</v>
      </c>
    </row>
    <row r="157" spans="1:19" x14ac:dyDescent="0.25">
      <c r="A157" s="11">
        <v>146</v>
      </c>
      <c r="B157" s="7">
        <v>3.1489999999999997E-2</v>
      </c>
      <c r="C157" s="7">
        <f t="shared" si="14"/>
        <v>4.1489999999999999E-2</v>
      </c>
      <c r="D157" s="19">
        <f t="shared" si="15"/>
        <v>2.1489999999999995E-2</v>
      </c>
      <c r="G157" s="23">
        <f t="shared" si="16"/>
        <v>1.0816999073861694E-2</v>
      </c>
      <c r="H157" s="23">
        <f t="shared" si="16"/>
        <v>2.6445681430901651E-3</v>
      </c>
      <c r="I157" s="23">
        <f t="shared" si="16"/>
        <v>4.4855795798384175E-2</v>
      </c>
      <c r="L157" s="23">
        <f t="shared" si="18"/>
        <v>0.96810947980333906</v>
      </c>
      <c r="M157" s="23">
        <f t="shared" si="18"/>
        <v>0.95882699393487603</v>
      </c>
      <c r="N157" s="23">
        <f t="shared" si="18"/>
        <v>0.97757345154319941</v>
      </c>
      <c r="Q157" s="23">
        <f t="shared" si="17"/>
        <v>3.2410099130374813E-2</v>
      </c>
      <c r="R157" s="23">
        <f t="shared" si="17"/>
        <v>4.2044622943714985E-2</v>
      </c>
      <c r="S157" s="23">
        <f t="shared" si="17"/>
        <v>2.2681847701970927E-2</v>
      </c>
    </row>
    <row r="158" spans="1:19" x14ac:dyDescent="0.25">
      <c r="A158" s="11">
        <v>147</v>
      </c>
      <c r="B158" s="7">
        <v>3.15E-2</v>
      </c>
      <c r="C158" s="7">
        <f t="shared" si="14"/>
        <v>4.1500000000000002E-2</v>
      </c>
      <c r="D158" s="19">
        <f t="shared" si="15"/>
        <v>2.1499999999999998E-2</v>
      </c>
      <c r="G158" s="23">
        <f t="shared" si="16"/>
        <v>1.047183644525233E-2</v>
      </c>
      <c r="H158" s="23">
        <f t="shared" si="16"/>
        <v>2.5356346641138713E-3</v>
      </c>
      <c r="I158" s="23">
        <f t="shared" si="16"/>
        <v>4.3848977195751981E-2</v>
      </c>
      <c r="L158" s="23">
        <f t="shared" si="18"/>
        <v>0.96809072218158743</v>
      </c>
      <c r="M158" s="23">
        <f t="shared" si="18"/>
        <v>0.95880859441609789</v>
      </c>
      <c r="N158" s="23">
        <f t="shared" si="18"/>
        <v>0.97755432526138653</v>
      </c>
      <c r="Q158" s="23">
        <f t="shared" si="17"/>
        <v>3.2429474835152641E-2</v>
      </c>
      <c r="R158" s="23">
        <f t="shared" si="17"/>
        <v>4.2063812740661254E-2</v>
      </c>
      <c r="S158" s="23">
        <f t="shared" si="17"/>
        <v>2.270141295191562E-2</v>
      </c>
    </row>
    <row r="159" spans="1:19" x14ac:dyDescent="0.25">
      <c r="A159" s="11">
        <v>148</v>
      </c>
      <c r="B159" s="7">
        <v>3.1510000000000003E-2</v>
      </c>
      <c r="C159" s="7">
        <f t="shared" si="14"/>
        <v>4.1510000000000005E-2</v>
      </c>
      <c r="D159" s="19">
        <f t="shared" si="15"/>
        <v>2.1510000000000001E-2</v>
      </c>
      <c r="G159" s="23">
        <f t="shared" si="16"/>
        <v>1.013749128676638E-2</v>
      </c>
      <c r="H159" s="23">
        <f t="shared" si="16"/>
        <v>2.4311416553612552E-3</v>
      </c>
      <c r="I159" s="23">
        <f t="shared" si="16"/>
        <v>4.2863918676822689E-2</v>
      </c>
      <c r="L159" s="23">
        <f t="shared" si="18"/>
        <v>0.96807196519598682</v>
      </c>
      <c r="M159" s="23">
        <f t="shared" si="18"/>
        <v>0.95879019551535705</v>
      </c>
      <c r="N159" s="23">
        <f t="shared" si="18"/>
        <v>0.97753519963460578</v>
      </c>
      <c r="Q159" s="23">
        <f t="shared" si="17"/>
        <v>3.2448850258223728E-2</v>
      </c>
      <c r="R159" s="23">
        <f t="shared" si="17"/>
        <v>4.2083002261261722E-2</v>
      </c>
      <c r="S159" s="23">
        <f t="shared" si="17"/>
        <v>2.2720977914581331E-2</v>
      </c>
    </row>
    <row r="160" spans="1:19" x14ac:dyDescent="0.25">
      <c r="A160" s="11">
        <v>149</v>
      </c>
      <c r="B160" s="7">
        <v>3.1519999999999999E-2</v>
      </c>
      <c r="C160" s="7">
        <f t="shared" si="14"/>
        <v>4.1520000000000001E-2</v>
      </c>
      <c r="D160" s="19">
        <f t="shared" si="15"/>
        <v>2.1519999999999997E-2</v>
      </c>
      <c r="G160" s="23">
        <f t="shared" si="16"/>
        <v>9.8136309698072938E-3</v>
      </c>
      <c r="H160" s="23">
        <f t="shared" si="16"/>
        <v>2.3309100542375462E-3</v>
      </c>
      <c r="I160" s="23">
        <f t="shared" si="16"/>
        <v>4.1900169529630216E-2</v>
      </c>
      <c r="L160" s="23">
        <f t="shared" si="18"/>
        <v>0.96805320884646695</v>
      </c>
      <c r="M160" s="23">
        <f t="shared" si="18"/>
        <v>0.9587717972325166</v>
      </c>
      <c r="N160" s="23">
        <f t="shared" si="18"/>
        <v>0.97751607466273049</v>
      </c>
      <c r="Q160" s="23">
        <f t="shared" si="17"/>
        <v>3.2468225399637021E-2</v>
      </c>
      <c r="R160" s="23">
        <f t="shared" si="17"/>
        <v>4.210219150563619E-2</v>
      </c>
      <c r="S160" s="23">
        <f t="shared" si="17"/>
        <v>2.2740542590073302E-2</v>
      </c>
    </row>
    <row r="161" spans="1:19" x14ac:dyDescent="0.25">
      <c r="A161" s="13">
        <v>150</v>
      </c>
      <c r="B161" s="8">
        <v>3.1530000000000002E-2</v>
      </c>
      <c r="C161" s="7">
        <f t="shared" si="14"/>
        <v>4.1530000000000004E-2</v>
      </c>
      <c r="D161" s="19">
        <f t="shared" si="15"/>
        <v>2.1530000000000001E-2</v>
      </c>
      <c r="G161" s="23">
        <f t="shared" si="16"/>
        <v>9.4999328891068758E-3</v>
      </c>
      <c r="H161" s="23">
        <f t="shared" si="16"/>
        <v>2.2347679385867052E-3</v>
      </c>
      <c r="I161" s="23">
        <f t="shared" si="16"/>
        <v>4.0957287934184933E-2</v>
      </c>
      <c r="L161" s="23">
        <f t="shared" si="18"/>
        <v>0.96803445313304071</v>
      </c>
      <c r="M161" s="23">
        <f t="shared" si="18"/>
        <v>0.95875339956766825</v>
      </c>
      <c r="N161" s="23">
        <f t="shared" si="18"/>
        <v>0.97749695034578532</v>
      </c>
      <c r="Q161" s="23">
        <f t="shared" si="17"/>
        <v>3.2487600259355563E-2</v>
      </c>
      <c r="R161" s="23">
        <f t="shared" si="17"/>
        <v>4.2121380473666037E-2</v>
      </c>
      <c r="S161" s="23">
        <f t="shared" si="17"/>
        <v>2.2760106978341969E-2</v>
      </c>
    </row>
    <row r="162" spans="1:19" x14ac:dyDescent="0.25">
      <c r="C162" s="18"/>
    </row>
    <row r="163" spans="1:19" x14ac:dyDescent="0.25">
      <c r="C163" s="18"/>
    </row>
    <row r="164" spans="1:19" x14ac:dyDescent="0.25">
      <c r="C164" s="18"/>
    </row>
    <row r="165" spans="1:19" x14ac:dyDescent="0.25">
      <c r="C165" s="18"/>
    </row>
    <row r="166" spans="1:19" x14ac:dyDescent="0.25">
      <c r="C166" s="18"/>
    </row>
    <row r="167" spans="1:19" x14ac:dyDescent="0.25">
      <c r="C167" s="18"/>
    </row>
    <row r="168" spans="1:19" x14ac:dyDescent="0.25">
      <c r="C168" s="18"/>
    </row>
    <row r="169" spans="1:19" x14ac:dyDescent="0.25">
      <c r="C169" s="18"/>
    </row>
    <row r="170" spans="1:19" x14ac:dyDescent="0.25">
      <c r="C170" s="18"/>
    </row>
    <row r="171" spans="1:19" x14ac:dyDescent="0.25">
      <c r="C171" s="18"/>
    </row>
  </sheetData>
  <mergeCells count="3">
    <mergeCell ref="G1:I1"/>
    <mergeCell ref="L1:N1"/>
    <mergeCell ref="Q1:S1"/>
  </mergeCells>
  <hyperlinks>
    <hyperlink ref="A3" location="Main_Menu!D10" display="Main menu" xr:uid="{F524CFFB-EF39-4D84-B0C3-05EEF388ADB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0009-C8A1-4CBE-A1D6-FE4B9044CD00}">
  <dimension ref="A1:X53"/>
  <sheetViews>
    <sheetView topLeftCell="G1" workbookViewId="0">
      <selection activeCell="Z3" sqref="Z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3" t="s">
        <v>50</v>
      </c>
      <c r="C1" s="183"/>
      <c r="D1" s="183"/>
      <c r="F1" s="184" t="s">
        <v>54</v>
      </c>
      <c r="G1" s="185"/>
      <c r="I1" s="186" t="s">
        <v>56</v>
      </c>
      <c r="J1" s="187"/>
      <c r="K1" s="187"/>
      <c r="L1" s="187"/>
      <c r="M1" s="187"/>
      <c r="N1" s="187"/>
      <c r="O1" s="188"/>
      <c r="Q1" s="189" t="s">
        <v>64</v>
      </c>
      <c r="R1" s="190"/>
      <c r="S1" s="190"/>
      <c r="T1" s="191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N3*RATES_shock!G12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67117.236913206245</v>
      </c>
    </row>
    <row r="4" spans="1:24" x14ac:dyDescent="0.25">
      <c r="A4" s="53">
        <v>1</v>
      </c>
      <c r="B4" s="44">
        <f>$B3*EXP(RATES_shock!R12)*(1-DATA!$C$14)</f>
        <v>56489.90591999999</v>
      </c>
      <c r="C4" s="47">
        <f>$C3*EXP(RATES_shock!R12)*(1-DATA!$C$14)</f>
        <v>14122.476479999998</v>
      </c>
      <c r="D4" s="26">
        <f t="shared" ref="D4:D53" si="0">B4+C4</f>
        <v>70612.382399999988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10525.907845279618</v>
      </c>
      <c r="J4" s="47">
        <f>MAX(D4,DATA!$C$4)*F3*('MORTALITY RATES MALE'!D63/1000)*G3</f>
        <v>419.38459216919995</v>
      </c>
      <c r="K4" s="47">
        <v>0</v>
      </c>
      <c r="L4" s="60">
        <f>D3*EXP(RATES_shock!R12)*DATA!$C$15*G3*F3</f>
        <v>1010.8111999999999</v>
      </c>
      <c r="M4" s="47">
        <f>DATA!$C$13*((1+DATA!$C$10)^A4)*F3*G3</f>
        <v>51</v>
      </c>
      <c r="N4" s="47">
        <f t="shared" ref="N4:N53" si="1">SUM(I4:M4)</f>
        <v>12007.103637448818</v>
      </c>
      <c r="O4" s="26">
        <f>N4*RATES_shock!H12</f>
        <v>11641.107226255352</v>
      </c>
      <c r="Q4" s="82">
        <f>B3*EXP(RATES_shock!R12)*(DATA!$C$14-DATA!$C$15)</f>
        <v>462.08511999999985</v>
      </c>
      <c r="R4" s="84">
        <f>C3*EXP(RATES_shock!R12)*(DATA!$C$14-DATA!$C$15)</f>
        <v>115.52127999999996</v>
      </c>
      <c r="S4" s="60">
        <f>Q4+R4-M4</f>
        <v>526.60639999999978</v>
      </c>
      <c r="T4" s="80">
        <f>S4*F4*G3</f>
        <v>523.47875293879986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$B4*EXP(RATES_shock!R13)*(1-DATA!$C$14)</f>
        <v>56925.55078396482</v>
      </c>
      <c r="C5" s="47">
        <f>$C4*EXP(RATES_shock!R13)*(1-DATA!$C$14)</f>
        <v>14231.387695991205</v>
      </c>
      <c r="D5" s="26">
        <f t="shared" si="0"/>
        <v>71156.938479956021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8957.5479346932243</v>
      </c>
      <c r="J5" s="47">
        <f>MAX(D5,DATA!$C$4)*F4*('MORTALITY RATES MALE'!D64/1000)*G4</f>
        <v>389.71766598182762</v>
      </c>
      <c r="K5" s="47">
        <v>0</v>
      </c>
      <c r="L5" s="60">
        <f>D4*EXP(RATES_shock!R13)*DATA!$C$15*G4*F4</f>
        <v>860.67321434944631</v>
      </c>
      <c r="M5" s="47">
        <f>DATA!$C$13*((1+DATA!$C$10)^A5)*F4*G4</f>
        <v>43.954384182749997</v>
      </c>
      <c r="N5" s="47">
        <f t="shared" si="1"/>
        <v>10251.893199207248</v>
      </c>
      <c r="O5" s="26">
        <f>N5*RATES_shock!H13</f>
        <v>9646.3400716135257</v>
      </c>
      <c r="Q5" s="82">
        <f>B4*EXP(RATES_shock!R13)*(DATA!$C$14-DATA!$C$15)</f>
        <v>465.64867716944627</v>
      </c>
      <c r="R5" s="84">
        <f>C4*EXP(RATES_shock!R13)*(DATA!$C$14-DATA!$C$15)</f>
        <v>116.41216929236157</v>
      </c>
      <c r="S5" s="60">
        <f t="shared" ref="S5:S53" si="2">Q5+R5-M5</f>
        <v>538.10646227905784</v>
      </c>
      <c r="T5" s="80">
        <f t="shared" ref="T5:T53" si="3">S5*F5*G4</f>
        <v>451.72679455681225</v>
      </c>
      <c r="W5" s="67" t="s">
        <v>71</v>
      </c>
      <c r="X5" s="70">
        <f>SUMPRODUCT(I4:I53,RATES_shock!H12:H61)</f>
        <v>57190.332297047578</v>
      </c>
    </row>
    <row r="6" spans="1:24" x14ac:dyDescent="0.25">
      <c r="A6" s="53">
        <v>3</v>
      </c>
      <c r="B6" s="44">
        <f>$B5*EXP(RATES_shock!R14)*(1-DATA!$C$14)</f>
        <v>57507.695164005294</v>
      </c>
      <c r="C6" s="47">
        <f>$C5*EXP(RATES_shock!R14)*(1-DATA!$C$14)</f>
        <v>14376.923791001323</v>
      </c>
      <c r="D6" s="26">
        <f t="shared" si="0"/>
        <v>71884.618955006619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7637.4343997693359</v>
      </c>
      <c r="J6" s="47">
        <f>MAX(D6,DATA!$C$4)*F5*('MORTALITY RATES MALE'!D65/1000)*G5</f>
        <v>362.25795495558219</v>
      </c>
      <c r="K6" s="47">
        <v>0</v>
      </c>
      <c r="L6" s="60">
        <f>D5*EXP(RATES_shock!R14)*DATA!$C$15*G5*F5</f>
        <v>734.26313767965451</v>
      </c>
      <c r="M6" s="47">
        <f>DATA!$C$13*((1+DATA!$C$10)^A6)*F5*G5</f>
        <v>37.861436679516039</v>
      </c>
      <c r="N6" s="47">
        <f t="shared" si="1"/>
        <v>8771.8169290840888</v>
      </c>
      <c r="O6" s="26">
        <f>N6*RATES_shock!H14</f>
        <v>7990.3938907186584</v>
      </c>
      <c r="Q6" s="82">
        <f>B5*EXP(RATES_shock!R14)*(DATA!$C$14-DATA!$C$15)</f>
        <v>470.41059438859128</v>
      </c>
      <c r="R6" s="84">
        <f>C5*EXP(RATES_shock!R14)*(DATA!$C$14-DATA!$C$15)</f>
        <v>117.60264859714782</v>
      </c>
      <c r="S6" s="60">
        <f t="shared" si="2"/>
        <v>550.15180630622308</v>
      </c>
      <c r="T6" s="80">
        <f t="shared" si="3"/>
        <v>389.79031838244862</v>
      </c>
      <c r="W6" s="67" t="s">
        <v>70</v>
      </c>
      <c r="X6" s="70">
        <f>SUMPRODUCT(J4:J53,RATES_shock!H12:H61)</f>
        <v>4120.7363338078612</v>
      </c>
    </row>
    <row r="7" spans="1:24" x14ac:dyDescent="0.25">
      <c r="A7" s="53">
        <v>4</v>
      </c>
      <c r="B7" s="44">
        <f>$B6*EXP(RATES_shock!R15)*(1-DATA!$C$14)</f>
        <v>58199.412811377362</v>
      </c>
      <c r="C7" s="47">
        <f>$C6*EXP(RATES_shock!R15)*(1-DATA!$C$14)</f>
        <v>14549.853202844341</v>
      </c>
      <c r="D7" s="26">
        <f t="shared" si="0"/>
        <v>72749.266014221706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6518.5509636182323</v>
      </c>
      <c r="J7" s="47">
        <f>MAX(D7,DATA!$C$4)*F6*('MORTALITY RATES MALE'!D66/1000)*G6</f>
        <v>342.35719335858164</v>
      </c>
      <c r="K7" s="47">
        <v>0</v>
      </c>
      <c r="L7" s="60">
        <f>D6*EXP(RATES_shock!R15)*DATA!$C$15*G6*F6</f>
        <v>627.16992938920032</v>
      </c>
      <c r="M7" s="47">
        <f>DATA!$C$13*((1+DATA!$C$10)^A7)*F6*G6</f>
        <v>32.594034566625631</v>
      </c>
      <c r="N7" s="47">
        <f t="shared" si="1"/>
        <v>7520.6721209326406</v>
      </c>
      <c r="O7" s="26">
        <f>N7*RATES_shock!H15</f>
        <v>6620.3583583320506</v>
      </c>
      <c r="Q7" s="82">
        <f>B6*EXP(RATES_shock!R15)*(DATA!$C$14-DATA!$C$15)</f>
        <v>476.06881645298449</v>
      </c>
      <c r="R7" s="84">
        <f>C6*EXP(RATES_shock!R15)*(DATA!$C$14-DATA!$C$15)</f>
        <v>119.01720411324612</v>
      </c>
      <c r="S7" s="60">
        <f t="shared" si="2"/>
        <v>562.49198599960505</v>
      </c>
      <c r="T7" s="80">
        <f t="shared" si="3"/>
        <v>336.10640266680196</v>
      </c>
      <c r="W7" s="67" t="s">
        <v>74</v>
      </c>
      <c r="X7" s="70">
        <f>SUMPRODUCT(K4:K53,RATES_shock!H12:H61)</f>
        <v>4.9233144930308397E-5</v>
      </c>
    </row>
    <row r="8" spans="1:24" x14ac:dyDescent="0.25">
      <c r="A8" s="54">
        <v>5</v>
      </c>
      <c r="B8" s="44">
        <f>$B7*EXP(RATES_shock!R16)*(1-DATA!$C$14)</f>
        <v>58979.243954900208</v>
      </c>
      <c r="C8" s="47">
        <f>$C7*EXP(RATES_shock!R16)*(1-DATA!$C$14)</f>
        <v>14744.810988725052</v>
      </c>
      <c r="D8" s="26">
        <f t="shared" si="0"/>
        <v>73724.054943625262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5566.7120625648577</v>
      </c>
      <c r="J8" s="47">
        <f>MAX(D8,DATA!$C$4)*F7*('MORTALITY RATES MALE'!D67/1000)*G7</f>
        <v>322.01487030836171</v>
      </c>
      <c r="K8" s="47">
        <v>0</v>
      </c>
      <c r="L8" s="60">
        <f>D7*EXP(RATES_shock!R16)*DATA!$C$15*G7*F7</f>
        <v>536.01601673125322</v>
      </c>
      <c r="M8" s="47">
        <f>DATA!$C$13*((1+DATA!$C$10)^A8)*F7*G7</f>
        <v>28.038206838087554</v>
      </c>
      <c r="N8" s="47">
        <f t="shared" si="1"/>
        <v>6452.7811564425601</v>
      </c>
      <c r="O8" s="26">
        <f>N8*RATES_shock!H16</f>
        <v>5481.8864601881187</v>
      </c>
      <c r="Q8" s="82">
        <f>B7*EXP(RATES_shock!R16)*(DATA!$C$14-DATA!$C$15)</f>
        <v>482.44780331206709</v>
      </c>
      <c r="R8" s="84">
        <f>C7*EXP(RATES_shock!R16)*(DATA!$C$14-DATA!$C$15)</f>
        <v>120.61195082801677</v>
      </c>
      <c r="S8" s="60">
        <f t="shared" si="2"/>
        <v>575.02154730199629</v>
      </c>
      <c r="T8" s="80">
        <f t="shared" si="3"/>
        <v>289.54262136910864</v>
      </c>
      <c r="W8" s="67" t="s">
        <v>73</v>
      </c>
      <c r="X8" s="70">
        <f>SUMPRODUCT(L4:L53,RATES_shock!H12:H61)</f>
        <v>5518.4542794215895</v>
      </c>
    </row>
    <row r="9" spans="1:24" ht="15.75" thickBot="1" x14ac:dyDescent="0.3">
      <c r="A9" s="53">
        <v>6</v>
      </c>
      <c r="B9" s="44">
        <f>$B8*EXP(RATES_shock!R17)*(1-DATA!$C$14)</f>
        <v>59815.690001179588</v>
      </c>
      <c r="C9" s="47">
        <f>$C8*EXP(RATES_shock!R17)*(1-DATA!$C$14)</f>
        <v>14953.922500294897</v>
      </c>
      <c r="D9" s="26">
        <f t="shared" si="0"/>
        <v>74769.61250147449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4753.0671137340869</v>
      </c>
      <c r="J9" s="47">
        <f>MAX(D9,DATA!$C$4)*F8*('MORTALITY RATES MALE'!D68/1000)*G8</f>
        <v>304.99273282395558</v>
      </c>
      <c r="K9" s="47">
        <v>0</v>
      </c>
      <c r="L9" s="60">
        <f>D8*EXP(RATES_shock!R17)*DATA!$C$15*G8*F8</f>
        <v>458.1014005127962</v>
      </c>
      <c r="M9" s="47">
        <f>DATA!$C$13*((1+DATA!$C$10)^A9)*F8*G8</f>
        <v>24.100072198803336</v>
      </c>
      <c r="N9" s="47">
        <f t="shared" si="1"/>
        <v>5540.2613192696417</v>
      </c>
      <c r="O9" s="26">
        <f>N9*RATES_shock!H17</f>
        <v>4538.7502784558083</v>
      </c>
      <c r="Q9" s="82">
        <f>B8*EXP(RATES_shock!R17)*(DATA!$C$14-DATA!$C$15)</f>
        <v>489.28989776016016</v>
      </c>
      <c r="R9" s="84">
        <f>C8*EXP(RATES_shock!R17)*(DATA!$C$14-DATA!$C$15)</f>
        <v>122.32247444004004</v>
      </c>
      <c r="S9" s="60">
        <f t="shared" si="2"/>
        <v>587.51230000139685</v>
      </c>
      <c r="T9" s="80">
        <f t="shared" si="3"/>
        <v>249.06079241834865</v>
      </c>
      <c r="W9" s="68" t="s">
        <v>72</v>
      </c>
      <c r="X9" s="71">
        <f>SUMPRODUCT(M4:M53,RATES_shock!H12:H61)</f>
        <v>287.71395369602828</v>
      </c>
    </row>
    <row r="10" spans="1:24" ht="15.75" thickBot="1" x14ac:dyDescent="0.3">
      <c r="A10" s="53">
        <v>7</v>
      </c>
      <c r="B10" s="44">
        <f>$B9*EXP(RATES_shock!R18)*(1-DATA!$C$14)</f>
        <v>60714.360294427715</v>
      </c>
      <c r="C10" s="47">
        <f>$C9*EXP(RATES_shock!R18)*(1-DATA!$C$14)</f>
        <v>15178.590073606929</v>
      </c>
      <c r="D10" s="26">
        <f t="shared" si="0"/>
        <v>75892.950368034639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4057.2826091274319</v>
      </c>
      <c r="J10" s="47">
        <f>MAX(D10,DATA!$C$4)*F9*('MORTALITY RATES MALE'!D69/1000)*G9</f>
        <v>290.2005491813635</v>
      </c>
      <c r="K10" s="47">
        <v>0</v>
      </c>
      <c r="L10" s="60">
        <f>D9*EXP(RATES_shock!R18)*DATA!$C$15*G9*F9</f>
        <v>391.46951279100983</v>
      </c>
      <c r="M10" s="47">
        <f>DATA!$C$13*((1+DATA!$C$10)^A10)*F9*G9</f>
        <v>20.695624434594976</v>
      </c>
      <c r="N10" s="47">
        <f t="shared" si="1"/>
        <v>4759.6482955343999</v>
      </c>
      <c r="O10" s="26">
        <f>N10*RATES_shock!H18</f>
        <v>3757.0195037108524</v>
      </c>
      <c r="Q10" s="82">
        <f>B9*EXP(RATES_shock!R18)*(DATA!$C$14-DATA!$C$15)</f>
        <v>496.6409840034986</v>
      </c>
      <c r="R10" s="84">
        <f>C9*EXP(RATES_shock!R18)*(DATA!$C$14-DATA!$C$15)</f>
        <v>124.16024600087465</v>
      </c>
      <c r="S10" s="60">
        <f t="shared" si="2"/>
        <v>600.10560556977828</v>
      </c>
      <c r="T10" s="80">
        <f t="shared" si="3"/>
        <v>213.94479911335739</v>
      </c>
    </row>
    <row r="11" spans="1:24" ht="15.75" thickBot="1" x14ac:dyDescent="0.3">
      <c r="A11" s="53">
        <v>8</v>
      </c>
      <c r="B11" s="44">
        <f>$B10*EXP(RATES_shock!R19)*(1-DATA!$C$14)</f>
        <v>61676.473313600065</v>
      </c>
      <c r="C11" s="47">
        <f>$C10*EXP(RATES_shock!R19)*(1-DATA!$C$14)</f>
        <v>15419.118328400016</v>
      </c>
      <c r="D11" s="26">
        <f t="shared" si="0"/>
        <v>77095.591642000087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3461.7672706043991</v>
      </c>
      <c r="J11" s="47">
        <f>MAX(D11,DATA!$C$4)*F10*('MORTALITY RATES MALE'!D70/1000)*G10</f>
        <v>277.20722081446036</v>
      </c>
      <c r="K11" s="47">
        <v>0</v>
      </c>
      <c r="L11" s="60">
        <f>D10*EXP(RATES_shock!R19)*DATA!$C$15*G10*F10</f>
        <v>334.43498485522809</v>
      </c>
      <c r="M11" s="47">
        <f>DATA!$C$13*((1+DATA!$C$10)^A11)*F10*G10</f>
        <v>17.752697549028625</v>
      </c>
      <c r="N11" s="47">
        <f t="shared" si="1"/>
        <v>4091.1621738231165</v>
      </c>
      <c r="O11" s="26">
        <f>N11*RATES_shock!H19</f>
        <v>3109.0379840566957</v>
      </c>
      <c r="Q11" s="82">
        <f>B10*EXP(RATES_shock!R19)*(DATA!$C$14-DATA!$C$15)</f>
        <v>504.51102915010273</v>
      </c>
      <c r="R11" s="84">
        <f>C10*EXP(RATES_shock!R19)*(DATA!$C$14-DATA!$C$15)</f>
        <v>126.12775728752568</v>
      </c>
      <c r="S11" s="60">
        <f t="shared" si="2"/>
        <v>612.88608888859972</v>
      </c>
      <c r="T11" s="80">
        <f t="shared" si="3"/>
        <v>183.52230305310877</v>
      </c>
      <c r="W11" s="66" t="s">
        <v>75</v>
      </c>
      <c r="X11" s="69">
        <f>DATA!C4-X3</f>
        <v>2882.7630867937551</v>
      </c>
    </row>
    <row r="12" spans="1:24" x14ac:dyDescent="0.25">
      <c r="A12" s="53">
        <v>9</v>
      </c>
      <c r="B12" s="44">
        <f>$B11*EXP(RATES_shock!R20)*(1-DATA!$C$14)</f>
        <v>62686.412413280043</v>
      </c>
      <c r="C12" s="47">
        <f>$C11*EXP(RATES_shock!R20)*(1-DATA!$C$14)</f>
        <v>15671.603103320011</v>
      </c>
      <c r="D12" s="26">
        <f t="shared" si="0"/>
        <v>78358.015516600048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2951.6968398691147</v>
      </c>
      <c r="J12" s="47">
        <f>MAX(D12,DATA!$C$4)*F11*('MORTALITY RATES MALE'!D71/1000)*G11</f>
        <v>259.97892008923895</v>
      </c>
      <c r="K12" s="47">
        <v>0</v>
      </c>
      <c r="L12" s="60">
        <f>D11*EXP(RATES_shock!R20)*DATA!$C$15*G11*F11</f>
        <v>285.49639047761917</v>
      </c>
      <c r="M12" s="47">
        <f>DATA!$C$13*((1+DATA!$C$10)^A12)*F11*G11</f>
        <v>15.208961571472729</v>
      </c>
      <c r="N12" s="47">
        <f t="shared" si="1"/>
        <v>3512.3811120074452</v>
      </c>
      <c r="O12" s="26">
        <f>N12*RATES_shock!H20</f>
        <v>2568.4193761111524</v>
      </c>
      <c r="Q12" s="82">
        <f>B11*EXP(RATES_shock!R20)*(DATA!$C$14-DATA!$C$15)</f>
        <v>512.77228967918222</v>
      </c>
      <c r="R12" s="84">
        <f>C11*EXP(RATES_shock!R20)*(DATA!$C$14-DATA!$C$15)</f>
        <v>128.19307241979556</v>
      </c>
      <c r="S12" s="60">
        <f t="shared" si="2"/>
        <v>625.75640052750498</v>
      </c>
      <c r="T12" s="80">
        <f t="shared" si="3"/>
        <v>157.19359919047278</v>
      </c>
    </row>
    <row r="13" spans="1:24" ht="15.75" thickBot="1" x14ac:dyDescent="0.3">
      <c r="A13" s="54">
        <v>10</v>
      </c>
      <c r="B13" s="44">
        <f>$B12*EXP(RATES_shock!R21)*(1-DATA!$C$14)</f>
        <v>63679.581630149878</v>
      </c>
      <c r="C13" s="47">
        <f>$C12*EXP(RATES_shock!R21)*(1-DATA!$C$14)</f>
        <v>15919.89540753747</v>
      </c>
      <c r="D13" s="26">
        <f t="shared" si="0"/>
        <v>79599.477037687349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2512.0573825459792</v>
      </c>
      <c r="J13" s="47">
        <f>MAX(D13,DATA!$C$4)*F12*('MORTALITY RATES MALE'!D72/1000)*G12</f>
        <v>244.28854429968544</v>
      </c>
      <c r="K13" s="47">
        <v>0</v>
      </c>
      <c r="L13" s="60">
        <f>D12*EXP(RATES_shock!R21)*DATA!$C$15*G12*F12</f>
        <v>243.30323224852762</v>
      </c>
      <c r="M13" s="47">
        <f>DATA!$C$13*((1+DATA!$C$10)^A13)*F12*G12</f>
        <v>13.01428176315615</v>
      </c>
      <c r="N13" s="47">
        <f t="shared" si="1"/>
        <v>3012.6634408573486</v>
      </c>
      <c r="O13" s="26">
        <f>N13*RATES_shock!H21</f>
        <v>2120.9332014607417</v>
      </c>
      <c r="Q13" s="82">
        <f>B12*EXP(RATES_shock!R21)*(DATA!$C$14-DATA!$C$15)</f>
        <v>520.89637325275964</v>
      </c>
      <c r="R13" s="84">
        <f>C12*EXP(RATES_shock!R21)*(DATA!$C$14-DATA!$C$15)</f>
        <v>130.22409331318991</v>
      </c>
      <c r="S13" s="60">
        <f t="shared" si="2"/>
        <v>638.10618480279334</v>
      </c>
      <c r="T13" s="80">
        <f t="shared" si="3"/>
        <v>134.29321565890245</v>
      </c>
    </row>
    <row r="14" spans="1:24" x14ac:dyDescent="0.25">
      <c r="A14" s="53">
        <v>11</v>
      </c>
      <c r="B14" s="44">
        <f>$B13*EXP(RATES_shock!R22)*(1-DATA!$C$14)</f>
        <v>64825.935603235353</v>
      </c>
      <c r="C14" s="47">
        <f>$C13*EXP(RATES_shock!R22)*(1-DATA!$C$14)</f>
        <v>16206.483900808838</v>
      </c>
      <c r="D14" s="26">
        <f t="shared" si="0"/>
        <v>81032.419504044199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2139.7763660742594</v>
      </c>
      <c r="J14" s="47">
        <f>MAX(D14,DATA!$C$4)*F13*('MORTALITY RATES MALE'!D73/1000)*G13</f>
        <v>226.13375712739355</v>
      </c>
      <c r="K14" s="47">
        <v>0</v>
      </c>
      <c r="L14" s="60">
        <f>D13*EXP(RATES_shock!R22)*DATA!$C$15*G13*F13</f>
        <v>207.50474503229154</v>
      </c>
      <c r="M14" s="47">
        <f>DATA!$C$13*((1+DATA!$C$10)^A14)*F13*G13</f>
        <v>11.121207363359748</v>
      </c>
      <c r="N14" s="47">
        <f t="shared" si="1"/>
        <v>2584.5360755973038</v>
      </c>
      <c r="O14" s="26">
        <f>N14*RATES_shock!H22</f>
        <v>1748.0314205953953</v>
      </c>
      <c r="Q14" s="82">
        <f>B13*EXP(RATES_shock!R22)*(DATA!$C$14-DATA!$C$15)</f>
        <v>530.27350186695583</v>
      </c>
      <c r="R14" s="84">
        <f>C13*EXP(RATES_shock!R22)*(DATA!$C$14-DATA!$C$15)</f>
        <v>132.56837546673896</v>
      </c>
      <c r="S14" s="60">
        <f t="shared" si="2"/>
        <v>651.72066997033505</v>
      </c>
      <c r="T14" s="80">
        <f t="shared" si="3"/>
        <v>114.76596540668754</v>
      </c>
      <c r="W14" s="73" t="s">
        <v>77</v>
      </c>
      <c r="X14" s="72">
        <f>SUM(T3:T53)</f>
        <v>3626.3102503678838</v>
      </c>
    </row>
    <row r="15" spans="1:24" x14ac:dyDescent="0.25">
      <c r="A15" s="53">
        <v>12</v>
      </c>
      <c r="B15" s="44">
        <f>$B14*EXP(RATES_shock!R23)*(1-DATA!$C$14)</f>
        <v>65945.705817093651</v>
      </c>
      <c r="C15" s="47">
        <f>$C14*EXP(RATES_shock!R23)*(1-DATA!$C$14)</f>
        <v>16486.426454273413</v>
      </c>
      <c r="D15" s="26">
        <f t="shared" si="0"/>
        <v>82432.132271367067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1818.0489968818931</v>
      </c>
      <c r="J15" s="47">
        <f>MAX(D15,DATA!$C$4)*F14*('MORTALITY RATES MALE'!D74/1000)*G14</f>
        <v>214.57661693321111</v>
      </c>
      <c r="K15" s="47">
        <v>0</v>
      </c>
      <c r="L15" s="60">
        <f>D14*EXP(RATES_shock!R23)*DATA!$C$15*G14*F14</f>
        <v>176.62666120516343</v>
      </c>
      <c r="M15" s="47">
        <f>DATA!$C$13*((1+DATA!$C$10)^A15)*F14*G14</f>
        <v>9.491669555255914</v>
      </c>
      <c r="N15" s="47">
        <f t="shared" si="1"/>
        <v>2218.743944575524</v>
      </c>
      <c r="O15" s="26">
        <f>N15*RATES_shock!H23</f>
        <v>1442.6964020433657</v>
      </c>
      <c r="Q15" s="82">
        <f>B14*EXP(RATES_shock!R23)*(DATA!$C$14-DATA!$C$15)</f>
        <v>539.43317641794397</v>
      </c>
      <c r="R15" s="84">
        <f>C14*EXP(RATES_shock!R23)*(DATA!$C$14-DATA!$C$15)</f>
        <v>134.85829410448599</v>
      </c>
      <c r="S15" s="60">
        <f t="shared" si="2"/>
        <v>664.79980096717406</v>
      </c>
      <c r="T15" s="80">
        <f t="shared" si="3"/>
        <v>97.778264972555206</v>
      </c>
      <c r="W15" s="74" t="s">
        <v>78</v>
      </c>
      <c r="X15" s="70">
        <f>DATA!C4-X3-X14</f>
        <v>-743.54716357412872</v>
      </c>
    </row>
    <row r="16" spans="1:24" ht="15.75" thickBot="1" x14ac:dyDescent="0.3">
      <c r="A16" s="53">
        <v>13</v>
      </c>
      <c r="B16" s="44">
        <f>$B15*EXP(RATES_shock!R24)*(1-DATA!$C$14)</f>
        <v>67060.166076887966</v>
      </c>
      <c r="C16" s="47">
        <f>$C15*EXP(RATES_shock!R24)*(1-DATA!$C$14)</f>
        <v>16765.041519221992</v>
      </c>
      <c r="D16" s="26">
        <f t="shared" si="0"/>
        <v>83825.207596109962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1541.1251461579595</v>
      </c>
      <c r="J16" s="47">
        <f>MAX(D16,DATA!$C$4)*F15*('MORTALITY RATES MALE'!D75/1000)*G15</f>
        <v>202.26763431661851</v>
      </c>
      <c r="K16" s="47">
        <v>0</v>
      </c>
      <c r="L16" s="60">
        <f>D15*EXP(RATES_shock!R24)*DATA!$C$15*G15*F15</f>
        <v>150.01482860840636</v>
      </c>
      <c r="M16" s="47">
        <f>DATA!$C$13*((1+DATA!$C$10)^A16)*F15*G15</f>
        <v>8.0861651841604143</v>
      </c>
      <c r="N16" s="47">
        <f t="shared" si="1"/>
        <v>1901.4937742671448</v>
      </c>
      <c r="O16" s="26">
        <f>N16*RATES_shock!H24</f>
        <v>1189.1138086775368</v>
      </c>
      <c r="Q16" s="82">
        <f>B15*EXP(RATES_shock!R24)*(DATA!$C$14-DATA!$C$15)</f>
        <v>548.54941576186468</v>
      </c>
      <c r="R16" s="84">
        <f>C15*EXP(RATES_shock!R24)*(DATA!$C$14-DATA!$C$15)</f>
        <v>137.13735394046617</v>
      </c>
      <c r="S16" s="60">
        <f t="shared" si="2"/>
        <v>677.60060451817037</v>
      </c>
      <c r="T16" s="80">
        <f t="shared" si="3"/>
        <v>83.076818759867265</v>
      </c>
      <c r="W16" s="75" t="s">
        <v>79</v>
      </c>
      <c r="X16" s="71">
        <f>(DATA!$C$14-DATA!$C$15)*X18*DATA!C4</f>
        <v>3158.0278660330619</v>
      </c>
    </row>
    <row r="17" spans="1:24" ht="15.75" thickBot="1" x14ac:dyDescent="0.3">
      <c r="A17" s="53">
        <v>14</v>
      </c>
      <c r="B17" s="44">
        <f>$B16*EXP(RATES_shock!R25)*(1-DATA!$C$14)</f>
        <v>68115.85882685156</v>
      </c>
      <c r="C17" s="47">
        <f>$C16*EXP(RATES_shock!R25)*(1-DATA!$C$14)</f>
        <v>17028.96470671289</v>
      </c>
      <c r="D17" s="26">
        <f t="shared" si="0"/>
        <v>85144.823533564457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1301.7022925304545</v>
      </c>
      <c r="J17" s="47">
        <f>MAX(D17,DATA!$C$4)*F16*('MORTALITY RATES MALE'!D76/1000)*G16</f>
        <v>192.55508427582785</v>
      </c>
      <c r="K17" s="47">
        <v>0</v>
      </c>
      <c r="L17" s="60">
        <f>D16*EXP(RATES_shock!R25)*DATA!$C$15*G16*F16</f>
        <v>127.02009388437318</v>
      </c>
      <c r="M17" s="47">
        <f>DATA!$C$13*((1+DATA!$C$10)^A17)*F16*G16</f>
        <v>6.8753911025694254</v>
      </c>
      <c r="N17" s="47">
        <f t="shared" si="1"/>
        <v>1628.1528617932249</v>
      </c>
      <c r="O17" s="26">
        <f>N17*RATES_shock!H25</f>
        <v>980.34499110485649</v>
      </c>
      <c r="Q17" s="82">
        <f>B16*EXP(RATES_shock!R25)*(DATA!$C$14-DATA!$C$15)</f>
        <v>557.18493927894929</v>
      </c>
      <c r="R17" s="84">
        <f>C16*EXP(RATES_shock!R25)*(DATA!$C$14-DATA!$C$15)</f>
        <v>139.29623481973732</v>
      </c>
      <c r="S17" s="60">
        <f t="shared" si="2"/>
        <v>689.60578299611711</v>
      </c>
      <c r="T17" s="80">
        <f t="shared" si="3"/>
        <v>70.306856531065137</v>
      </c>
    </row>
    <row r="18" spans="1:24" ht="15.75" thickBot="1" x14ac:dyDescent="0.3">
      <c r="A18" s="54">
        <v>15</v>
      </c>
      <c r="B18" s="44">
        <f>$B17*EXP(RATES_shock!R26)*(1-DATA!$C$14)</f>
        <v>69165.476699884326</v>
      </c>
      <c r="C18" s="47">
        <f>$C17*EXP(RATES_shock!R26)*(1-DATA!$C$14)</f>
        <v>17291.369174971082</v>
      </c>
      <c r="D18" s="26">
        <f t="shared" si="0"/>
        <v>86456.845874855411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1096.5228243552306</v>
      </c>
      <c r="J18" s="47">
        <f>MAX(D18,DATA!$C$4)*F17*('MORTALITY RATES MALE'!D77/1000)*G17</f>
        <v>179.87016884308233</v>
      </c>
      <c r="K18" s="47">
        <v>0</v>
      </c>
      <c r="L18" s="60">
        <f>D17*EXP(RATES_shock!R26)*DATA!$C$15*G17*F17</f>
        <v>107.25172354978768</v>
      </c>
      <c r="M18" s="47">
        <f>DATA!$C$13*((1+DATA!$C$10)^A18)*F17*G17</f>
        <v>5.8316075886846086</v>
      </c>
      <c r="N18" s="47">
        <f t="shared" si="1"/>
        <v>1389.4763243367852</v>
      </c>
      <c r="O18" s="26">
        <f>N18*RATES_shock!H26</f>
        <v>805.80994952342871</v>
      </c>
      <c r="Q18" s="82">
        <f>B17*EXP(RATES_shock!R26)*(DATA!$C$14-DATA!$C$15)</f>
        <v>565.77077055120094</v>
      </c>
      <c r="R18" s="84">
        <f>C17*EXP(RATES_shock!R26)*(DATA!$C$14-DATA!$C$15)</f>
        <v>141.44269263780023</v>
      </c>
      <c r="S18" s="60">
        <f t="shared" si="2"/>
        <v>701.38185560031661</v>
      </c>
      <c r="T18" s="80">
        <f t="shared" si="3"/>
        <v>59.322137329809607</v>
      </c>
      <c r="W18" s="66" t="s">
        <v>80</v>
      </c>
      <c r="X18" s="69">
        <f>SUMPRODUCT(O4:O53,A4:A53)/SUM(O4:O53)</f>
        <v>5.6393354750590401</v>
      </c>
    </row>
    <row r="19" spans="1:24" x14ac:dyDescent="0.25">
      <c r="A19" s="53">
        <v>16</v>
      </c>
      <c r="B19" s="44">
        <f>$B18*EXP(RATES_shock!R27)*(1-DATA!$C$14)</f>
        <v>70254.290164296472</v>
      </c>
      <c r="C19" s="47">
        <f>$C18*EXP(RATES_shock!R27)*(1-DATA!$C$14)</f>
        <v>17563.572541074118</v>
      </c>
      <c r="D19" s="26">
        <f t="shared" si="0"/>
        <v>87817.862705370586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921.17446109610694</v>
      </c>
      <c r="J19" s="47">
        <f>MAX(D19,DATA!$C$4)*F18*('MORTALITY RATES MALE'!D78/1000)*G18</f>
        <v>170.32717526648997</v>
      </c>
      <c r="K19" s="47">
        <v>0</v>
      </c>
      <c r="L19" s="60">
        <f>D18*EXP(RATES_shock!R27)*DATA!$C$15*G18*F18</f>
        <v>90.376024387939268</v>
      </c>
      <c r="M19" s="47">
        <f>DATA!$C$13*((1+DATA!$C$10)^A19)*F18*G18</f>
        <v>4.9346225776164658</v>
      </c>
      <c r="N19" s="47">
        <f t="shared" si="1"/>
        <v>1186.8122833281525</v>
      </c>
      <c r="O19" s="26">
        <f>N19*RATES_shock!H27</f>
        <v>662.7029228446047</v>
      </c>
      <c r="Q19" s="82">
        <f>B18*EXP(RATES_shock!R27)*(DATA!$C$14-DATA!$C$15)</f>
        <v>574.6772201578442</v>
      </c>
      <c r="R19" s="84">
        <f>C18*EXP(RATES_shock!R27)*(DATA!$C$14-DATA!$C$15)</f>
        <v>143.66930503946105</v>
      </c>
      <c r="S19" s="60">
        <f t="shared" si="2"/>
        <v>713.41190261968882</v>
      </c>
      <c r="T19" s="80">
        <f t="shared" si="3"/>
        <v>49.904983734012461</v>
      </c>
    </row>
    <row r="20" spans="1:24" x14ac:dyDescent="0.25">
      <c r="A20" s="53">
        <v>17</v>
      </c>
      <c r="B20" s="44">
        <f>$B19*EXP(RATES_shock!R28)*(1-DATA!$C$14)</f>
        <v>71338.90882002296</v>
      </c>
      <c r="C20" s="47">
        <f>$C19*EXP(RATES_shock!R28)*(1-DATA!$C$14)</f>
        <v>17834.72720500574</v>
      </c>
      <c r="D20" s="26">
        <f t="shared" si="0"/>
        <v>89173.636025028696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772.13292626361829</v>
      </c>
      <c r="J20" s="47">
        <f>MAX(D20,DATA!$C$4)*F19*('MORTALITY RATES MALE'!D79/1000)*G19</f>
        <v>153.06502471143048</v>
      </c>
      <c r="K20" s="47">
        <v>0</v>
      </c>
      <c r="L20" s="60">
        <f>D19*EXP(RATES_shock!R28)*DATA!$C$15*G19*F19</f>
        <v>75.901113868209919</v>
      </c>
      <c r="M20" s="47">
        <f>DATA!$C$13*((1+DATA!$C$10)^A20)*F19*G19</f>
        <v>4.1628946225248997</v>
      </c>
      <c r="N20" s="47">
        <f t="shared" si="1"/>
        <v>1005.2619594657835</v>
      </c>
      <c r="O20" s="26">
        <f>N20*RATES_shock!H28</f>
        <v>540.63149798933023</v>
      </c>
      <c r="Q20" s="82">
        <f>B19*EXP(RATES_shock!R28)*(DATA!$C$14-DATA!$C$15)</f>
        <v>583.54935640100564</v>
      </c>
      <c r="R20" s="84">
        <f>C19*EXP(RATES_shock!R28)*(DATA!$C$14-DATA!$C$15)</f>
        <v>145.88733910025141</v>
      </c>
      <c r="S20" s="60">
        <f t="shared" si="2"/>
        <v>725.27380087873223</v>
      </c>
      <c r="T20" s="80">
        <f t="shared" si="3"/>
        <v>41.879620623585438</v>
      </c>
    </row>
    <row r="21" spans="1:24" x14ac:dyDescent="0.25">
      <c r="A21" s="53">
        <v>18</v>
      </c>
      <c r="B21" s="44">
        <f>$B20*EXP(RATES_shock!R29)*(1-DATA!$C$14)</f>
        <v>72336.972806461243</v>
      </c>
      <c r="C21" s="47">
        <f>$C20*EXP(RATES_shock!R29)*(1-DATA!$C$14)</f>
        <v>18084.243201615311</v>
      </c>
      <c r="D21" s="26">
        <f t="shared" si="0"/>
        <v>90421.216008076561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644.25815105885181</v>
      </c>
      <c r="J21" s="47">
        <f>MAX(D21,DATA!$C$4)*F20*('MORTALITY RATES MALE'!D80/1000)*G20</f>
        <v>141.6161800003708</v>
      </c>
      <c r="K21" s="47">
        <v>0</v>
      </c>
      <c r="L21" s="60">
        <f>D20*EXP(RATES_shock!R29)*DATA!$C$15*G20*F20</f>
        <v>63.530050275540113</v>
      </c>
      <c r="M21" s="47">
        <f>DATA!$C$13*((1+DATA!$C$10)^A21)*F20*G20</f>
        <v>3.5050383243625314</v>
      </c>
      <c r="N21" s="47">
        <f t="shared" si="1"/>
        <v>852.90941965912532</v>
      </c>
      <c r="O21" s="26">
        <f>N21*RATES_shock!H29</f>
        <v>442.41515339188527</v>
      </c>
      <c r="Q21" s="82">
        <f>B20*EXP(RATES_shock!R29)*(DATA!$C$14-DATA!$C$15)</f>
        <v>591.71347898945794</v>
      </c>
      <c r="R21" s="84">
        <f>C20*EXP(RATES_shock!R29)*(DATA!$C$14-DATA!$C$15)</f>
        <v>147.92836974736448</v>
      </c>
      <c r="S21" s="60">
        <f t="shared" si="2"/>
        <v>736.13681041245991</v>
      </c>
      <c r="T21" s="80">
        <f t="shared" si="3"/>
        <v>34.977927572641619</v>
      </c>
    </row>
    <row r="22" spans="1:24" x14ac:dyDescent="0.25">
      <c r="A22" s="53">
        <v>19</v>
      </c>
      <c r="B22" s="44">
        <f>$B21*EXP(RATES_shock!R30)*(1-DATA!$C$14)</f>
        <v>73171.686868025427</v>
      </c>
      <c r="C22" s="47">
        <f>$C21*EXP(RATES_shock!R30)*(1-DATA!$C$14)</f>
        <v>18292.921717006357</v>
      </c>
      <c r="D22" s="26">
        <f t="shared" si="0"/>
        <v>91464.60858503179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533.97279898175293</v>
      </c>
      <c r="J22" s="47">
        <f>MAX(D22,DATA!$C$4)*F21*('MORTALITY RATES MALE'!D81/1000)*G21</f>
        <v>133.13761180743998</v>
      </c>
      <c r="K22" s="47">
        <v>0</v>
      </c>
      <c r="L22" s="60">
        <f>D21*EXP(RATES_shock!R30)*DATA!$C$15*G21*F21</f>
        <v>52.880642821770515</v>
      </c>
      <c r="M22" s="47">
        <f>DATA!$C$13*((1+DATA!$C$10)^A22)*F21*G21</f>
        <v>2.9418988233634362</v>
      </c>
      <c r="N22" s="47">
        <f t="shared" si="1"/>
        <v>722.93295243432681</v>
      </c>
      <c r="O22" s="26">
        <f>N22*RATES_shock!H30</f>
        <v>362.56111335423407</v>
      </c>
      <c r="Q22" s="82">
        <f>B21*EXP(RATES_shock!R30)*(DATA!$C$14-DATA!$C$15)</f>
        <v>598.54140587341851</v>
      </c>
      <c r="R22" s="84">
        <f>C21*EXP(RATES_shock!R30)*(DATA!$C$14-DATA!$C$15)</f>
        <v>149.63535146835463</v>
      </c>
      <c r="S22" s="60">
        <f t="shared" si="2"/>
        <v>745.23485851840974</v>
      </c>
      <c r="T22" s="80">
        <f t="shared" si="3"/>
        <v>29.013914259170139</v>
      </c>
    </row>
    <row r="23" spans="1:24" x14ac:dyDescent="0.25">
      <c r="A23" s="54">
        <v>20</v>
      </c>
      <c r="B23" s="44">
        <f>$B22*EXP(RATES_shock!R31)*(1-DATA!$C$14)</f>
        <v>73823.504841786897</v>
      </c>
      <c r="C23" s="47">
        <f>$C22*EXP(RATES_shock!R31)*(1-DATA!$C$14)</f>
        <v>18455.876210446724</v>
      </c>
      <c r="D23" s="26">
        <f t="shared" si="0"/>
        <v>92279.381052233628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439.07313038830944</v>
      </c>
      <c r="J23" s="47">
        <f>MAX(D23,DATA!$C$4)*F22*('MORTALITY RATES MALE'!D82/1000)*G22</f>
        <v>125.67586254508983</v>
      </c>
      <c r="K23" s="47">
        <v>0</v>
      </c>
      <c r="L23" s="60">
        <f>D22*EXP(RATES_shock!R31)*DATA!$C$15*G22*F22</f>
        <v>43.714542934116345</v>
      </c>
      <c r="M23" s="47">
        <f>DATA!$C$13*((1+DATA!$C$10)^A23)*F22*G22</f>
        <v>2.4586999232916895</v>
      </c>
      <c r="N23" s="47">
        <f t="shared" si="1"/>
        <v>610.92223579080724</v>
      </c>
      <c r="O23" s="26">
        <f>N23*RATES_shock!H31</f>
        <v>296.99996308399335</v>
      </c>
      <c r="Q23" s="82">
        <f>B22*EXP(RATES_shock!R31)*(DATA!$C$14-DATA!$C$15)</f>
        <v>603.87325023956555</v>
      </c>
      <c r="R23" s="84">
        <f>C22*EXP(RATES_shock!R31)*(DATA!$C$14-DATA!$C$15)</f>
        <v>150.96831255989139</v>
      </c>
      <c r="S23" s="60">
        <f t="shared" si="2"/>
        <v>752.38286287616529</v>
      </c>
      <c r="T23" s="80">
        <f t="shared" si="3"/>
        <v>23.873698925133674</v>
      </c>
    </row>
    <row r="24" spans="1:24" x14ac:dyDescent="0.25">
      <c r="A24" s="53">
        <v>21</v>
      </c>
      <c r="B24" s="44">
        <f>$B23*EXP(RATES_shock!R32)*(1-DATA!$C$14)</f>
        <v>74532.794082093416</v>
      </c>
      <c r="C24" s="47">
        <f>$C23*EXP(RATES_shock!R32)*(1-DATA!$C$14)</f>
        <v>18633.198520523354</v>
      </c>
      <c r="D24" s="26">
        <f t="shared" si="0"/>
        <v>93165.992602616767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359.43580186082801</v>
      </c>
      <c r="J24" s="47">
        <f>MAX(D24,DATA!$C$4)*F23*('MORTALITY RATES MALE'!D83/1000)*G23</f>
        <v>115.77698075242289</v>
      </c>
      <c r="K24" s="47">
        <v>0</v>
      </c>
      <c r="L24" s="60">
        <f>D23*EXP(RATES_shock!R32)*DATA!$C$15*G23*F23</f>
        <v>35.970488809324671</v>
      </c>
      <c r="M24" s="47">
        <f>DATA!$C$13*((1+DATA!$C$10)^A24)*F23*G23</f>
        <v>2.043964528433365</v>
      </c>
      <c r="N24" s="47">
        <f t="shared" si="1"/>
        <v>513.22723595100888</v>
      </c>
      <c r="O24" s="26">
        <f>N24*RATES_shock!H32</f>
        <v>241.69422337744334</v>
      </c>
      <c r="Q24" s="82">
        <f>B23*EXP(RATES_shock!R32)*(DATA!$C$14-DATA!$C$15)</f>
        <v>609.67520721548794</v>
      </c>
      <c r="R24" s="84">
        <f>C23*EXP(RATES_shock!R32)*(DATA!$C$14-DATA!$C$15)</f>
        <v>152.41880180387199</v>
      </c>
      <c r="S24" s="60">
        <f t="shared" si="2"/>
        <v>760.05004449092655</v>
      </c>
      <c r="T24" s="80">
        <f t="shared" si="3"/>
        <v>19.554925983281258</v>
      </c>
    </row>
    <row r="25" spans="1:24" x14ac:dyDescent="0.25">
      <c r="A25" s="53">
        <v>22</v>
      </c>
      <c r="B25" s="44">
        <f>$B24*EXP(RATES_shock!R33)*(1-DATA!$C$14)</f>
        <v>75330.206148873142</v>
      </c>
      <c r="C25" s="47">
        <f>$C24*EXP(RATES_shock!R33)*(1-DATA!$C$14)</f>
        <v>18832.551537218285</v>
      </c>
      <c r="D25" s="26">
        <f t="shared" si="0"/>
        <v>94162.757686091427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292.27865492317392</v>
      </c>
      <c r="J25" s="47">
        <f>MAX(D25,DATA!$C$4)*F24*('MORTALITY RATES MALE'!D84/1000)*G24</f>
        <v>110.09986106502859</v>
      </c>
      <c r="K25" s="47">
        <v>0</v>
      </c>
      <c r="L25" s="60">
        <f>D24*EXP(RATES_shock!R33)*DATA!$C$15*G24*F24</f>
        <v>29.478220508908812</v>
      </c>
      <c r="M25" s="47">
        <f>DATA!$C$13*((1+DATA!$C$10)^A25)*F24*G24</f>
        <v>1.690466997198804</v>
      </c>
      <c r="N25" s="47">
        <f t="shared" si="1"/>
        <v>433.54720349431011</v>
      </c>
      <c r="O25" s="26">
        <f>N25*RATES_shock!H33</f>
        <v>197.56502585798128</v>
      </c>
      <c r="Q25" s="82">
        <f>B24*EXP(RATES_shock!R33)*(DATA!$C$14-DATA!$C$15)</f>
        <v>616.19800530775569</v>
      </c>
      <c r="R25" s="84">
        <f>C24*EXP(RATES_shock!R33)*(DATA!$C$14-DATA!$C$15)</f>
        <v>154.04950132693892</v>
      </c>
      <c r="S25" s="60">
        <f t="shared" si="2"/>
        <v>768.5570396374959</v>
      </c>
      <c r="T25" s="80">
        <f t="shared" si="3"/>
        <v>15.909092490458281</v>
      </c>
    </row>
    <row r="26" spans="1:24" x14ac:dyDescent="0.25">
      <c r="A26" s="53">
        <v>23</v>
      </c>
      <c r="B26" s="44">
        <f>$B25*EXP(RATES_shock!R34)*(1-DATA!$C$14)</f>
        <v>76216.983330205941</v>
      </c>
      <c r="C26" s="47">
        <f>$C25*EXP(RATES_shock!R34)*(1-DATA!$C$14)</f>
        <v>19054.245832551485</v>
      </c>
      <c r="D26" s="26">
        <f t="shared" si="0"/>
        <v>95271.22916275743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236.35674616653182</v>
      </c>
      <c r="J26" s="47">
        <f>MAX(D26,DATA!$C$4)*F25*('MORTALITY RATES MALE'!D85/1000)*G25</f>
        <v>100.05982147734235</v>
      </c>
      <c r="K26" s="47">
        <v>0</v>
      </c>
      <c r="L26" s="60">
        <f>D25*EXP(RATES_shock!R34)*DATA!$C$15*G25*F25</f>
        <v>23.996017878408754</v>
      </c>
      <c r="M26" s="47">
        <f>DATA!$C$13*((1+DATA!$C$10)^A26)*F25*G25</f>
        <v>1.3872737940108462</v>
      </c>
      <c r="N26" s="47">
        <f t="shared" si="1"/>
        <v>361.79985931629375</v>
      </c>
      <c r="O26" s="26">
        <f>N26*RATES_shock!H34</f>
        <v>159.36697358995735</v>
      </c>
      <c r="Q26" s="82">
        <f>B25*EXP(RATES_shock!R34)*(DATA!$C$14-DATA!$C$15)</f>
        <v>623.45180638205261</v>
      </c>
      <c r="R26" s="84">
        <f>C25*EXP(RATES_shock!R34)*(DATA!$C$14-DATA!$C$15)</f>
        <v>155.86295159551315</v>
      </c>
      <c r="S26" s="60">
        <f t="shared" si="2"/>
        <v>777.92748418355484</v>
      </c>
      <c r="T26" s="80">
        <f t="shared" si="3"/>
        <v>12.870572947190903</v>
      </c>
    </row>
    <row r="27" spans="1:24" x14ac:dyDescent="0.25">
      <c r="A27" s="53">
        <v>24</v>
      </c>
      <c r="B27" s="44">
        <f>$B26*EXP(RATES_shock!R35)*(1-DATA!$C$14)</f>
        <v>77191.622819449898</v>
      </c>
      <c r="C27" s="47">
        <f>$C26*EXP(RATES_shock!R35)*(1-DATA!$C$14)</f>
        <v>19297.905704862475</v>
      </c>
      <c r="D27" s="26">
        <f t="shared" si="0"/>
        <v>96489.528524312365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189.89184991553415</v>
      </c>
      <c r="J27" s="47">
        <f>MAX(D27,DATA!$C$4)*F26*('MORTALITY RATES MALE'!D86/1000)*G26</f>
        <v>90.563484165049644</v>
      </c>
      <c r="K27" s="47">
        <v>0</v>
      </c>
      <c r="L27" s="60">
        <f>D26*EXP(RATES_shock!R35)*DATA!$C$15*G26*F26</f>
        <v>19.424375095779649</v>
      </c>
      <c r="M27" s="47">
        <f>DATA!$C$13*((1+DATA!$C$10)^A27)*F26*G26</f>
        <v>1.1309719071222304</v>
      </c>
      <c r="N27" s="47">
        <f t="shared" si="1"/>
        <v>301.01068108348562</v>
      </c>
      <c r="O27" s="26">
        <f>N27*RATES_shock!H35</f>
        <v>128.03605283129195</v>
      </c>
      <c r="Q27" s="82">
        <f>B26*EXP(RATES_shock!R35)*(DATA!$C$14-DATA!$C$15)</f>
        <v>631.42431754151232</v>
      </c>
      <c r="R27" s="84">
        <f>C26*EXP(RATES_shock!R35)*(DATA!$C$14-DATA!$C$15)</f>
        <v>157.85607938537808</v>
      </c>
      <c r="S27" s="60">
        <f t="shared" si="2"/>
        <v>788.14942501976816</v>
      </c>
      <c r="T27" s="80">
        <f t="shared" si="3"/>
        <v>10.343993979603756</v>
      </c>
    </row>
    <row r="28" spans="1:24" x14ac:dyDescent="0.25">
      <c r="A28" s="54">
        <v>25</v>
      </c>
      <c r="B28" s="44">
        <f>$B27*EXP(RATES_shock!R36)*(1-DATA!$C$14)</f>
        <v>78249.673596994922</v>
      </c>
      <c r="C28" s="47">
        <f>$C27*EXP(RATES_shock!R36)*(1-DATA!$C$14)</f>
        <v>19562.418399248731</v>
      </c>
      <c r="D28" s="26">
        <f t="shared" si="0"/>
        <v>97812.09199624366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151.30494209010652</v>
      </c>
      <c r="J28" s="47">
        <f>MAX(D28,DATA!$C$4)*F27*('MORTALITY RATES MALE'!D87/1000)*G27</f>
        <v>82.128758211475557</v>
      </c>
      <c r="K28" s="47">
        <v>0</v>
      </c>
      <c r="L28" s="60">
        <f>D27*EXP(RATES_shock!R36)*DATA!$C$15*G27*F27</f>
        <v>15.619975570417267</v>
      </c>
      <c r="M28" s="47">
        <f>DATA!$C$13*((1+DATA!$C$10)^A28)*F27*G27</f>
        <v>0.91510919708127969</v>
      </c>
      <c r="N28" s="47">
        <f t="shared" si="1"/>
        <v>249.96878506908061</v>
      </c>
      <c r="O28" s="26">
        <f>N28*RATES_shock!H36</f>
        <v>102.57998741413492</v>
      </c>
      <c r="Q28" s="82">
        <f>B27*EXP(RATES_shock!R36)*(DATA!$C$14-DATA!$C$15)</f>
        <v>640.07912962777016</v>
      </c>
      <c r="R28" s="84">
        <f>C27*EXP(RATES_shock!R36)*(DATA!$C$14-DATA!$C$15)</f>
        <v>160.01978240694254</v>
      </c>
      <c r="S28" s="60">
        <f t="shared" si="2"/>
        <v>799.18380283763145</v>
      </c>
      <c r="T28" s="80">
        <f t="shared" si="3"/>
        <v>8.2444500962172125</v>
      </c>
    </row>
    <row r="29" spans="1:24" x14ac:dyDescent="0.25">
      <c r="A29" s="53">
        <v>26</v>
      </c>
      <c r="B29" s="44">
        <f>$B28*EXP(RATES_shock!R37)*(1-DATA!$C$14)</f>
        <v>79363.57148170819</v>
      </c>
      <c r="C29" s="47">
        <f>$C28*EXP(RATES_shock!R37)*(1-DATA!$C$14)</f>
        <v>19840.892870427047</v>
      </c>
      <c r="D29" s="26">
        <f t="shared" si="0"/>
        <v>99204.464352135241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119.61175271689842</v>
      </c>
      <c r="J29" s="47">
        <f>MAX(D29,DATA!$C$4)*F28*('MORTALITY RATES MALE'!D88/1000)*G28</f>
        <v>72.210854166944102</v>
      </c>
      <c r="K29" s="47">
        <v>0</v>
      </c>
      <c r="L29" s="60">
        <f>D28*EXP(RATES_shock!R37)*DATA!$C$15*G28*F28</f>
        <v>12.452436715061994</v>
      </c>
      <c r="M29" s="47">
        <f>DATA!$C$13*((1+DATA!$C$10)^A29)*F28*G28</f>
        <v>0.73368293202230694</v>
      </c>
      <c r="N29" s="47">
        <f t="shared" si="1"/>
        <v>205.00872653092682</v>
      </c>
      <c r="O29" s="26">
        <f>N29*RATES_shock!H37</f>
        <v>81.124007380268836</v>
      </c>
      <c r="Q29" s="82">
        <f>B28*EXP(RATES_shock!R37)*(DATA!$C$14-DATA!$C$15)</f>
        <v>649.190768766529</v>
      </c>
      <c r="R29" s="84">
        <f>C28*EXP(RATES_shock!R37)*(DATA!$C$14-DATA!$C$15)</f>
        <v>162.29769219163225</v>
      </c>
      <c r="S29" s="60">
        <f t="shared" si="2"/>
        <v>810.75477802613887</v>
      </c>
      <c r="T29" s="80">
        <f t="shared" si="3"/>
        <v>6.5190969096941425</v>
      </c>
    </row>
    <row r="30" spans="1:24" x14ac:dyDescent="0.25">
      <c r="A30" s="53">
        <v>27</v>
      </c>
      <c r="B30" s="44">
        <f>$B29*EXP(RATES_shock!R38)*(1-DATA!$C$14)</f>
        <v>80560.925961561603</v>
      </c>
      <c r="C30" s="47">
        <f>$C29*EXP(RATES_shock!R38)*(1-DATA!$C$14)</f>
        <v>20140.231490390401</v>
      </c>
      <c r="D30" s="26">
        <f t="shared" si="0"/>
        <v>100701.15745195201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93.552473057447315</v>
      </c>
      <c r="J30" s="47">
        <f>MAX(D30,DATA!$C$4)*F29*('MORTALITY RATES MALE'!D89/1000)*G29</f>
        <v>64.36340950973225</v>
      </c>
      <c r="K30" s="47">
        <v>0</v>
      </c>
      <c r="L30" s="60">
        <f>D29*EXP(RATES_shock!R38)*DATA!$C$15*G29*F29</f>
        <v>9.8523649206712918</v>
      </c>
      <c r="M30" s="47">
        <f>DATA!$C$13*((1+DATA!$C$10)^A30)*F29*G29</f>
        <v>0.5832993439049674</v>
      </c>
      <c r="N30" s="47">
        <f t="shared" si="1"/>
        <v>168.3515468317558</v>
      </c>
      <c r="O30" s="26">
        <f>N30*RATES_shock!H38</f>
        <v>64.184441719370724</v>
      </c>
      <c r="Q30" s="82">
        <f>B29*EXP(RATES_shock!R38)*(DATA!$C$14-DATA!$C$15)</f>
        <v>658.98507944017661</v>
      </c>
      <c r="R30" s="84">
        <f>C29*EXP(RATES_shock!R38)*(DATA!$C$14-DATA!$C$15)</f>
        <v>164.74626986004415</v>
      </c>
      <c r="S30" s="60">
        <f t="shared" si="2"/>
        <v>823.14804995631573</v>
      </c>
      <c r="T30" s="80">
        <f t="shared" si="3"/>
        <v>5.0998189197197066</v>
      </c>
    </row>
    <row r="31" spans="1:24" x14ac:dyDescent="0.25">
      <c r="A31" s="53">
        <v>28</v>
      </c>
      <c r="B31" s="44">
        <f>$B30*EXP(RATES_shock!R39)*(1-DATA!$C$14)</f>
        <v>81807.905084979211</v>
      </c>
      <c r="C31" s="47">
        <f>$C30*EXP(RATES_shock!R39)*(1-DATA!$C$14)</f>
        <v>20451.976271244803</v>
      </c>
      <c r="D31" s="26">
        <f t="shared" si="0"/>
        <v>102259.88135622401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72.117253361888089</v>
      </c>
      <c r="J31" s="47">
        <f>MAX(D31,DATA!$C$4)*F30*('MORTALITY RATES MALE'!D90/1000)*G30</f>
        <v>57.573521602907981</v>
      </c>
      <c r="K31" s="47">
        <v>0</v>
      </c>
      <c r="L31" s="60">
        <f>D30*EXP(RATES_shock!R39)*DATA!$C$15*G30*F30</f>
        <v>7.7088606155635544</v>
      </c>
      <c r="M31" s="47">
        <f>DATA!$C$13*((1+DATA!$C$10)^A31)*F30*G30</f>
        <v>0.45842737274211676</v>
      </c>
      <c r="N31" s="47">
        <f t="shared" si="1"/>
        <v>137.85806295310175</v>
      </c>
      <c r="O31" s="26">
        <f>N31*RATES_shock!H39</f>
        <v>50.618918439613743</v>
      </c>
      <c r="Q31" s="82">
        <f>B30*EXP(RATES_shock!R39)*(DATA!$C$14-DATA!$C$15)</f>
        <v>669.18531766854142</v>
      </c>
      <c r="R31" s="84">
        <f>C30*EXP(RATES_shock!R39)*(DATA!$C$14-DATA!$C$15)</f>
        <v>167.29632941713535</v>
      </c>
      <c r="S31" s="60">
        <f t="shared" si="2"/>
        <v>836.02321971293463</v>
      </c>
      <c r="T31" s="80">
        <f t="shared" si="3"/>
        <v>3.9319580957350206</v>
      </c>
    </row>
    <row r="32" spans="1:24" x14ac:dyDescent="0.25">
      <c r="A32" s="53">
        <v>29</v>
      </c>
      <c r="B32" s="44">
        <f>$B31*EXP(RATES_shock!R40)*(1-DATA!$C$14)</f>
        <v>83131.902679011284</v>
      </c>
      <c r="C32" s="47">
        <f>$C31*EXP(RATES_shock!R40)*(1-DATA!$C$14)</f>
        <v>20782.975669752821</v>
      </c>
      <c r="D32" s="26">
        <f t="shared" si="0"/>
        <v>103914.8783487641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54.685754715708924</v>
      </c>
      <c r="J32" s="47">
        <f>MAX(D32,DATA!$C$4)*F31*('MORTALITY RATES MALE'!D91/1000)*G31</f>
        <v>50.723460571794675</v>
      </c>
      <c r="K32" s="47">
        <v>0</v>
      </c>
      <c r="L32" s="60">
        <f>D31*EXP(RATES_shock!R40)*DATA!$C$15*G31*F31</f>
        <v>5.9467048127810767</v>
      </c>
      <c r="M32" s="47">
        <f>DATA!$C$13*((1+DATA!$C$10)^A32)*F31*G31</f>
        <v>0.35496411647534443</v>
      </c>
      <c r="N32" s="47">
        <f t="shared" si="1"/>
        <v>111.71088421676002</v>
      </c>
      <c r="O32" s="26">
        <f>N32*RATES_shock!H40</f>
        <v>39.476858474802967</v>
      </c>
      <c r="Q32" s="82">
        <f>B31*EXP(RATES_shock!R40)*(DATA!$C$14-DATA!$C$15)</f>
        <v>680.01556383649302</v>
      </c>
      <c r="R32" s="84">
        <f>C31*EXP(RATES_shock!R40)*(DATA!$C$14-DATA!$C$15)</f>
        <v>170.00389095912325</v>
      </c>
      <c r="S32" s="60">
        <f t="shared" si="2"/>
        <v>849.66449067914095</v>
      </c>
      <c r="T32" s="80">
        <f t="shared" si="3"/>
        <v>2.981955432220234</v>
      </c>
    </row>
    <row r="33" spans="1:20" x14ac:dyDescent="0.25">
      <c r="A33" s="54">
        <v>30</v>
      </c>
      <c r="B33" s="44">
        <f>$B32*EXP(RATES_shock!R41)*(1-DATA!$C$14)</f>
        <v>84491.981114151669</v>
      </c>
      <c r="C33" s="47">
        <f>$C32*EXP(RATES_shock!R41)*(1-DATA!$C$14)</f>
        <v>21122.995278537917</v>
      </c>
      <c r="D33" s="26">
        <f t="shared" si="0"/>
        <v>105614.97639268958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40.716226122813211</v>
      </c>
      <c r="J33" s="47">
        <f>MAX(D33,DATA!$C$4)*F32*('MORTALITY RATES MALE'!D92/1000)*G32</f>
        <v>43.528866256694791</v>
      </c>
      <c r="K33" s="47">
        <v>0</v>
      </c>
      <c r="L33" s="60">
        <f>D32*EXP(RATES_shock!R41)*DATA!$C$15*G32*F32</f>
        <v>4.5101116445496041</v>
      </c>
      <c r="M33" s="47">
        <f>DATA!$C$13*((1+DATA!$C$10)^A33)*F32*G32</f>
        <v>0.27017661903508977</v>
      </c>
      <c r="N33" s="47">
        <f t="shared" si="1"/>
        <v>89.025380643092703</v>
      </c>
      <c r="O33" s="26">
        <f>N33*RATES_shock!H41</f>
        <v>30.272759911987659</v>
      </c>
      <c r="Q33" s="82">
        <f>B32*EXP(RATES_shock!R41)*(DATA!$C$14-DATA!$C$15)</f>
        <v>691.14094980901154</v>
      </c>
      <c r="R33" s="84">
        <f>C32*EXP(RATES_shock!R41)*(DATA!$C$14-DATA!$C$15)</f>
        <v>172.78523745225289</v>
      </c>
      <c r="S33" s="60">
        <f t="shared" si="2"/>
        <v>863.65601064222938</v>
      </c>
      <c r="T33" s="80">
        <f t="shared" si="3"/>
        <v>2.2204476880102373</v>
      </c>
    </row>
    <row r="34" spans="1:20" x14ac:dyDescent="0.25">
      <c r="A34" s="53">
        <v>31</v>
      </c>
      <c r="B34" s="44">
        <f>$B33*EXP(RATES_shock!R42)*(1-DATA!$C$14)</f>
        <v>85940.585469711572</v>
      </c>
      <c r="C34" s="47">
        <f>$C33*EXP(RATES_shock!R42)*(1-DATA!$C$14)</f>
        <v>21485.146367427893</v>
      </c>
      <c r="D34" s="26">
        <f t="shared" si="0"/>
        <v>107425.73183713946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29.719411992954971</v>
      </c>
      <c r="J34" s="47">
        <f>MAX(D34,DATA!$C$4)*F33*('MORTALITY RATES MALE'!D93/1000)*G33</f>
        <v>36.563974973784369</v>
      </c>
      <c r="K34" s="47">
        <v>0</v>
      </c>
      <c r="L34" s="60">
        <f>D33*EXP(RATES_shock!R42)*DATA!$C$15*G33*F33</f>
        <v>3.3605949755848181</v>
      </c>
      <c r="M34" s="47">
        <f>DATA!$C$13*((1+DATA!$C$10)^A34)*F33*G33</f>
        <v>0.201880327600024</v>
      </c>
      <c r="N34" s="47">
        <f t="shared" si="1"/>
        <v>69.845862269924183</v>
      </c>
      <c r="O34" s="26">
        <f>N34*RATES_shock!H42</f>
        <v>22.836781712125404</v>
      </c>
      <c r="Q34" s="82">
        <f>B33*EXP(RATES_shock!R42)*(DATA!$C$14-DATA!$C$15)</f>
        <v>702.99047418986959</v>
      </c>
      <c r="R34" s="84">
        <f>C33*EXP(RATES_shock!R42)*(DATA!$C$14-DATA!$C$15)</f>
        <v>175.7476185474674</v>
      </c>
      <c r="S34" s="60">
        <f t="shared" si="2"/>
        <v>878.53621240973689</v>
      </c>
      <c r="T34" s="80">
        <f t="shared" si="3"/>
        <v>1.6208757024428442</v>
      </c>
    </row>
    <row r="35" spans="1:20" x14ac:dyDescent="0.25">
      <c r="A35" s="53">
        <v>32</v>
      </c>
      <c r="B35" s="44">
        <f>$B34*EXP(RATES_shock!R43)*(1-DATA!$C$14)</f>
        <v>87405.566811259443</v>
      </c>
      <c r="C35" s="47">
        <f>$C34*EXP(RATES_shock!R43)*(1-DATA!$C$14)</f>
        <v>21851.391702814861</v>
      </c>
      <c r="D35" s="26">
        <f t="shared" si="0"/>
        <v>109256.9585140743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21.203229559349364</v>
      </c>
      <c r="J35" s="47">
        <f>MAX(D35,DATA!$C$4)*F34*('MORTALITY RATES MALE'!D94/1000)*G34</f>
        <v>29.936085166538454</v>
      </c>
      <c r="K35" s="47">
        <v>0</v>
      </c>
      <c r="L35" s="60">
        <f>D34*EXP(RATES_shock!R43)*DATA!$C$15*G34*F34</f>
        <v>2.4527159639078118</v>
      </c>
      <c r="M35" s="47">
        <f>DATA!$C$13*((1+DATA!$C$10)^A35)*F34*G34</f>
        <v>0.14776938678951368</v>
      </c>
      <c r="N35" s="47">
        <f t="shared" si="1"/>
        <v>53.739800076585141</v>
      </c>
      <c r="O35" s="26">
        <f>N35*RATES_shock!H43</f>
        <v>16.896172437302099</v>
      </c>
      <c r="Q35" s="82">
        <f>B34*EXP(RATES_shock!R43)*(DATA!$C$14-DATA!$C$15)</f>
        <v>714.9739616462939</v>
      </c>
      <c r="R35" s="84">
        <f>C34*EXP(RATES_shock!R43)*(DATA!$C$14-DATA!$C$15)</f>
        <v>178.74349041157348</v>
      </c>
      <c r="S35" s="60">
        <f t="shared" si="2"/>
        <v>893.56968267107789</v>
      </c>
      <c r="T35" s="80">
        <f t="shared" si="3"/>
        <v>1.1564847795051698</v>
      </c>
    </row>
    <row r="36" spans="1:20" x14ac:dyDescent="0.25">
      <c r="A36" s="53">
        <v>33</v>
      </c>
      <c r="B36" s="44">
        <f>$B35*EXP(RATES_shock!R44)*(1-DATA!$C$14)</f>
        <v>88940.944620002992</v>
      </c>
      <c r="C36" s="47">
        <f>$C35*EXP(RATES_shock!R44)*(1-DATA!$C$14)</f>
        <v>22235.236155000748</v>
      </c>
      <c r="D36" s="26">
        <f t="shared" si="0"/>
        <v>111176.18077500374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14.775635748130957</v>
      </c>
      <c r="J36" s="47">
        <f>MAX(D36,DATA!$C$4)*F35*('MORTALITY RATES MALE'!D95/1000)*G35</f>
        <v>23.766112815729507</v>
      </c>
      <c r="K36" s="47">
        <v>0</v>
      </c>
      <c r="L36" s="60">
        <f>D35*EXP(RATES_shock!R44)*DATA!$C$15*G35*F35</f>
        <v>1.7507790985793301</v>
      </c>
      <c r="M36" s="47">
        <f>DATA!$C$13*((1+DATA!$C$10)^A36)*F35*G35</f>
        <v>0.10573191401798004</v>
      </c>
      <c r="N36" s="47">
        <f t="shared" si="1"/>
        <v>40.398259576457775</v>
      </c>
      <c r="O36" s="26">
        <f>N36*RATES_shock!H44</f>
        <v>12.207624234824328</v>
      </c>
      <c r="Q36" s="82">
        <f>B35*EXP(RATES_shock!R44)*(DATA!$C$14-DATA!$C$15)</f>
        <v>727.53328932517775</v>
      </c>
      <c r="R36" s="84">
        <f>C35*EXP(RATES_shock!R44)*(DATA!$C$14-DATA!$C$15)</f>
        <v>181.88332233129444</v>
      </c>
      <c r="S36" s="60">
        <f t="shared" si="2"/>
        <v>909.31087974245429</v>
      </c>
      <c r="T36" s="80">
        <f t="shared" si="3"/>
        <v>0.80594565546575458</v>
      </c>
    </row>
    <row r="37" spans="1:20" x14ac:dyDescent="0.25">
      <c r="A37" s="53">
        <v>34</v>
      </c>
      <c r="B37" s="44">
        <f>$B36*EXP(RATES_shock!R45)*(1-DATA!$C$14)</f>
        <v>90552.14618271013</v>
      </c>
      <c r="C37" s="47">
        <f>$C36*EXP(RATES_shock!R45)*(1-DATA!$C$14)</f>
        <v>22638.036545677533</v>
      </c>
      <c r="D37" s="26">
        <f t="shared" si="0"/>
        <v>113190.18272838766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10.058477170921606</v>
      </c>
      <c r="J37" s="47">
        <f>MAX(D37,DATA!$C$4)*F36*('MORTALITY RATES MALE'!D96/1000)*G36</f>
        <v>18.195114873881629</v>
      </c>
      <c r="K37" s="47">
        <v>0</v>
      </c>
      <c r="L37" s="60">
        <f>D36*EXP(RATES_shock!R45)*DATA!$C$15*G36*F36</f>
        <v>1.2207036377048732</v>
      </c>
      <c r="M37" s="47">
        <f>DATA!$C$13*((1+DATA!$C$10)^A37)*F36*G36</f>
        <v>7.3856401052674561E-2</v>
      </c>
      <c r="N37" s="47">
        <f t="shared" si="1"/>
        <v>29.54815208356078</v>
      </c>
      <c r="O37" s="26">
        <f>N37*RATES_shock!H45</f>
        <v>8.5771038294299338</v>
      </c>
      <c r="Q37" s="82">
        <f>B36*EXP(RATES_shock!R45)*(DATA!$C$14-DATA!$C$15)</f>
        <v>740.71285221030769</v>
      </c>
      <c r="R37" s="84">
        <f>C36*EXP(RATES_shock!R45)*(DATA!$C$14-DATA!$C$15)</f>
        <v>185.17821305257692</v>
      </c>
      <c r="S37" s="60">
        <f t="shared" si="2"/>
        <v>925.81720886183189</v>
      </c>
      <c r="T37" s="80">
        <f t="shared" si="3"/>
        <v>0.54866587091478491</v>
      </c>
    </row>
    <row r="38" spans="1:20" x14ac:dyDescent="0.25">
      <c r="A38" s="54">
        <v>35</v>
      </c>
      <c r="B38" s="44">
        <f>$B37*EXP(RATES_shock!R46)*(1-DATA!$C$14)</f>
        <v>92182.718451416542</v>
      </c>
      <c r="C38" s="47">
        <f>$C37*EXP(RATES_shock!R46)*(1-DATA!$C$14)</f>
        <v>23045.679612854135</v>
      </c>
      <c r="D38" s="26">
        <f t="shared" si="0"/>
        <v>115228.39806427067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6.6430691294134707</v>
      </c>
      <c r="J38" s="47">
        <f>MAX(D38,DATA!$C$4)*F37*('MORTALITY RATES MALE'!D97/1000)*G37</f>
        <v>13.742004008506495</v>
      </c>
      <c r="K38" s="47">
        <v>0</v>
      </c>
      <c r="L38" s="60">
        <f>D37*EXP(RATES_shock!R46)*DATA!$C$15*G37*F37</f>
        <v>0.83090300201264056</v>
      </c>
      <c r="M38" s="47">
        <f>DATA!$C$13*((1+DATA!$C$10)^A38)*F37*G37</f>
        <v>5.0370659712611746E-2</v>
      </c>
      <c r="N38" s="47">
        <f t="shared" si="1"/>
        <v>21.26634679964522</v>
      </c>
      <c r="O38" s="26">
        <f>N38*RATES_shock!H46</f>
        <v>5.9305002037063774</v>
      </c>
      <c r="Q38" s="82">
        <f>B37*EXP(RATES_shock!R46)*(DATA!$C$14-DATA!$C$15)</f>
        <v>754.05086667825378</v>
      </c>
      <c r="R38" s="84">
        <f>C37*EXP(RATES_shock!R46)*(DATA!$C$14-DATA!$C$15)</f>
        <v>188.51271666956345</v>
      </c>
      <c r="S38" s="60">
        <f t="shared" si="2"/>
        <v>942.51321268810466</v>
      </c>
      <c r="T38" s="80">
        <f t="shared" si="3"/>
        <v>0.36237331840252751</v>
      </c>
    </row>
    <row r="39" spans="1:20" x14ac:dyDescent="0.25">
      <c r="A39" s="53">
        <v>36</v>
      </c>
      <c r="B39" s="44">
        <f>$B38*EXP(RATES_shock!R47)*(1-DATA!$C$14)</f>
        <v>93862.523277043729</v>
      </c>
      <c r="C39" s="47">
        <f>$C38*EXP(RATES_shock!R47)*(1-DATA!$C$14)</f>
        <v>23465.630819260932</v>
      </c>
      <c r="D39" s="26">
        <f t="shared" si="0"/>
        <v>117328.15409630466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4.2729733740216149</v>
      </c>
      <c r="J39" s="47">
        <f>MAX(D39,DATA!$C$4)*F38*('MORTALITY RATES MALE'!D98/1000)*G38</f>
        <v>9.8469410115698892</v>
      </c>
      <c r="K39" s="47">
        <v>0</v>
      </c>
      <c r="L39" s="60">
        <f>D38*EXP(RATES_shock!R47)*DATA!$C$15*G38*F38</f>
        <v>0.54888215389903716</v>
      </c>
      <c r="M39" s="47">
        <f>DATA!$C$13*((1+DATA!$C$10)^A39)*F38*G38</f>
        <v>3.3332192353629282E-2</v>
      </c>
      <c r="N39" s="47">
        <f t="shared" si="1"/>
        <v>14.702128731844169</v>
      </c>
      <c r="O39" s="26">
        <f>N39*RATES_shock!H47</f>
        <v>3.9379916907831856</v>
      </c>
      <c r="Q39" s="82">
        <f>B38*EXP(RATES_shock!R47)*(DATA!$C$14-DATA!$C$15)</f>
        <v>767.79160144821026</v>
      </c>
      <c r="R39" s="84">
        <f>C38*EXP(RATES_shock!R47)*(DATA!$C$14-DATA!$C$15)</f>
        <v>191.94790036205256</v>
      </c>
      <c r="S39" s="60">
        <f t="shared" si="2"/>
        <v>959.70616961790915</v>
      </c>
      <c r="T39" s="80">
        <f t="shared" si="3"/>
        <v>0.23309127470052973</v>
      </c>
    </row>
    <row r="40" spans="1:20" x14ac:dyDescent="0.25">
      <c r="A40" s="53">
        <v>37</v>
      </c>
      <c r="B40" s="44">
        <f>$B39*EXP(RATES_shock!R48)*(1-DATA!$C$14)</f>
        <v>95593.172452227038</v>
      </c>
      <c r="C40" s="47">
        <f>$C39*EXP(RATES_shock!R48)*(1-DATA!$C$14)</f>
        <v>23898.293113056759</v>
      </c>
      <c r="D40" s="26">
        <f t="shared" si="0"/>
        <v>119491.4655652838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2.6708556941768982</v>
      </c>
      <c r="J40" s="47">
        <f>MAX(D40,DATA!$C$4)*F39*('MORTALITY RATES MALE'!D99/1000)*G39</f>
        <v>6.8566377654947956</v>
      </c>
      <c r="K40" s="47">
        <v>0</v>
      </c>
      <c r="L40" s="60">
        <f>D39*EXP(RATES_shock!R48)*DATA!$C$15*G39*F39</f>
        <v>0.35312846332337422</v>
      </c>
      <c r="M40" s="47">
        <f>DATA!$C$13*((1+DATA!$C$10)^A40)*F39*G39</f>
        <v>2.1477464773293018E-2</v>
      </c>
      <c r="N40" s="47">
        <f t="shared" si="1"/>
        <v>9.9020993877683612</v>
      </c>
      <c r="O40" s="26">
        <f>N40*RATES_shock!H48</f>
        <v>2.5469830830692066</v>
      </c>
      <c r="Q40" s="82">
        <f>B39*EXP(RATES_shock!R48)*(DATA!$C$14-DATA!$C$15)</f>
        <v>781.9482409180124</v>
      </c>
      <c r="R40" s="84">
        <f>C39*EXP(RATES_shock!R48)*(DATA!$C$14-DATA!$C$15)</f>
        <v>195.4870602295031</v>
      </c>
      <c r="S40" s="60">
        <f t="shared" si="2"/>
        <v>977.41382368274219</v>
      </c>
      <c r="T40" s="80">
        <f t="shared" si="3"/>
        <v>0.14569747531843094</v>
      </c>
    </row>
    <row r="41" spans="1:20" x14ac:dyDescent="0.25">
      <c r="A41" s="53">
        <v>38</v>
      </c>
      <c r="B41" s="44">
        <f>$B40*EXP(RATES_shock!R49)*(1-DATA!$C$14)</f>
        <v>97376.339731850603</v>
      </c>
      <c r="C41" s="47">
        <f>$C40*EXP(RATES_shock!R49)*(1-DATA!$C$14)</f>
        <v>24344.084932962651</v>
      </c>
      <c r="D41" s="26">
        <f t="shared" si="0"/>
        <v>121720.42466481325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1.6206555416842054</v>
      </c>
      <c r="J41" s="47">
        <f>MAX(D41,DATA!$C$4)*F40*('MORTALITY RATES MALE'!D100/1000)*G40</f>
        <v>4.6144017543871838</v>
      </c>
      <c r="K41" s="47">
        <v>0</v>
      </c>
      <c r="L41" s="60">
        <f>D40*EXP(RATES_shock!R49)*DATA!$C$15*G40*F40</f>
        <v>0.22077257074816722</v>
      </c>
      <c r="M41" s="47">
        <f>DATA!$C$13*((1+DATA!$C$10)^A41)*F40*G40</f>
        <v>1.3445253850889214E-2</v>
      </c>
      <c r="N41" s="47">
        <f t="shared" si="1"/>
        <v>6.4692751206704457</v>
      </c>
      <c r="O41" s="26">
        <f>N41*RATES_shock!H49</f>
        <v>1.5975949680284105</v>
      </c>
      <c r="Q41" s="82">
        <f>B40*EXP(RATES_shock!R49)*(DATA!$C$14-DATA!$C$15)</f>
        <v>796.53447633415612</v>
      </c>
      <c r="R41" s="84">
        <f>C40*EXP(RATES_shock!R49)*(DATA!$C$14-DATA!$C$15)</f>
        <v>199.13361908353903</v>
      </c>
      <c r="S41" s="60">
        <f t="shared" si="2"/>
        <v>995.65465016384428</v>
      </c>
      <c r="T41" s="80">
        <f t="shared" si="3"/>
        <v>8.8408943221978939E-2</v>
      </c>
    </row>
    <row r="42" spans="1:20" x14ac:dyDescent="0.25">
      <c r="A42" s="53">
        <v>39</v>
      </c>
      <c r="B42" s="44">
        <f>$B41*EXP(RATES_shock!R50)*(1-DATA!$C$14)</f>
        <v>99213.763395543283</v>
      </c>
      <c r="C42" s="47">
        <f>$C41*EXP(RATES_shock!R50)*(1-DATA!$C$14)</f>
        <v>24803.440848885821</v>
      </c>
      <c r="D42" s="26">
        <f t="shared" si="0"/>
        <v>124017.2042444291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0.95284473611015774</v>
      </c>
      <c r="J42" s="47">
        <f>MAX(D42,DATA!$C$4)*F41*('MORTALITY RATES MALE'!D101/1000)*G41</f>
        <v>3.0057524896163139</v>
      </c>
      <c r="K42" s="47">
        <v>0</v>
      </c>
      <c r="L42" s="60">
        <f>D41*EXP(RATES_shock!R50)*DATA!$C$15*G41*F41</f>
        <v>0.13399158245451748</v>
      </c>
      <c r="M42" s="47">
        <f>DATA!$C$13*((1+DATA!$C$10)^A42)*F41*G41</f>
        <v>8.169267209446867E-3</v>
      </c>
      <c r="N42" s="47">
        <f t="shared" si="1"/>
        <v>4.100758075390436</v>
      </c>
      <c r="O42" s="26">
        <f>N42*RATES_shock!H50</f>
        <v>0.97206563242715416</v>
      </c>
      <c r="Q42" s="82">
        <f>B41*EXP(RATES_shock!R50)*(DATA!$C$14-DATA!$C$15)</f>
        <v>811.56452675291018</v>
      </c>
      <c r="R42" s="84">
        <f>C41*EXP(RATES_shock!R50)*(DATA!$C$14-DATA!$C$15)</f>
        <v>202.89113168822755</v>
      </c>
      <c r="S42" s="60">
        <f t="shared" si="2"/>
        <v>1014.4474891739283</v>
      </c>
      <c r="T42" s="80">
        <f t="shared" si="3"/>
        <v>5.1979267530016041E-2</v>
      </c>
    </row>
    <row r="43" spans="1:20" x14ac:dyDescent="0.25">
      <c r="A43" s="54">
        <v>40</v>
      </c>
      <c r="B43" s="44">
        <f>$B42*EXP(RATES_shock!R51)*(1-DATA!$C$14)</f>
        <v>101107.24892605265</v>
      </c>
      <c r="C43" s="47">
        <f>$C42*EXP(RATES_shock!R51)*(1-DATA!$C$14)</f>
        <v>25276.812231513162</v>
      </c>
      <c r="D43" s="26">
        <f t="shared" si="0"/>
        <v>126384.06115756581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0.54097928537031481</v>
      </c>
      <c r="J43" s="47">
        <f>MAX(D43,DATA!$C$4)*F42*('MORTALITY RATES MALE'!D102/1000)*G42</f>
        <v>1.896633999436673</v>
      </c>
      <c r="K43" s="47">
        <v>0</v>
      </c>
      <c r="L43" s="60">
        <f>D42*EXP(RATES_shock!R51)*DATA!$C$15*G42*F42</f>
        <v>7.8795424030443151E-2</v>
      </c>
      <c r="M43" s="47">
        <f>DATA!$C$13*((1+DATA!$C$10)^A43)*F42*G42</f>
        <v>4.8083534522114814E-3</v>
      </c>
      <c r="N43" s="47">
        <f t="shared" si="1"/>
        <v>2.5212170622896424</v>
      </c>
      <c r="O43" s="26">
        <f>N43*RATES_shock!H51</f>
        <v>0.57354851866443035</v>
      </c>
      <c r="Q43" s="82">
        <f>B42*EXP(RATES_shock!R51)*(DATA!$C$14-DATA!$C$15)</f>
        <v>827.05316094930583</v>
      </c>
      <c r="R43" s="84">
        <f>C42*EXP(RATES_shock!R51)*(DATA!$C$14-DATA!$C$15)</f>
        <v>206.76329023732646</v>
      </c>
      <c r="S43" s="60">
        <f t="shared" si="2"/>
        <v>1033.81164283318</v>
      </c>
      <c r="T43" s="80">
        <f t="shared" si="3"/>
        <v>2.9511430784984603E-2</v>
      </c>
    </row>
    <row r="44" spans="1:20" x14ac:dyDescent="0.25">
      <c r="A44" s="53">
        <v>41</v>
      </c>
      <c r="B44" s="44">
        <f>$B43*EXP(RATES_shock!R52)*(1-DATA!$C$14)</f>
        <v>103017.96541141748</v>
      </c>
      <c r="C44" s="47">
        <f>$C43*EXP(RATES_shock!R52)*(1-DATA!$C$14)</f>
        <v>25754.491352854369</v>
      </c>
      <c r="D44" s="26">
        <f t="shared" si="0"/>
        <v>128772.45676427185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0.29310720411652053</v>
      </c>
      <c r="J44" s="47">
        <f>MAX(D44,DATA!$C$4)*F43*('MORTALITY RATES MALE'!D103/1000)*G43</f>
        <v>1.1698417792082478</v>
      </c>
      <c r="K44" s="47">
        <v>0</v>
      </c>
      <c r="L44" s="60">
        <f>D43*EXP(RATES_shock!R52)*DATA!$C$15*G43*F43</f>
        <v>4.4728046910944973E-2</v>
      </c>
      <c r="M44" s="47">
        <f>DATA!$C$13*((1+DATA!$C$10)^A44)*F43*G43</f>
        <v>2.7324034123811765E-3</v>
      </c>
      <c r="N44" s="47">
        <f t="shared" si="1"/>
        <v>1.5104094336480947</v>
      </c>
      <c r="O44" s="26">
        <f>N44*RATES_shock!H52</f>
        <v>0.32980922148393427</v>
      </c>
      <c r="Q44" s="82">
        <f>B43*EXP(RATES_shock!R52)*(DATA!$C$14-DATA!$C$15)</f>
        <v>842.68274365167656</v>
      </c>
      <c r="R44" s="84">
        <f>C43*EXP(RATES_shock!R52)*(DATA!$C$14-DATA!$C$15)</f>
        <v>210.67068591291914</v>
      </c>
      <c r="S44" s="60">
        <f t="shared" si="2"/>
        <v>1053.3506971611832</v>
      </c>
      <c r="T44" s="80">
        <f t="shared" si="3"/>
        <v>1.5989584564317458E-2</v>
      </c>
    </row>
    <row r="45" spans="1:20" x14ac:dyDescent="0.25">
      <c r="A45" s="53">
        <v>42</v>
      </c>
      <c r="B45" s="44">
        <f>$B44*EXP(RATES_shock!R53)*(1-DATA!$C$14)</f>
        <v>105027.47212453923</v>
      </c>
      <c r="C45" s="47">
        <f>$C44*EXP(RATES_shock!R53)*(1-DATA!$C$14)</f>
        <v>26256.868031134807</v>
      </c>
      <c r="D45" s="26">
        <f t="shared" si="0"/>
        <v>131284.34015567403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0.14987085511747567</v>
      </c>
      <c r="J45" s="47">
        <f>MAX(D45,DATA!$C$4)*F44*('MORTALITY RATES MALE'!D104/1000)*G44</f>
        <v>0.69444346191788697</v>
      </c>
      <c r="K45" s="47">
        <v>0</v>
      </c>
      <c r="L45" s="60">
        <f>D44*EXP(RATES_shock!R53)*DATA!$C$15*G44*F44</f>
        <v>2.4248519372436116E-2</v>
      </c>
      <c r="M45" s="47">
        <f>DATA!$C$13*((1+DATA!$C$10)^A45)*F44*G44</f>
        <v>1.4820414056020417E-3</v>
      </c>
      <c r="N45" s="47">
        <f t="shared" si="1"/>
        <v>0.87004487781340079</v>
      </c>
      <c r="O45" s="26">
        <f>N45*RATES_shock!H53</f>
        <v>0.18224627901303492</v>
      </c>
      <c r="Q45" s="82">
        <f>B44*EXP(RATES_shock!R53)*(DATA!$C$14-DATA!$C$15)</f>
        <v>859.12042637659886</v>
      </c>
      <c r="R45" s="84">
        <f>C44*EXP(RATES_shock!R53)*(DATA!$C$14-DATA!$C$15)</f>
        <v>214.78010659414971</v>
      </c>
      <c r="S45" s="60">
        <f t="shared" si="2"/>
        <v>1073.899050929343</v>
      </c>
      <c r="T45" s="80">
        <f t="shared" si="3"/>
        <v>8.1757663853366264E-3</v>
      </c>
    </row>
    <row r="46" spans="1:20" x14ac:dyDescent="0.25">
      <c r="A46" s="53">
        <v>43</v>
      </c>
      <c r="B46" s="44">
        <f>$B45*EXP(RATES_shock!R54)*(1-DATA!$C$14)</f>
        <v>107054.46871776995</v>
      </c>
      <c r="C46" s="47">
        <f>$C45*EXP(RATES_shock!R54)*(1-DATA!$C$14)</f>
        <v>26763.617179442488</v>
      </c>
      <c r="D46" s="26">
        <f t="shared" si="0"/>
        <v>133818.08589721244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7.2325435018325154E-2</v>
      </c>
      <c r="J46" s="47">
        <f>MAX(D46,DATA!$C$4)*F45*('MORTALITY RATES MALE'!D105/1000)*G45</f>
        <v>0.38362335488736082</v>
      </c>
      <c r="K46" s="47">
        <v>0</v>
      </c>
      <c r="L46" s="60">
        <f>D45*EXP(RATES_shock!R54)*DATA!$C$15*G45*F45</f>
        <v>1.2396181745990692E-2</v>
      </c>
      <c r="M46" s="47">
        <f>DATA!$C$13*((1+DATA!$C$10)^A46)*F45*G45</f>
        <v>7.5816080836149777E-4</v>
      </c>
      <c r="N46" s="47">
        <f t="shared" si="1"/>
        <v>0.46910313246003815</v>
      </c>
      <c r="O46" s="26">
        <f>N46*RATES_shock!H54</f>
        <v>9.428059514105995E-2</v>
      </c>
      <c r="Q46" s="82">
        <f>B45*EXP(RATES_shock!R54)*(DATA!$C$14-DATA!$C$15)</f>
        <v>875.70117560547999</v>
      </c>
      <c r="R46" s="84">
        <f>C45*EXP(RATES_shock!R54)*(DATA!$C$14-DATA!$C$15)</f>
        <v>218.92529390137</v>
      </c>
      <c r="S46" s="60">
        <f t="shared" si="2"/>
        <v>1094.6257113460417</v>
      </c>
      <c r="T46" s="80">
        <f t="shared" si="3"/>
        <v>3.9455063406778068E-3</v>
      </c>
    </row>
    <row r="47" spans="1:20" x14ac:dyDescent="0.25">
      <c r="A47" s="53">
        <v>44</v>
      </c>
      <c r="B47" s="44">
        <f>$B46*EXP(RATES_shock!R55)*(1-DATA!$C$14)</f>
        <v>109095.31960021651</v>
      </c>
      <c r="C47" s="47">
        <f>$C46*EXP(RATES_shock!R55)*(1-DATA!$C$14)</f>
        <v>27273.829900054126</v>
      </c>
      <c r="D47" s="26">
        <f t="shared" si="0"/>
        <v>136369.14950027064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3.2783356144527452E-2</v>
      </c>
      <c r="J47" s="47">
        <f>MAX(D47,DATA!$C$4)*F46*('MORTALITY RATES MALE'!D106/1000)*G46</f>
        <v>0.19917123717520729</v>
      </c>
      <c r="K47" s="47">
        <v>0</v>
      </c>
      <c r="L47" s="60">
        <f>D46*EXP(RATES_shock!R55)*DATA!$C$15*G46*F46</f>
        <v>5.9808283626750641E-3</v>
      </c>
      <c r="M47" s="47">
        <f>DATA!$C$13*((1+DATA!$C$10)^A47)*F46*G46</f>
        <v>3.6612854379377776E-4</v>
      </c>
      <c r="N47" s="47">
        <f t="shared" si="1"/>
        <v>0.23830155022620361</v>
      </c>
      <c r="O47" s="26">
        <f>N47*RATES_shock!H55</f>
        <v>4.5964060363069957E-2</v>
      </c>
      <c r="Q47" s="82">
        <f>B46*EXP(RATES_shock!R55)*(DATA!$C$14-DATA!$C$15)</f>
        <v>892.39525235350914</v>
      </c>
      <c r="R47" s="84">
        <f>C46*EXP(RATES_shock!R55)*(DATA!$C$14-DATA!$C$15)</f>
        <v>223.09881308837728</v>
      </c>
      <c r="S47" s="60">
        <f t="shared" si="2"/>
        <v>1115.4936993133426</v>
      </c>
      <c r="T47" s="80">
        <f t="shared" si="3"/>
        <v>1.7884030462209934E-3</v>
      </c>
    </row>
    <row r="48" spans="1:20" x14ac:dyDescent="0.25">
      <c r="A48" s="54">
        <v>45</v>
      </c>
      <c r="B48" s="44">
        <f>$B47*EXP(RATES_shock!R56)*(1-DATA!$C$14)</f>
        <v>111242.52491454993</v>
      </c>
      <c r="C48" s="47">
        <f>$C47*EXP(RATES_shock!R56)*(1-DATA!$C$14)</f>
        <v>27810.631228637481</v>
      </c>
      <c r="D48" s="26">
        <f t="shared" si="0"/>
        <v>139053.1561431874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1.3900080728327152E-2</v>
      </c>
      <c r="J48" s="47">
        <f>MAX(D48,DATA!$C$4)*F47*('MORTALITY RATES MALE'!D107/1000)*G47</f>
        <v>9.6795422393513117E-2</v>
      </c>
      <c r="K48" s="47">
        <v>0</v>
      </c>
      <c r="L48" s="60">
        <f>D47*EXP(RATES_shock!R56)*DATA!$C$15*G47*F47</f>
        <v>2.7126092391064624E-3</v>
      </c>
      <c r="M48" s="47">
        <f>DATA!$C$13*((1+DATA!$C$10)^A48)*F47*G47</f>
        <v>1.6610967889080201E-4</v>
      </c>
      <c r="N48" s="47">
        <f t="shared" si="1"/>
        <v>0.11357422203983754</v>
      </c>
      <c r="O48" s="26">
        <f>N48*RATES_shock!H56</f>
        <v>2.1010937237358408E-2</v>
      </c>
      <c r="Q48" s="82">
        <f>B47*EXP(RATES_shock!R56)*(DATA!$C$14-DATA!$C$15)</f>
        <v>909.95930400449822</v>
      </c>
      <c r="R48" s="84">
        <f>C47*EXP(RATES_shock!R56)*(DATA!$C$14-DATA!$C$15)</f>
        <v>227.48982600112456</v>
      </c>
      <c r="S48" s="60">
        <f t="shared" si="2"/>
        <v>1137.4489638959437</v>
      </c>
      <c r="T48" s="80">
        <f t="shared" si="3"/>
        <v>7.582797153436689E-4</v>
      </c>
    </row>
    <row r="49" spans="1:20" x14ac:dyDescent="0.25">
      <c r="A49" s="53">
        <v>46</v>
      </c>
      <c r="B49" s="44">
        <f>$B48*EXP(RATES_shock!R57)*(1-DATA!$C$14)</f>
        <v>113403.54527046245</v>
      </c>
      <c r="C49" s="47">
        <f>$C48*EXP(RATES_shock!R57)*(1-DATA!$C$14)</f>
        <v>28350.886317615612</v>
      </c>
      <c r="D49" s="26">
        <f t="shared" si="0"/>
        <v>141754.43158807806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5.4803025726925152E-3</v>
      </c>
      <c r="J49" s="47">
        <f>MAX(D49,DATA!$C$4)*F48*('MORTALITY RATES MALE'!D108/1000)*G48</f>
        <v>4.3777262813123656E-2</v>
      </c>
      <c r="K49" s="47">
        <v>0</v>
      </c>
      <c r="L49" s="60">
        <f>D48*EXP(RATES_shock!R57)*DATA!$C$15*G48*F48</f>
        <v>1.1498528617348523E-3</v>
      </c>
      <c r="M49" s="47">
        <f>DATA!$C$13*((1+DATA!$C$10)^A49)*F48*G48</f>
        <v>7.0452166051797809E-5</v>
      </c>
      <c r="N49" s="47">
        <f t="shared" si="1"/>
        <v>5.047787041360282E-2</v>
      </c>
      <c r="O49" s="26">
        <f>N49*RATES_shock!H57</f>
        <v>8.9587979046008084E-3</v>
      </c>
      <c r="Q49" s="82">
        <f>B48*EXP(RATES_shock!R57)*(DATA!$C$14-DATA!$C$15)</f>
        <v>927.63636213057202</v>
      </c>
      <c r="R49" s="84">
        <f>C48*EXP(RATES_shock!R57)*(DATA!$C$14-DATA!$C$15)</f>
        <v>231.90909053264301</v>
      </c>
      <c r="S49" s="60">
        <f t="shared" si="2"/>
        <v>1159.5453822110489</v>
      </c>
      <c r="T49" s="80">
        <f t="shared" si="3"/>
        <v>2.9896254063944961E-4</v>
      </c>
    </row>
    <row r="50" spans="1:20" x14ac:dyDescent="0.25">
      <c r="A50" s="53">
        <v>47</v>
      </c>
      <c r="B50" s="44">
        <f>$B49*EXP(RATES_shock!R58)*(1-DATA!$C$14)</f>
        <v>115626.54941613576</v>
      </c>
      <c r="C50" s="47">
        <f>$C49*EXP(RATES_shock!R58)*(1-DATA!$C$14)</f>
        <v>28906.637354033941</v>
      </c>
      <c r="D50" s="26">
        <f t="shared" si="0"/>
        <v>144533.1867701697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1.9996113014387699E-3</v>
      </c>
      <c r="J50" s="47">
        <f>MAX(D50,DATA!$C$4)*F49*('MORTALITY RATES MALE'!D109/1000)*G49</f>
        <v>1.8339497821873111E-2</v>
      </c>
      <c r="K50" s="47">
        <v>0</v>
      </c>
      <c r="L50" s="60">
        <f>D49*EXP(RATES_shock!R58)*DATA!$C$15*G49*F49</f>
        <v>4.5342421511210403E-4</v>
      </c>
      <c r="M50" s="47">
        <f>DATA!$C$13*((1+DATA!$C$10)^A50)*F49*G49</f>
        <v>2.7792398466658135E-5</v>
      </c>
      <c r="N50" s="47">
        <f t="shared" si="1"/>
        <v>2.0820325736890643E-2</v>
      </c>
      <c r="O50" s="26">
        <f>N50*RATES_shock!H58</f>
        <v>3.5444116588613842E-3</v>
      </c>
      <c r="Q50" s="82">
        <f>B49*EXP(RATES_shock!R58)*(DATA!$C$14-DATA!$C$15)</f>
        <v>945.82044512176469</v>
      </c>
      <c r="R50" s="84">
        <f>C49*EXP(RATES_shock!R58)*(DATA!$C$14-DATA!$C$15)</f>
        <v>236.45511128044117</v>
      </c>
      <c r="S50" s="60">
        <f t="shared" si="2"/>
        <v>1182.2755286098075</v>
      </c>
      <c r="T50" s="80">
        <f t="shared" si="3"/>
        <v>1.0908320682714063E-4</v>
      </c>
    </row>
    <row r="51" spans="1:20" x14ac:dyDescent="0.25">
      <c r="A51" s="53">
        <v>48</v>
      </c>
      <c r="B51" s="44">
        <f>$B50*EXP(RATES_shock!R59)*(1-DATA!$C$14)</f>
        <v>117913.52657577734</v>
      </c>
      <c r="C51" s="47">
        <f>$C50*EXP(RATES_shock!R59)*(1-DATA!$C$14)</f>
        <v>29478.381643944336</v>
      </c>
      <c r="D51" s="26">
        <f t="shared" si="0"/>
        <v>147391.90821972169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6.7166327619003132E-4</v>
      </c>
      <c r="J51" s="47">
        <f>MAX(D51,DATA!$C$4)*F50*('MORTALITY RATES MALE'!D110/1000)*G50</f>
        <v>7.0799784545907234E-3</v>
      </c>
      <c r="K51" s="47">
        <v>0</v>
      </c>
      <c r="L51" s="60">
        <f>D50*EXP(RATES_shock!R59)*DATA!$C$15*G50*F50</f>
        <v>1.6547063920061935E-4</v>
      </c>
      <c r="M51" s="47">
        <f>DATA!$C$13*((1+DATA!$C$10)^A51)*F50*G50</f>
        <v>1.014463371872349E-5</v>
      </c>
      <c r="N51" s="47">
        <f t="shared" si="1"/>
        <v>7.9272570037000976E-3</v>
      </c>
      <c r="O51" s="26">
        <f>N51*RATES_shock!H59</f>
        <v>1.2942326945845658E-3</v>
      </c>
      <c r="Q51" s="82">
        <f>B50*EXP(RATES_shock!R59)*(DATA!$C$14-DATA!$C$15)</f>
        <v>964.52782475073479</v>
      </c>
      <c r="R51" s="84">
        <f>C50*EXP(RATES_shock!R59)*(DATA!$C$14-DATA!$C$15)</f>
        <v>241.1319561876837</v>
      </c>
      <c r="S51" s="60">
        <f t="shared" si="2"/>
        <v>1205.6597707937847</v>
      </c>
      <c r="T51" s="80">
        <f t="shared" si="3"/>
        <v>3.6640716474599879E-5</v>
      </c>
    </row>
    <row r="52" spans="1:20" x14ac:dyDescent="0.25">
      <c r="A52" s="53">
        <v>49</v>
      </c>
      <c r="B52" s="44">
        <f>$B51*EXP(RATES_shock!R60)*(1-DATA!$C$14)</f>
        <v>120209.80956928284</v>
      </c>
      <c r="C52" s="47">
        <f>$C51*EXP(RATES_shock!R60)*(1-DATA!$C$14)</f>
        <v>30052.452392320709</v>
      </c>
      <c r="D52" s="26">
        <f t="shared" si="0"/>
        <v>150262.26196160354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2.0648843703055064E-4</v>
      </c>
      <c r="J52" s="47">
        <f>MAX(D52,DATA!$C$4)*F51*('MORTALITY RATES MALE'!D111/1000)*G51</f>
        <v>2.504502228209882E-3</v>
      </c>
      <c r="K52" s="47">
        <v>0</v>
      </c>
      <c r="L52" s="60">
        <f>D51*EXP(RATES_shock!R60)*DATA!$C$15*G51*F51</f>
        <v>5.5564475093401881E-5</v>
      </c>
      <c r="M52" s="47">
        <f>DATA!$C$13*((1+DATA!$C$10)^A52)*F51*G51</f>
        <v>3.4082899472952157E-6</v>
      </c>
      <c r="N52" s="47">
        <f t="shared" si="1"/>
        <v>2.7699634302811296E-3</v>
      </c>
      <c r="O52" s="26">
        <f>N52*RATES_shock!H60</f>
        <v>4.3383645018328307E-4</v>
      </c>
      <c r="Q52" s="82">
        <f>B51*EXP(RATES_shock!R60)*(DATA!$C$14-DATA!$C$15)</f>
        <v>983.31132572010483</v>
      </c>
      <c r="R52" s="84">
        <f>C51*EXP(RATES_shock!R60)*(DATA!$C$14-DATA!$C$15)</f>
        <v>245.82783143002621</v>
      </c>
      <c r="S52" s="60">
        <f t="shared" si="2"/>
        <v>1229.139153741841</v>
      </c>
      <c r="T52" s="80">
        <f t="shared" si="3"/>
        <v>1.1264402800438041E-5</v>
      </c>
    </row>
    <row r="53" spans="1:20" ht="15.75" thickBot="1" x14ac:dyDescent="0.3">
      <c r="A53" s="55">
        <v>50</v>
      </c>
      <c r="B53" s="44">
        <f>$B52*EXP(RATES_shock!R61)*(1-DATA!$C$14)</f>
        <v>122569.65698945498</v>
      </c>
      <c r="C53" s="47">
        <f>$C52*EXP(RATES_shock!R61)*(1-DATA!$C$14)</f>
        <v>30642.414247363744</v>
      </c>
      <c r="D53" s="76">
        <f t="shared" si="0"/>
        <v>153212.07123681871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5.7813531421951302E-5</v>
      </c>
      <c r="J53" s="47">
        <f>MAX(D53,DATA!$C$4)*F52*('MORTALITY RATES MALE'!D112/1000)*G52</f>
        <v>8.0793165888887707E-4</v>
      </c>
      <c r="K53" s="59">
        <f>G53*F53*D53</f>
        <v>3.2772515912165027E-4</v>
      </c>
      <c r="L53" s="60">
        <f>D52*EXP(RATES_shock!R61)*DATA!$C$15*G52*F52</f>
        <v>1.7084733511946042E-5</v>
      </c>
      <c r="M53" s="47">
        <f>DATA!$C$13*((1+DATA!$C$10)^A53)*F52*G52</f>
        <v>1.048345986458043E-6</v>
      </c>
      <c r="N53" s="48">
        <f t="shared" si="1"/>
        <v>1.2116034289308827E-3</v>
      </c>
      <c r="O53" s="26">
        <f>N53*RATES_shock!H61</f>
        <v>1.8201546495388388E-4</v>
      </c>
      <c r="Q53" s="82">
        <f>B52*EXP(RATES_shock!R61)*(DATA!$C$14-DATA!$C$15)</f>
        <v>1002.614781099836</v>
      </c>
      <c r="R53" s="84">
        <f>C52*EXP(RATES_shock!R61)*(DATA!$C$14-DATA!$C$15)</f>
        <v>250.65369527495901</v>
      </c>
      <c r="S53" s="60">
        <f t="shared" si="2"/>
        <v>1253.2684753264491</v>
      </c>
      <c r="T53" s="81">
        <f t="shared" si="3"/>
        <v>3.1538569358596094E-6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4B6F4-C0B5-41E2-BD32-50F799E28E59}">
  <dimension ref="B2:P54"/>
  <sheetViews>
    <sheetView workbookViewId="0">
      <selection activeCell="T22" sqref="T22"/>
    </sheetView>
  </sheetViews>
  <sheetFormatPr defaultRowHeight="15" x14ac:dyDescent="0.25"/>
  <sheetData>
    <row r="2" spans="2:16" x14ac:dyDescent="0.25">
      <c r="B2" t="s">
        <v>123</v>
      </c>
      <c r="J2" t="s">
        <v>124</v>
      </c>
    </row>
    <row r="4" spans="2:16" x14ac:dyDescent="0.25">
      <c r="B4">
        <f>'BASE CASE'!I4-shockup!I4</f>
        <v>-102.08009841750027</v>
      </c>
      <c r="C4">
        <f>'BASE CASE'!J4-shockup!J4</f>
        <v>-3.6370921691999456</v>
      </c>
      <c r="D4">
        <f>'BASE CASE'!K4-shockup!K4</f>
        <v>0</v>
      </c>
      <c r="E4">
        <f>'BASE CASE'!L4-shockup!L4</f>
        <v>-9.8000000000000682</v>
      </c>
      <c r="F4">
        <f>'BASE CASE'!M4-shockup!M4</f>
        <v>0</v>
      </c>
      <c r="G4">
        <f>'BASE CASE'!N4-shockup!N4</f>
        <v>-115.51719058670096</v>
      </c>
      <c r="H4">
        <f>'BASE CASE'!O4-shockup!O4</f>
        <v>0.87511912187801499</v>
      </c>
      <c r="J4">
        <f>'BASE CASE'!I4-shockdown!I4</f>
        <v>102.08009841749845</v>
      </c>
      <c r="K4">
        <f>'BASE CASE'!J4-shockdown!J4</f>
        <v>0</v>
      </c>
      <c r="L4">
        <f>'BASE CASE'!K4-shockdown!K4</f>
        <v>0</v>
      </c>
      <c r="M4">
        <f>'BASE CASE'!L4-shockdown!L4</f>
        <v>9.7999999999999545</v>
      </c>
      <c r="N4">
        <f>'BASE CASE'!M4-shockdown!M4</f>
        <v>0</v>
      </c>
      <c r="O4">
        <f>'BASE CASE'!N4-shockdown!N4</f>
        <v>111.88009841749772</v>
      </c>
      <c r="P4">
        <f>'BASE CASE'!O4-shockdown!O4</f>
        <v>-4.4883779920455709</v>
      </c>
    </row>
    <row r="5" spans="2:16" x14ac:dyDescent="0.25">
      <c r="B5">
        <f>'BASE CASE'!I5-shockup!I5</f>
        <v>-172.987177080533</v>
      </c>
      <c r="C5">
        <f>'BASE CASE'!J5-shockup!J5</f>
        <v>-6.33640757633259</v>
      </c>
      <c r="D5">
        <f>'BASE CASE'!K5-shockup!K5</f>
        <v>0</v>
      </c>
      <c r="E5">
        <f>'BASE CASE'!L5-shockup!L5</f>
        <v>-16.616365677776457</v>
      </c>
      <c r="F5">
        <f>'BASE CASE'!M5-shockup!M5</f>
        <v>0</v>
      </c>
      <c r="G5">
        <f>'BASE CASE'!N5-shockup!N5</f>
        <v>-195.93995033464125</v>
      </c>
      <c r="H5">
        <f>'BASE CASE'!O5-shockup!O5</f>
        <v>1.9050810771132092</v>
      </c>
      <c r="J5">
        <f>'BASE CASE'!I5-shockdown!I5</f>
        <v>171.30099430542759</v>
      </c>
      <c r="K5">
        <f>'BASE CASE'!J5-shockdown!J5</f>
        <v>0</v>
      </c>
      <c r="L5">
        <f>'BASE CASE'!K5-shockdown!K5</f>
        <v>0</v>
      </c>
      <c r="M5">
        <f>'BASE CASE'!L5-shockdown!L5</f>
        <v>16.454398588286836</v>
      </c>
      <c r="N5">
        <f>'BASE CASE'!M5-shockdown!M5</f>
        <v>0</v>
      </c>
      <c r="O5">
        <f>'BASE CASE'!N5-shockdown!N5</f>
        <v>187.75539289371409</v>
      </c>
      <c r="P5">
        <f>'BASE CASE'!O5-shockdown!O5</f>
        <v>-8.1018353737581492</v>
      </c>
    </row>
    <row r="6" spans="2:16" x14ac:dyDescent="0.25">
      <c r="B6">
        <f>'BASE CASE'!I6-shockup!I6</f>
        <v>-220.02555030442818</v>
      </c>
      <c r="C6">
        <f>'BASE CASE'!J6-shockup!J6</f>
        <v>-9.4974170891626386</v>
      </c>
      <c r="D6">
        <f>'BASE CASE'!K6-shockup!K6</f>
        <v>0</v>
      </c>
      <c r="E6">
        <f>'BASE CASE'!L6-shockup!L6</f>
        <v>-21.147016441989877</v>
      </c>
      <c r="F6">
        <f>'BASE CASE'!M6-shockup!M6</f>
        <v>0</v>
      </c>
      <c r="G6">
        <f>'BASE CASE'!N6-shockup!N6</f>
        <v>-250.66998383558166</v>
      </c>
      <c r="H6">
        <f>'BASE CASE'!O6-shockup!O6</f>
        <v>1.8394555730301363</v>
      </c>
      <c r="J6">
        <f>'BASE CASE'!I6-shockdown!I6</f>
        <v>215.75992944374138</v>
      </c>
      <c r="K6">
        <f>'BASE CASE'!J6-shockdown!J6</f>
        <v>0</v>
      </c>
      <c r="L6">
        <f>'BASE CASE'!K6-shockdown!K6</f>
        <v>0</v>
      </c>
      <c r="M6">
        <f>'BASE CASE'!L6-shockdown!L6</f>
        <v>20.737040626220278</v>
      </c>
      <c r="N6">
        <f>'BASE CASE'!M6-shockdown!M6</f>
        <v>0</v>
      </c>
      <c r="O6">
        <f>'BASE CASE'!N6-shockdown!N6</f>
        <v>236.49697006996212</v>
      </c>
      <c r="P6">
        <f>'BASE CASE'!O6-shockdown!O6</f>
        <v>-10.909742866454508</v>
      </c>
    </row>
    <row r="7" spans="2:16" x14ac:dyDescent="0.25">
      <c r="B7">
        <f>'BASE CASE'!I7-shockup!I7</f>
        <v>-248.98973597879285</v>
      </c>
      <c r="C7">
        <f>'BASE CASE'!J7-shockup!J7</f>
        <v>-12.938013645953163</v>
      </c>
      <c r="D7">
        <f>'BASE CASE'!K7-shockup!K7</f>
        <v>0</v>
      </c>
      <c r="E7">
        <f>'BASE CASE'!L7-shockup!L7</f>
        <v>-23.948943012745872</v>
      </c>
      <c r="F7">
        <f>'BASE CASE'!M7-shockup!M7</f>
        <v>0</v>
      </c>
      <c r="G7">
        <f>'BASE CASE'!N7-shockup!N7</f>
        <v>-285.87669263749194</v>
      </c>
      <c r="H7">
        <f>'BASE CASE'!O7-shockup!O7</f>
        <v>1.1950063314461659</v>
      </c>
      <c r="J7">
        <f>'BASE CASE'!I7-shockdown!I7</f>
        <v>241.78983503835479</v>
      </c>
      <c r="K7">
        <f>'BASE CASE'!J7-shockdown!J7</f>
        <v>0</v>
      </c>
      <c r="L7">
        <f>'BASE CASE'!K7-shockdown!K7</f>
        <v>0</v>
      </c>
      <c r="M7">
        <f>'BASE CASE'!L7-shockdown!L7</f>
        <v>23.256424437061696</v>
      </c>
      <c r="N7">
        <f>'BASE CASE'!M7-shockdown!M7</f>
        <v>0</v>
      </c>
      <c r="O7">
        <f>'BASE CASE'!N7-shockdown!N7</f>
        <v>265.04625947541717</v>
      </c>
      <c r="P7">
        <f>'BASE CASE'!O7-shockdown!O7</f>
        <v>-13.214949154239548</v>
      </c>
    </row>
    <row r="8" spans="2:16" x14ac:dyDescent="0.25">
      <c r="B8">
        <f>'BASE CASE'!I8-shockup!I8</f>
        <v>-264.3190235500042</v>
      </c>
      <c r="C8">
        <f>'BASE CASE'!J8-shockup!J8</f>
        <v>-15.285353694628384</v>
      </c>
      <c r="D8">
        <f>'BASE CASE'!K8-shockup!K8</f>
        <v>0</v>
      </c>
      <c r="E8">
        <f>'BASE CASE'!L8-shockup!L8</f>
        <v>-25.443528101287086</v>
      </c>
      <c r="F8">
        <f>'BASE CASE'!M8-shockup!M8</f>
        <v>0</v>
      </c>
      <c r="G8">
        <f>'BASE CASE'!N8-shockup!N8</f>
        <v>-305.04790534591939</v>
      </c>
      <c r="H8">
        <f>'BASE CASE'!O8-shockup!O8</f>
        <v>1.1163990015757008</v>
      </c>
      <c r="J8">
        <f>'BASE CASE'!I8-shockdown!I8</f>
        <v>254.18503007918844</v>
      </c>
      <c r="K8">
        <f>'BASE CASE'!J8-shockdown!J8</f>
        <v>0.98072215550894271</v>
      </c>
      <c r="L8">
        <f>'BASE CASE'!K8-shockdown!K8</f>
        <v>0</v>
      </c>
      <c r="M8">
        <f>'BASE CASE'!L8-shockdown!L8</f>
        <v>24.468023030974621</v>
      </c>
      <c r="N8">
        <f>'BASE CASE'!M8-shockdown!M8</f>
        <v>0</v>
      </c>
      <c r="O8">
        <f>'BASE CASE'!N8-shockdown!N8</f>
        <v>279.63377526567183</v>
      </c>
      <c r="P8">
        <f>'BASE CASE'!O8-shockdown!O8</f>
        <v>-14.034943079751429</v>
      </c>
    </row>
    <row r="9" spans="2:16" x14ac:dyDescent="0.25">
      <c r="B9">
        <f>'BASE CASE'!I9-shockup!I9</f>
        <v>-269.35804061705494</v>
      </c>
      <c r="C9">
        <f>'BASE CASE'!J9-shockup!J9</f>
        <v>-17.27884243850599</v>
      </c>
      <c r="D9">
        <f>'BASE CASE'!K9-shockup!K9</f>
        <v>0</v>
      </c>
      <c r="E9">
        <f>'BASE CASE'!L9-shockup!L9</f>
        <v>-25.952952540965498</v>
      </c>
      <c r="F9">
        <f>'BASE CASE'!M9-shockup!M9</f>
        <v>0</v>
      </c>
      <c r="G9">
        <f>'BASE CASE'!N9-shockup!N9</f>
        <v>-312.58983559652643</v>
      </c>
      <c r="H9">
        <f>'BASE CASE'!O9-shockup!O9</f>
        <v>1.1152446943569885</v>
      </c>
      <c r="J9">
        <f>'BASE CASE'!I9-shockdown!I9</f>
        <v>256.51945887982856</v>
      </c>
      <c r="K9">
        <f>'BASE CASE'!J9-shockdown!J9</f>
        <v>2.1768843289333972</v>
      </c>
      <c r="L9">
        <f>'BASE CASE'!K9-shockdown!K9</f>
        <v>0</v>
      </c>
      <c r="M9">
        <f>'BASE CASE'!L9-shockdown!L9</f>
        <v>24.715940637566405</v>
      </c>
      <c r="N9">
        <f>'BASE CASE'!M9-shockdown!M9</f>
        <v>0</v>
      </c>
      <c r="O9">
        <f>'BASE CASE'!N9-shockdown!N9</f>
        <v>283.41228384632814</v>
      </c>
      <c r="P9">
        <f>'BASE CASE'!O9-shockdown!O9</f>
        <v>-14.346149480777967</v>
      </c>
    </row>
    <row r="10" spans="2:16" x14ac:dyDescent="0.25">
      <c r="B10">
        <f>'BASE CASE'!I10-shockup!I10</f>
        <v>-266.81709133003096</v>
      </c>
      <c r="C10">
        <f>'BASE CASE'!J10-shockup!J10</f>
        <v>-19.078539691260687</v>
      </c>
      <c r="D10">
        <f>'BASE CASE'!K10-shockup!K10</f>
        <v>0</v>
      </c>
      <c r="E10">
        <f>'BASE CASE'!L10-shockup!L10</f>
        <v>-25.736225030484547</v>
      </c>
      <c r="F10">
        <f>'BASE CASE'!M10-shockup!M10</f>
        <v>0</v>
      </c>
      <c r="G10">
        <f>'BASE CASE'!N10-shockup!N10</f>
        <v>-311.63185605177659</v>
      </c>
      <c r="H10">
        <f>'BASE CASE'!O10-shockup!O10</f>
        <v>1.0813079598187869</v>
      </c>
      <c r="J10">
        <f>'BASE CASE'!I10-shockdown!I10</f>
        <v>251.63827682276178</v>
      </c>
      <c r="K10">
        <f>'BASE CASE'!J10-shockdown!J10</f>
        <v>3.4550082181174844</v>
      </c>
      <c r="L10">
        <f>'BASE CASE'!K10-shockdown!K10</f>
        <v>0</v>
      </c>
      <c r="M10">
        <f>'BASE CASE'!L10-shockdown!L10</f>
        <v>24.272130718130825</v>
      </c>
      <c r="N10">
        <f>'BASE CASE'!M10-shockdown!M10</f>
        <v>0</v>
      </c>
      <c r="O10">
        <f>'BASE CASE'!N10-shockdown!N10</f>
        <v>279.36541575900901</v>
      </c>
      <c r="P10">
        <f>'BASE CASE'!O10-shockdown!O10</f>
        <v>-14.325494724955206</v>
      </c>
    </row>
    <row r="11" spans="2:16" x14ac:dyDescent="0.25">
      <c r="B11">
        <f>'BASE CASE'!I11-shockup!I11</f>
        <v>-258.80090039324114</v>
      </c>
      <c r="C11">
        <f>'BASE CASE'!J11-shockup!J11</f>
        <v>-20.717647065764083</v>
      </c>
      <c r="D11">
        <f>'BASE CASE'!K11-shockup!K11</f>
        <v>0</v>
      </c>
      <c r="E11">
        <f>'BASE CASE'!L11-shockup!L11</f>
        <v>-24.994680738537681</v>
      </c>
      <c r="F11">
        <f>'BASE CASE'!M11-shockup!M11</f>
        <v>0</v>
      </c>
      <c r="G11">
        <f>'BASE CASE'!N11-shockup!N11</f>
        <v>-304.51322819754296</v>
      </c>
      <c r="H11">
        <f>'BASE CASE'!O11-shockup!O11</f>
        <v>1.0251113689314479</v>
      </c>
      <c r="J11">
        <f>'BASE CASE'!I11-shockdown!I11</f>
        <v>241.71590027992806</v>
      </c>
      <c r="K11">
        <f>'BASE CASE'!J11-shockdown!J11</f>
        <v>4.7954749846749962</v>
      </c>
      <c r="L11">
        <f>'BASE CASE'!K11-shockdown!K11</f>
        <v>0</v>
      </c>
      <c r="M11">
        <f>'BASE CASE'!L11-shockdown!L11</f>
        <v>23.344631907172413</v>
      </c>
      <c r="N11">
        <f>'BASE CASE'!M11-shockdown!M11</f>
        <v>0</v>
      </c>
      <c r="O11">
        <f>'BASE CASE'!N11-shockdown!N11</f>
        <v>269.85600717177567</v>
      </c>
      <c r="P11">
        <f>'BASE CASE'!O11-shockdown!O11</f>
        <v>-14.04854710914924</v>
      </c>
    </row>
    <row r="12" spans="2:16" x14ac:dyDescent="0.25">
      <c r="B12">
        <f>'BASE CASE'!I12-shockup!I12</f>
        <v>-246.95599841775356</v>
      </c>
      <c r="C12">
        <f>'BASE CASE'!J12-shockup!J12</f>
        <v>-21.744702474732804</v>
      </c>
      <c r="D12">
        <f>'BASE CASE'!K12-shockup!K12</f>
        <v>0</v>
      </c>
      <c r="E12">
        <f>'BASE CASE'!L12-shockup!L12</f>
        <v>-23.878990136642813</v>
      </c>
      <c r="F12">
        <f>'BASE CASE'!M12-shockup!M12</f>
        <v>0</v>
      </c>
      <c r="G12">
        <f>'BASE CASE'!N12-shockup!N12</f>
        <v>-292.57969102912875</v>
      </c>
      <c r="H12">
        <f>'BASE CASE'!O12-shockup!O12</f>
        <v>0.9549975469653873</v>
      </c>
      <c r="J12">
        <f>'BASE CASE'!I12-shockdown!I12</f>
        <v>228.42199905173811</v>
      </c>
      <c r="K12">
        <f>'BASE CASE'!J12-shockdown!J12</f>
        <v>5.9858089958449625</v>
      </c>
      <c r="L12">
        <f>'BASE CASE'!K12-shockdown!K12</f>
        <v>0</v>
      </c>
      <c r="M12">
        <f>'BASE CASE'!L12-shockdown!L12</f>
        <v>22.086876598647365</v>
      </c>
      <c r="N12">
        <f>'BASE CASE'!M12-shockdown!M12</f>
        <v>0</v>
      </c>
      <c r="O12">
        <f>'BASE CASE'!N12-shockdown!N12</f>
        <v>256.49468464623078</v>
      </c>
      <c r="P12">
        <f>'BASE CASE'!O12-shockdown!O12</f>
        <v>-13.365518461498596</v>
      </c>
    </row>
    <row r="13" spans="2:16" x14ac:dyDescent="0.25">
      <c r="B13">
        <f>'BASE CASE'!I13-shockup!I13</f>
        <v>-232.3421056035404</v>
      </c>
      <c r="C13">
        <f>'BASE CASE'!J13-shockup!J13</f>
        <v>-22.587513740434105</v>
      </c>
      <c r="D13">
        <f>'BASE CASE'!K13-shockup!K13</f>
        <v>0</v>
      </c>
      <c r="E13">
        <f>'BASE CASE'!L13-shockup!L13</f>
        <v>-22.496409388578542</v>
      </c>
      <c r="F13">
        <f>'BASE CASE'!M13-shockup!M13</f>
        <v>0</v>
      </c>
      <c r="G13">
        <f>'BASE CASE'!N13-shockup!N13</f>
        <v>-277.42602873255328</v>
      </c>
      <c r="H13">
        <f>'BASE CASE'!O13-shockup!O13</f>
        <v>0.87826059449844252</v>
      </c>
      <c r="J13">
        <f>'BASE CASE'!I13-shockdown!I13</f>
        <v>212.82548251986827</v>
      </c>
      <c r="K13">
        <f>'BASE CASE'!J13-shockdown!J13</f>
        <v>6.873009856531354</v>
      </c>
      <c r="L13">
        <f>'BASE CASE'!K13-shockdown!K13</f>
        <v>0</v>
      </c>
      <c r="M13">
        <f>'BASE CASE'!L13-shockdown!L13</f>
        <v>20.606722017310403</v>
      </c>
      <c r="N13">
        <f>'BASE CASE'!M13-shockdown!M13</f>
        <v>0</v>
      </c>
      <c r="O13">
        <f>'BASE CASE'!N13-shockdown!N13</f>
        <v>240.30521439370978</v>
      </c>
      <c r="P13">
        <f>'BASE CASE'!O13-shockdown!O13</f>
        <v>-12.799364338685336</v>
      </c>
    </row>
    <row r="14" spans="2:16" x14ac:dyDescent="0.25">
      <c r="B14">
        <f>'BASE CASE'!I14-shockup!I14</f>
        <v>-216.57138517287876</v>
      </c>
      <c r="C14">
        <f>'BASE CASE'!J14-shockup!J14</f>
        <v>-22.880461932403648</v>
      </c>
      <c r="D14">
        <f>'BASE CASE'!K14-shockup!K14</f>
        <v>0</v>
      </c>
      <c r="E14">
        <f>'BASE CASE'!L14-shockup!L14</f>
        <v>-20.995558026437322</v>
      </c>
      <c r="F14">
        <f>'BASE CASE'!M14-shockup!M14</f>
        <v>0</v>
      </c>
      <c r="G14">
        <f>'BASE CASE'!N14-shockup!N14</f>
        <v>-260.44740513171973</v>
      </c>
      <c r="H14">
        <f>'BASE CASE'!O14-shockup!O14</f>
        <v>0.7967202479505886</v>
      </c>
      <c r="J14">
        <f>'BASE CASE'!I14-shockdown!I14</f>
        <v>196.46386939426134</v>
      </c>
      <c r="K14">
        <f>'BASE CASE'!J14-shockdown!J14</f>
        <v>7.9072460975970955</v>
      </c>
      <c r="L14">
        <f>'BASE CASE'!K14-shockdown!K14</f>
        <v>0</v>
      </c>
      <c r="M14">
        <f>'BASE CASE'!L14-shockdown!L14</f>
        <v>19.046230722830359</v>
      </c>
      <c r="N14">
        <f>'BASE CASE'!M14-shockdown!M14</f>
        <v>0</v>
      </c>
      <c r="O14">
        <f>'BASE CASE'!N14-shockdown!N14</f>
        <v>223.41734621468868</v>
      </c>
      <c r="P14">
        <f>'BASE CASE'!O14-shockdown!O14</f>
        <v>-11.663720794658275</v>
      </c>
    </row>
    <row r="15" spans="2:16" x14ac:dyDescent="0.25">
      <c r="B15">
        <f>'BASE CASE'!I15-shockup!I15</f>
        <v>-199.72364262420274</v>
      </c>
      <c r="C15">
        <f>'BASE CASE'!J15-shockup!J15</f>
        <v>-23.56528156677183</v>
      </c>
      <c r="D15">
        <f>'BASE CASE'!K15-shockup!K15</f>
        <v>0</v>
      </c>
      <c r="E15">
        <f>'BASE CASE'!L15-shockup!L15</f>
        <v>-19.397532979066511</v>
      </c>
      <c r="F15">
        <f>'BASE CASE'!M15-shockup!M15</f>
        <v>0</v>
      </c>
      <c r="G15">
        <f>'BASE CASE'!N15-shockup!N15</f>
        <v>-242.68645717004165</v>
      </c>
      <c r="H15">
        <f>'BASE CASE'!O15-shockup!O15</f>
        <v>0.71652861160487191</v>
      </c>
      <c r="J15">
        <f>'BASE CASE'!I15-shockdown!I15</f>
        <v>179.42980694430889</v>
      </c>
      <c r="K15">
        <f>'BASE CASE'!J15-shockdown!J15</f>
        <v>8.7964299473042615</v>
      </c>
      <c r="L15">
        <f>'BASE CASE'!K15-shockdown!K15</f>
        <v>0</v>
      </c>
      <c r="M15">
        <f>'BASE CASE'!L15-shockdown!L15</f>
        <v>17.426557777031036</v>
      </c>
      <c r="N15">
        <f>'BASE CASE'!M15-shockdown!M15</f>
        <v>0</v>
      </c>
      <c r="O15">
        <f>'BASE CASE'!N15-shockdown!N15</f>
        <v>205.65279466864422</v>
      </c>
      <c r="P15">
        <f>'BASE CASE'!O15-shockdown!O15</f>
        <v>-10.978873799347866</v>
      </c>
    </row>
    <row r="16" spans="2:16" x14ac:dyDescent="0.25">
      <c r="B16">
        <f>'BASE CASE'!I16-shockup!I16</f>
        <v>-182.50002728988079</v>
      </c>
      <c r="C16">
        <f>'BASE CASE'!J16-shockup!J16</f>
        <v>-23.94513881186009</v>
      </c>
      <c r="D16">
        <f>'BASE CASE'!K16-shockup!K16</f>
        <v>0</v>
      </c>
      <c r="E16">
        <f>'BASE CASE'!L16-shockup!L16</f>
        <v>-17.759271803430352</v>
      </c>
      <c r="F16">
        <f>'BASE CASE'!M16-shockup!M16</f>
        <v>0</v>
      </c>
      <c r="G16">
        <f>'BASE CASE'!N16-shockup!N16</f>
        <v>-224.20443790517129</v>
      </c>
      <c r="H16">
        <f>'BASE CASE'!O16-shockup!O16</f>
        <v>0.63906482949164456</v>
      </c>
      <c r="J16">
        <f>'BASE CASE'!I16-shockdown!I16</f>
        <v>162.37170854579313</v>
      </c>
      <c r="K16">
        <f>'BASE CASE'!J16-shockdown!J16</f>
        <v>9.4146596854486688</v>
      </c>
      <c r="L16">
        <f>'BASE CASE'!K16-shockdown!K16</f>
        <v>0</v>
      </c>
      <c r="M16">
        <f>'BASE CASE'!L16-shockdown!L16</f>
        <v>15.800563693460944</v>
      </c>
      <c r="N16">
        <f>'BASE CASE'!M16-shockdown!M16</f>
        <v>0</v>
      </c>
      <c r="O16">
        <f>'BASE CASE'!N16-shockdown!N16</f>
        <v>187.58693192470287</v>
      </c>
      <c r="P16">
        <f>'BASE CASE'!O16-shockdown!O16</f>
        <v>-10.310302098699594</v>
      </c>
    </row>
    <row r="17" spans="2:16" x14ac:dyDescent="0.25">
      <c r="B17">
        <f>'BASE CASE'!I17-shockup!I17</f>
        <v>-165.20078654187137</v>
      </c>
      <c r="C17">
        <f>'BASE CASE'!J17-shockup!J17</f>
        <v>-24.429850333006726</v>
      </c>
      <c r="D17">
        <f>'BASE CASE'!K17-shockup!K17</f>
        <v>0</v>
      </c>
      <c r="E17">
        <f>'BASE CASE'!L17-shockup!L17</f>
        <v>-16.115294460023961</v>
      </c>
      <c r="F17">
        <f>'BASE CASE'!M17-shockup!M17</f>
        <v>0</v>
      </c>
      <c r="G17">
        <f>'BASE CASE'!N17-shockup!N17</f>
        <v>-205.74593133490202</v>
      </c>
      <c r="H17">
        <f>'BASE CASE'!O17-shockup!O17</f>
        <v>0.56623676983963378</v>
      </c>
      <c r="J17">
        <f>'BASE CASE'!I17-shockdown!I17</f>
        <v>145.55849275531182</v>
      </c>
      <c r="K17">
        <f>'BASE CASE'!J17-shockdown!J17</f>
        <v>9.8201798018077682</v>
      </c>
      <c r="L17">
        <f>'BASE CASE'!K17-shockdown!K17</f>
        <v>0</v>
      </c>
      <c r="M17">
        <f>'BASE CASE'!L17-shockdown!L17</f>
        <v>14.199193726687085</v>
      </c>
      <c r="N17">
        <f>'BASE CASE'!M17-shockdown!M17</f>
        <v>0</v>
      </c>
      <c r="O17">
        <f>'BASE CASE'!N17-shockdown!N17</f>
        <v>169.57786628380654</v>
      </c>
      <c r="P17">
        <f>'BASE CASE'!O17-shockdown!O17</f>
        <v>-9.9124062725592239</v>
      </c>
    </row>
    <row r="18" spans="2:16" x14ac:dyDescent="0.25">
      <c r="B18">
        <f>'BASE CASE'!I18-shockup!I18</f>
        <v>-148.38556863220003</v>
      </c>
      <c r="C18">
        <f>'BASE CASE'!J18-shockup!J18</f>
        <v>-24.333125601214789</v>
      </c>
      <c r="D18">
        <f>'BASE CASE'!K18-shockup!K18</f>
        <v>0</v>
      </c>
      <c r="E18">
        <f>'BASE CASE'!L18-shockup!L18</f>
        <v>-14.509185580186454</v>
      </c>
      <c r="F18">
        <f>'BASE CASE'!M18-shockup!M18</f>
        <v>0</v>
      </c>
      <c r="G18">
        <f>'BASE CASE'!N18-shockup!N18</f>
        <v>-187.22787981360125</v>
      </c>
      <c r="H18">
        <f>'BASE CASE'!O18-shockup!O18</f>
        <v>0.49811162295156919</v>
      </c>
      <c r="J18">
        <f>'BASE CASE'!I18-shockdown!I18</f>
        <v>129.47739311070347</v>
      </c>
      <c r="K18">
        <f>'BASE CASE'!J18-shockdown!J18</f>
        <v>9.9047142850506589</v>
      </c>
      <c r="L18">
        <f>'BASE CASE'!K18-shockdown!K18</f>
        <v>0</v>
      </c>
      <c r="M18">
        <f>'BASE CASE'!L18-shockdown!L18</f>
        <v>12.660338484387424</v>
      </c>
      <c r="N18">
        <f>'BASE CASE'!M18-shockdown!M18</f>
        <v>0</v>
      </c>
      <c r="O18">
        <f>'BASE CASE'!N18-shockdown!N18</f>
        <v>152.04244588014149</v>
      </c>
      <c r="P18">
        <f>'BASE CASE'!O18-shockdown!O18</f>
        <v>-9.3802826984818921</v>
      </c>
    </row>
    <row r="19" spans="2:16" x14ac:dyDescent="0.25">
      <c r="B19">
        <f>'BASE CASE'!I19-shockup!I19</f>
        <v>-132.32891191016677</v>
      </c>
      <c r="C19">
        <f>'BASE CASE'!J19-shockup!J19</f>
        <v>-24.460255877881281</v>
      </c>
      <c r="D19">
        <f>'BASE CASE'!K19-shockup!K19</f>
        <v>0</v>
      </c>
      <c r="E19">
        <f>'BASE CASE'!L19-shockup!L19</f>
        <v>-12.978672829488005</v>
      </c>
      <c r="F19">
        <f>'BASE CASE'!M19-shockup!M19</f>
        <v>0</v>
      </c>
      <c r="G19">
        <f>'BASE CASE'!N19-shockup!N19</f>
        <v>-169.76784061753585</v>
      </c>
      <c r="H19">
        <f>'BASE CASE'!O19-shockup!O19</f>
        <v>0.43508094458684354</v>
      </c>
      <c r="J19">
        <f>'BASE CASE'!I19-shockdown!I19</f>
        <v>114.34976833578742</v>
      </c>
      <c r="K19">
        <f>'BASE CASE'!J19-shockdown!J19</f>
        <v>10.098387778408835</v>
      </c>
      <c r="L19">
        <f>'BASE CASE'!K19-shockdown!K19</f>
        <v>0</v>
      </c>
      <c r="M19">
        <f>'BASE CASE'!L19-shockdown!L19</f>
        <v>11.21529837988416</v>
      </c>
      <c r="N19">
        <f>'BASE CASE'!M19-shockdown!M19</f>
        <v>0</v>
      </c>
      <c r="O19">
        <f>'BASE CASE'!N19-shockdown!N19</f>
        <v>135.6634544940805</v>
      </c>
      <c r="P19">
        <f>'BASE CASE'!O19-shockdown!O19</f>
        <v>-8.9304778777789124</v>
      </c>
    </row>
    <row r="20" spans="2:16" x14ac:dyDescent="0.25">
      <c r="B20">
        <f>'BASE CASE'!I20-shockup!I20</f>
        <v>-117.28958299675253</v>
      </c>
      <c r="C20">
        <f>'BASE CASE'!J20-shockup!J20</f>
        <v>-23.24378901785596</v>
      </c>
      <c r="D20">
        <f>'BASE CASE'!K20-shockup!K20</f>
        <v>0</v>
      </c>
      <c r="E20">
        <f>'BASE CASE'!L20-shockup!L20</f>
        <v>-11.526013080381944</v>
      </c>
      <c r="F20">
        <f>'BASE CASE'!M20-shockup!M20</f>
        <v>0</v>
      </c>
      <c r="G20">
        <f>'BASE CASE'!N20-shockup!N20</f>
        <v>-152.05938509499049</v>
      </c>
      <c r="H20">
        <f>'BASE CASE'!O20-shockup!O20</f>
        <v>0.37749053360823837</v>
      </c>
      <c r="J20">
        <f>'BASE CASE'!I20-shockdown!I20</f>
        <v>100.37306110947986</v>
      </c>
      <c r="K20">
        <f>'BASE CASE'!J20-shockdown!J20</f>
        <v>9.6674300688623021</v>
      </c>
      <c r="L20">
        <f>'BASE CASE'!K20-shockdown!K20</f>
        <v>0</v>
      </c>
      <c r="M20">
        <f>'BASE CASE'!L20-shockdown!L20</f>
        <v>9.8636314130119729</v>
      </c>
      <c r="N20">
        <f>'BASE CASE'!M20-shockdown!M20</f>
        <v>0</v>
      </c>
      <c r="O20">
        <f>'BASE CASE'!N20-shockdown!N20</f>
        <v>119.90412259135417</v>
      </c>
      <c r="P20">
        <f>'BASE CASE'!O20-shockdown!O20</f>
        <v>-8.1057807094819054</v>
      </c>
    </row>
    <row r="21" spans="2:16" x14ac:dyDescent="0.25">
      <c r="B21">
        <f>'BASE CASE'!I21-shockup!I21</f>
        <v>-103.13711486763361</v>
      </c>
      <c r="C21">
        <f>'BASE CASE'!J21-shockup!J21</f>
        <v>-22.663694765239839</v>
      </c>
      <c r="D21">
        <f>'BASE CASE'!K21-shockup!K21</f>
        <v>0</v>
      </c>
      <c r="E21">
        <f>'BASE CASE'!L21-shockup!L21</f>
        <v>-10.167098617272501</v>
      </c>
      <c r="F21">
        <f>'BASE CASE'!M21-shockup!M21</f>
        <v>0</v>
      </c>
      <c r="G21">
        <f>'BASE CASE'!N21-shockup!N21</f>
        <v>-135.96790825014591</v>
      </c>
      <c r="H21">
        <f>'BASE CASE'!O21-shockup!O21</f>
        <v>0.326278582566772</v>
      </c>
      <c r="J21">
        <f>'BASE CASE'!I21-shockdown!I21</f>
        <v>87.406600808852772</v>
      </c>
      <c r="K21">
        <f>'BASE CASE'!J21-shockdown!J21</f>
        <v>9.3196685393181298</v>
      </c>
      <c r="L21">
        <f>'BASE CASE'!K21-shockdown!K21</f>
        <v>0</v>
      </c>
      <c r="M21">
        <f>'BASE CASE'!L21-shockdown!L21</f>
        <v>8.6164086649573051</v>
      </c>
      <c r="N21">
        <f>'BASE CASE'!M21-shockdown!M21</f>
        <v>0</v>
      </c>
      <c r="O21">
        <f>'BASE CASE'!N21-shockdown!N21</f>
        <v>105.34267801312831</v>
      </c>
      <c r="P21">
        <f>'BASE CASE'!O21-shockdown!O21</f>
        <v>-7.6741868169089571</v>
      </c>
    </row>
    <row r="22" spans="2:16" x14ac:dyDescent="0.25">
      <c r="B22">
        <f>'BASE CASE'!I22-shockup!I22</f>
        <v>-89.81996239658082</v>
      </c>
      <c r="C22">
        <f>'BASE CASE'!J22-shockup!J22</f>
        <v>-22.388042861328614</v>
      </c>
      <c r="D22">
        <f>'BASE CASE'!K22-shockup!K22</f>
        <v>0</v>
      </c>
      <c r="E22">
        <f>'BASE CASE'!L22-shockup!L22</f>
        <v>-8.8922587836463549</v>
      </c>
      <c r="F22">
        <f>'BASE CASE'!M22-shockup!M22</f>
        <v>0</v>
      </c>
      <c r="G22">
        <f>'BASE CASE'!N22-shockup!N22</f>
        <v>-121.10026404155576</v>
      </c>
      <c r="H22">
        <f>'BASE CASE'!O22-shockup!O22</f>
        <v>0.28100290274704776</v>
      </c>
      <c r="J22">
        <f>'BASE CASE'!I22-shockdown!I22</f>
        <v>75.381351384856373</v>
      </c>
      <c r="K22">
        <f>'BASE CASE'!J22-shockdown!J22</f>
        <v>8.8562468109531665</v>
      </c>
      <c r="L22">
        <f>'BASE CASE'!K22-shockdown!K22</f>
        <v>0</v>
      </c>
      <c r="M22">
        <f>'BASE CASE'!L22-shockdown!L22</f>
        <v>7.4628230305364553</v>
      </c>
      <c r="N22">
        <f>'BASE CASE'!M22-shockdown!M22</f>
        <v>0</v>
      </c>
      <c r="O22">
        <f>'BASE CASE'!N22-shockdown!N22</f>
        <v>91.700421226345952</v>
      </c>
      <c r="P22">
        <f>'BASE CASE'!O22-shockdown!O22</f>
        <v>-7.5534898455144912</v>
      </c>
    </row>
    <row r="23" spans="2:16" x14ac:dyDescent="0.25">
      <c r="B23">
        <f>'BASE CASE'!I23-shockup!I23</f>
        <v>-77.398678428111509</v>
      </c>
      <c r="C23">
        <f>'BASE CASE'!J23-shockup!J23</f>
        <v>-22.146682025601024</v>
      </c>
      <c r="D23">
        <f>'BASE CASE'!K23-shockup!K23</f>
        <v>0</v>
      </c>
      <c r="E23">
        <f>'BASE CASE'!L23-shockup!L23</f>
        <v>-7.703405114160347</v>
      </c>
      <c r="F23">
        <f>'BASE CASE'!M23-shockup!M23</f>
        <v>0</v>
      </c>
      <c r="G23">
        <f>'BASE CASE'!N23-shockup!N23</f>
        <v>-107.24876556787279</v>
      </c>
      <c r="H23">
        <f>'BASE CASE'!O23-shockup!O23</f>
        <v>0.24098448185105781</v>
      </c>
      <c r="J23">
        <f>'BASE CASE'!I23-shockdown!I23</f>
        <v>64.324413225895341</v>
      </c>
      <c r="K23">
        <f>'BASE CASE'!J23-shockdown!J23</f>
        <v>8.1957454894393891</v>
      </c>
      <c r="L23">
        <f>'BASE CASE'!K23-shockdown!K23</f>
        <v>0</v>
      </c>
      <c r="M23">
        <f>'BASE CASE'!L23-shockdown!L23</f>
        <v>6.4021379159589458</v>
      </c>
      <c r="N23">
        <f>'BASE CASE'!M23-shockdown!M23</f>
        <v>0</v>
      </c>
      <c r="O23">
        <f>'BASE CASE'!N23-shockdown!N23</f>
        <v>78.922296631293648</v>
      </c>
      <c r="P23">
        <f>'BASE CASE'!O23-shockdown!O23</f>
        <v>-7.6238317308547607</v>
      </c>
    </row>
    <row r="24" spans="2:16" x14ac:dyDescent="0.25">
      <c r="B24">
        <f>'BASE CASE'!I24-shockup!I24</f>
        <v>-66.229793289944723</v>
      </c>
      <c r="C24">
        <f>'BASE CASE'!J24-shockup!J24</f>
        <v>-21.3261744404967</v>
      </c>
      <c r="D24">
        <f>'BASE CASE'!K24-shockup!K24</f>
        <v>0</v>
      </c>
      <c r="E24">
        <f>'BASE CASE'!L24-shockup!L24</f>
        <v>-6.6257809978477802</v>
      </c>
      <c r="F24">
        <f>'BASE CASE'!M24-shockup!M24</f>
        <v>0</v>
      </c>
      <c r="G24">
        <f>'BASE CASE'!N24-shockup!N24</f>
        <v>-94.181748728289108</v>
      </c>
      <c r="H24">
        <f>'BASE CASE'!O24-shockup!O24</f>
        <v>0.20489928230421128</v>
      </c>
      <c r="J24">
        <f>'BASE CASE'!I24-shockdown!I24</f>
        <v>54.506676522474777</v>
      </c>
      <c r="K24">
        <f>'BASE CASE'!J24-shockdown!J24</f>
        <v>7.462105539559019</v>
      </c>
      <c r="L24">
        <f>'BASE CASE'!K24-shockdown!K24</f>
        <v>0</v>
      </c>
      <c r="M24">
        <f>'BASE CASE'!L24-shockdown!L24</f>
        <v>5.4529734069588329</v>
      </c>
      <c r="N24">
        <f>'BASE CASE'!M24-shockdown!M24</f>
        <v>0</v>
      </c>
      <c r="O24">
        <f>'BASE CASE'!N24-shockdown!N24</f>
        <v>67.421755468992671</v>
      </c>
      <c r="P24">
        <f>'BASE CASE'!O24-shockdown!O24</f>
        <v>-7.4072703266565725</v>
      </c>
    </row>
    <row r="25" spans="2:16" x14ac:dyDescent="0.25">
      <c r="B25">
        <f>'BASE CASE'!I25-shockup!I25</f>
        <v>-56.163564211236434</v>
      </c>
      <c r="C25">
        <f>'BASE CASE'!J25-shockup!J25</f>
        <v>-21.149577791518979</v>
      </c>
      <c r="D25">
        <f>'BASE CASE'!K25-shockup!K25</f>
        <v>0</v>
      </c>
      <c r="E25">
        <f>'BASE CASE'!L25-shockup!L25</f>
        <v>-5.6626040376244049</v>
      </c>
      <c r="F25">
        <f>'BASE CASE'!M25-shockup!M25</f>
        <v>0</v>
      </c>
      <c r="G25">
        <f>'BASE CASE'!N25-shockup!N25</f>
        <v>-82.975746040379818</v>
      </c>
      <c r="H25">
        <f>'BASE CASE'!O25-shockup!O25</f>
        <v>0.17275959864491597</v>
      </c>
      <c r="J25">
        <f>'BASE CASE'!I25-shockdown!I25</f>
        <v>45.772998835795761</v>
      </c>
      <c r="K25">
        <f>'BASE CASE'!J25-shockdown!J25</f>
        <v>7.1027411672700538</v>
      </c>
      <c r="L25">
        <f>'BASE CASE'!K25-shockdown!K25</f>
        <v>0</v>
      </c>
      <c r="M25">
        <f>'BASE CASE'!L25-shockdown!L25</f>
        <v>4.6149914390564604</v>
      </c>
      <c r="N25">
        <f>'BASE CASE'!M25-shockdown!M25</f>
        <v>0</v>
      </c>
      <c r="O25">
        <f>'BASE CASE'!N25-shockdown!N25</f>
        <v>57.49073144212224</v>
      </c>
      <c r="P25">
        <f>'BASE CASE'!O25-shockdown!O25</f>
        <v>-7.3061042792799356</v>
      </c>
    </row>
    <row r="26" spans="2:16" x14ac:dyDescent="0.25">
      <c r="B26">
        <f>'BASE CASE'!I26-shockup!I26</f>
        <v>-47.264275069744741</v>
      </c>
      <c r="C26">
        <f>'BASE CASE'!J26-shockup!J26</f>
        <v>-20.002345859665041</v>
      </c>
      <c r="D26">
        <f>'BASE CASE'!K26-shockup!K26</f>
        <v>0</v>
      </c>
      <c r="E26">
        <f>'BASE CASE'!L26-shockup!L26</f>
        <v>-4.7968969139858402</v>
      </c>
      <c r="F26">
        <f>'BASE CASE'!M26-shockup!M26</f>
        <v>0</v>
      </c>
      <c r="G26">
        <f>'BASE CASE'!N26-shockup!N26</f>
        <v>-72.06351784339563</v>
      </c>
      <c r="H26">
        <f>'BASE CASE'!O26-shockup!O26</f>
        <v>0.14406237064468996</v>
      </c>
      <c r="J26">
        <f>'BASE CASE'!I26-shockdown!I26</f>
        <v>38.146127843882823</v>
      </c>
      <c r="K26">
        <f>'BASE CASE'!J26-shockdown!J26</f>
        <v>6.5390843366295854</v>
      </c>
      <c r="L26">
        <f>'BASE CASE'!K26-shockdown!K26</f>
        <v>0</v>
      </c>
      <c r="M26">
        <f>'BASE CASE'!L26-shockdown!L26</f>
        <v>3.8714873477867791</v>
      </c>
      <c r="N26">
        <f>'BASE CASE'!M26-shockdown!M26</f>
        <v>0</v>
      </c>
      <c r="O26">
        <f>'BASE CASE'!N26-shockdown!N26</f>
        <v>48.556699528299163</v>
      </c>
      <c r="P26">
        <f>'BASE CASE'!O26-shockdown!O26</f>
        <v>-6.8051986058635521</v>
      </c>
    </row>
    <row r="27" spans="2:16" x14ac:dyDescent="0.25">
      <c r="B27">
        <f>'BASE CASE'!I27-shockup!I27</f>
        <v>-39.440396140004225</v>
      </c>
      <c r="C27">
        <f>'BASE CASE'!J27-shockup!J27</f>
        <v>-18.803697298397751</v>
      </c>
      <c r="D27">
        <f>'BASE CASE'!K27-shockup!K27</f>
        <v>0</v>
      </c>
      <c r="E27">
        <f>'BASE CASE'!L27-shockup!L27</f>
        <v>-4.0330832330381359</v>
      </c>
      <c r="F27">
        <f>'BASE CASE'!M27-shockup!M27</f>
        <v>0</v>
      </c>
      <c r="G27">
        <f>'BASE CASE'!N27-shockup!N27</f>
        <v>-62.277176671440031</v>
      </c>
      <c r="H27">
        <f>'BASE CASE'!O27-shockup!O27</f>
        <v>0.11899764209147179</v>
      </c>
      <c r="J27">
        <f>'BASE CASE'!I27-shockdown!I27</f>
        <v>31.522860990992911</v>
      </c>
      <c r="K27">
        <f>'BASE CASE'!J27-shockdown!J27</f>
        <v>6.0589384066437901</v>
      </c>
      <c r="L27">
        <f>'BASE CASE'!K27-shockdown!K27</f>
        <v>0</v>
      </c>
      <c r="M27">
        <f>'BASE CASE'!L27-shockdown!L27</f>
        <v>3.2234544924160531</v>
      </c>
      <c r="N27">
        <f>'BASE CASE'!M27-shockdown!M27</f>
        <v>0</v>
      </c>
      <c r="O27">
        <f>'BASE CASE'!N27-shockdown!N27</f>
        <v>40.805253890052768</v>
      </c>
      <c r="P27">
        <f>'BASE CASE'!O27-shockdown!O27</f>
        <v>-6.2426431772578042</v>
      </c>
    </row>
    <row r="28" spans="2:16" x14ac:dyDescent="0.25">
      <c r="B28">
        <f>'BASE CASE'!I28-shockup!I28</f>
        <v>-32.583042308598976</v>
      </c>
      <c r="C28">
        <f>'BASE CASE'!J28-shockup!J28</f>
        <v>-17.680236163911289</v>
      </c>
      <c r="D28">
        <f>'BASE CASE'!K28-shockup!K28</f>
        <v>0</v>
      </c>
      <c r="E28">
        <f>'BASE CASE'!L28-shockup!L28</f>
        <v>-3.3625841054164916</v>
      </c>
      <c r="F28">
        <f>'BASE CASE'!M28-shockup!M28</f>
        <v>0</v>
      </c>
      <c r="G28">
        <f>'BASE CASE'!N28-shockup!N28</f>
        <v>-53.625862577926739</v>
      </c>
      <c r="H28">
        <f>'BASE CASE'!O28-shockup!O28</f>
        <v>9.730478726481806E-2</v>
      </c>
      <c r="J28">
        <f>'BASE CASE'!I28-shockdown!I28</f>
        <v>25.789722340564168</v>
      </c>
      <c r="K28">
        <f>'BASE CASE'!J28-shockdown!J28</f>
        <v>5.6724243537937298</v>
      </c>
      <c r="L28">
        <f>'BASE CASE'!K28-shockdown!K28</f>
        <v>0</v>
      </c>
      <c r="M28">
        <f>'BASE CASE'!L28-shockdown!L28</f>
        <v>2.6615105368045793</v>
      </c>
      <c r="N28">
        <f>'BASE CASE'!M28-shockdown!M28</f>
        <v>0</v>
      </c>
      <c r="O28">
        <f>'BASE CASE'!N28-shockdown!N28</f>
        <v>34.123657231162468</v>
      </c>
      <c r="P28">
        <f>'BASE CASE'!O28-shockdown!O28</f>
        <v>-5.6841538787290062</v>
      </c>
    </row>
    <row r="29" spans="2:16" x14ac:dyDescent="0.25">
      <c r="B29">
        <f>'BASE CASE'!I29-shockup!I29</f>
        <v>-26.663458175887058</v>
      </c>
      <c r="C29">
        <f>'BASE CASE'!J29-shockup!J29</f>
        <v>-16.091575299455016</v>
      </c>
      <c r="D29">
        <f>'BASE CASE'!K29-shockup!K29</f>
        <v>0</v>
      </c>
      <c r="E29">
        <f>'BASE CASE'!L29-shockup!L29</f>
        <v>-2.7749197177319349</v>
      </c>
      <c r="F29">
        <f>'BASE CASE'!M29-shockup!M29</f>
        <v>0</v>
      </c>
      <c r="G29">
        <f>'BASE CASE'!N29-shockup!N29</f>
        <v>-45.529953193074022</v>
      </c>
      <c r="H29">
        <f>'BASE CASE'!O29-shockup!O29</f>
        <v>7.8667413861893465E-2</v>
      </c>
      <c r="J29">
        <f>'BASE CASE'!I29-shockdown!I29</f>
        <v>20.899908975234766</v>
      </c>
      <c r="K29">
        <f>'BASE CASE'!J29-shockdown!J29</f>
        <v>5.1663320954188521</v>
      </c>
      <c r="L29">
        <f>'BASE CASE'!K29-shockdown!K29</f>
        <v>0</v>
      </c>
      <c r="M29">
        <f>'BASE CASE'!L29-shockdown!L29</f>
        <v>2.1750955608087397</v>
      </c>
      <c r="N29">
        <f>'BASE CASE'!M29-shockdown!M29</f>
        <v>0</v>
      </c>
      <c r="O29">
        <f>'BASE CASE'!N29-shockdown!N29</f>
        <v>28.241336631462332</v>
      </c>
      <c r="P29">
        <f>'BASE CASE'!O29-shockdown!O29</f>
        <v>-4.993436698411287</v>
      </c>
    </row>
    <row r="30" spans="2:16" x14ac:dyDescent="0.25">
      <c r="B30">
        <f>'BASE CASE'!I30-shockup!I30</f>
        <v>-21.555167760416197</v>
      </c>
      <c r="C30">
        <f>'BASE CASE'!J30-shockup!J30</f>
        <v>-14.824768681686422</v>
      </c>
      <c r="D30">
        <f>'BASE CASE'!K30-shockup!K30</f>
        <v>0</v>
      </c>
      <c r="E30">
        <f>'BASE CASE'!L30-shockup!L30</f>
        <v>-2.269286727180428</v>
      </c>
      <c r="F30">
        <f>'BASE CASE'!M30-shockup!M30</f>
        <v>0</v>
      </c>
      <c r="G30">
        <f>'BASE CASE'!N30-shockup!N30</f>
        <v>-38.649223169283005</v>
      </c>
      <c r="H30">
        <f>'BASE CASE'!O30-shockup!O30</f>
        <v>6.2930399903422085E-2</v>
      </c>
      <c r="J30">
        <f>'BASE CASE'!I30-shockdown!I30</f>
        <v>16.732303709460872</v>
      </c>
      <c r="K30">
        <f>'BASE CASE'!J30-shockdown!J30</f>
        <v>4.7979568112711704</v>
      </c>
      <c r="L30">
        <f>'BASE CASE'!K30-shockdown!K30</f>
        <v>0</v>
      </c>
      <c r="M30">
        <f>'BASE CASE'!L30-shockdown!L30</f>
        <v>1.7615448483198515</v>
      </c>
      <c r="N30">
        <f>'BASE CASE'!M30-shockdown!M30</f>
        <v>0</v>
      </c>
      <c r="O30">
        <f>'BASE CASE'!N30-shockdown!N30</f>
        <v>23.2918053690519</v>
      </c>
      <c r="P30">
        <f>'BASE CASE'!O30-shockdown!O30</f>
        <v>-4.4120771135384302</v>
      </c>
    </row>
    <row r="31" spans="2:16" x14ac:dyDescent="0.25">
      <c r="B31">
        <f>'BASE CASE'!I31-shockup!I31</f>
        <v>-17.151123495560213</v>
      </c>
      <c r="C31">
        <f>'BASE CASE'!J31-shockup!J31</f>
        <v>-13.687630858690973</v>
      </c>
      <c r="D31">
        <f>'BASE CASE'!K31-shockup!K31</f>
        <v>0</v>
      </c>
      <c r="E31">
        <f>'BASE CASE'!L31-shockup!L31</f>
        <v>-1.8327181577443348</v>
      </c>
      <c r="F31">
        <f>'BASE CASE'!M31-shockup!M31</f>
        <v>0</v>
      </c>
      <c r="G31">
        <f>'BASE CASE'!N31-shockup!N31</f>
        <v>-32.671472511995532</v>
      </c>
      <c r="H31">
        <f>'BASE CASE'!O31-shockup!O31</f>
        <v>4.9686230808354992E-2</v>
      </c>
      <c r="J31">
        <f>'BASE CASE'!I31-shockdown!I31</f>
        <v>13.184843840544772</v>
      </c>
      <c r="K31">
        <f>'BASE CASE'!J31-shockdown!J31</f>
        <v>4.475063558094277</v>
      </c>
      <c r="L31">
        <f>'BASE CASE'!K31-shockdown!K31</f>
        <v>0</v>
      </c>
      <c r="M31">
        <f>'BASE CASE'!L31-shockdown!L31</f>
        <v>1.4088932844454849</v>
      </c>
      <c r="N31">
        <f>'BASE CASE'!M31-shockdown!M31</f>
        <v>0</v>
      </c>
      <c r="O31">
        <f>'BASE CASE'!N31-shockdown!N31</f>
        <v>19.068800683084532</v>
      </c>
      <c r="P31">
        <f>'BASE CASE'!O31-shockdown!O31</f>
        <v>-3.8975790128775216</v>
      </c>
    </row>
    <row r="32" spans="2:16" x14ac:dyDescent="0.25">
      <c r="B32">
        <f>'BASE CASE'!I32-shockup!I32</f>
        <v>-13.406852315424111</v>
      </c>
      <c r="C32">
        <f>'BASE CASE'!J32-shockup!J32</f>
        <v>-12.431199275564502</v>
      </c>
      <c r="D32">
        <f>'BASE CASE'!K32-shockup!K32</f>
        <v>0</v>
      </c>
      <c r="E32">
        <f>'BASE CASE'!L32-shockup!L32</f>
        <v>-1.4574059365686622</v>
      </c>
      <c r="F32">
        <f>'BASE CASE'!M32-shockup!M32</f>
        <v>0</v>
      </c>
      <c r="G32">
        <f>'BASE CASE'!N32-shockup!N32</f>
        <v>-27.295457527557275</v>
      </c>
      <c r="H32">
        <f>'BASE CASE'!O32-shockup!O32</f>
        <v>3.8577409898465476E-2</v>
      </c>
      <c r="J32">
        <f>'BASE CASE'!I32-shockdown!I32</f>
        <v>10.206815745563066</v>
      </c>
      <c r="K32">
        <f>'BASE CASE'!J32-shockdown!J32</f>
        <v>4.1235041707221995</v>
      </c>
      <c r="L32">
        <f>'BASE CASE'!K32-shockdown!K32</f>
        <v>0</v>
      </c>
      <c r="M32">
        <f>'BASE CASE'!L32-shockdown!L32</f>
        <v>1.1095426063530551</v>
      </c>
      <c r="N32">
        <f>'BASE CASE'!M32-shockdown!M32</f>
        <v>0</v>
      </c>
      <c r="O32">
        <f>'BASE CASE'!N32-shockdown!N32</f>
        <v>15.439862522638322</v>
      </c>
      <c r="P32">
        <f>'BASE CASE'!O32-shockdown!O32</f>
        <v>-3.372323282906649</v>
      </c>
    </row>
    <row r="33" spans="2:16" x14ac:dyDescent="0.25">
      <c r="B33">
        <f>'BASE CASE'!I33-shockup!I33</f>
        <v>-10.277946243399843</v>
      </c>
      <c r="C33">
        <f>'BASE CASE'!J33-shockup!J33</f>
        <v>-10.984168491661521</v>
      </c>
      <c r="D33">
        <f>'BASE CASE'!K33-shockup!K33</f>
        <v>0</v>
      </c>
      <c r="E33">
        <f>'BASE CASE'!L33-shockup!L33</f>
        <v>-1.1380913513298379</v>
      </c>
      <c r="F33">
        <f>'BASE CASE'!M33-shockup!M33</f>
        <v>0</v>
      </c>
      <c r="G33">
        <f>'BASE CASE'!N33-shockup!N33</f>
        <v>-22.400206086391222</v>
      </c>
      <c r="H33">
        <f>'BASE CASE'!O33-shockup!O33</f>
        <v>2.9404503058032105E-2</v>
      </c>
      <c r="J33">
        <f>'BASE CASE'!I33-shockdown!I33</f>
        <v>7.7491065063231623</v>
      </c>
      <c r="K33">
        <f>'BASE CASE'!J33-shockdown!J33</f>
        <v>3.6944272632491746</v>
      </c>
      <c r="L33">
        <f>'BASE CASE'!K33-shockdown!K33</f>
        <v>0</v>
      </c>
      <c r="M33">
        <f>'BASE CASE'!L33-shockdown!L33</f>
        <v>0.85806939309918562</v>
      </c>
      <c r="N33">
        <f>'BASE CASE'!M33-shockdown!M33</f>
        <v>0</v>
      </c>
      <c r="O33">
        <f>'BASE CASE'!N33-shockdown!N33</f>
        <v>12.301603162671505</v>
      </c>
      <c r="P33">
        <f>'BASE CASE'!O33-shockdown!O33</f>
        <v>-2.8381781090675737</v>
      </c>
    </row>
    <row r="34" spans="2:16" x14ac:dyDescent="0.25">
      <c r="B34">
        <f>'BASE CASE'!I34-shockup!I34</f>
        <v>-7.7157619102218042</v>
      </c>
      <c r="C34">
        <f>'BASE CASE'!J34-shockup!J34</f>
        <v>-9.4894839632667143</v>
      </c>
      <c r="D34">
        <f>'BASE CASE'!K34-shockup!K34</f>
        <v>0</v>
      </c>
      <c r="E34">
        <f>'BASE CASE'!L34-shockup!L34</f>
        <v>-0.87217848034059609</v>
      </c>
      <c r="F34">
        <f>'BASE CASE'!M34-shockup!M34</f>
        <v>0</v>
      </c>
      <c r="G34">
        <f>'BASE CASE'!N34-shockup!N34</f>
        <v>-18.077424353829116</v>
      </c>
      <c r="H34">
        <f>'BASE CASE'!O34-shockup!O34</f>
        <v>2.1963146823409829E-2</v>
      </c>
      <c r="J34">
        <f>'BASE CASE'!I34-shockdown!I34</f>
        <v>5.7611504951756203</v>
      </c>
      <c r="K34">
        <f>'BASE CASE'!J34-shockdown!J34</f>
        <v>3.2489307430283958</v>
      </c>
      <c r="L34">
        <f>'BASE CASE'!K34-shockdown!K34</f>
        <v>0</v>
      </c>
      <c r="M34">
        <f>'BASE CASE'!L34-shockdown!L34</f>
        <v>0.65123205489777658</v>
      </c>
      <c r="N34">
        <f>'BASE CASE'!M34-shockdown!M34</f>
        <v>0</v>
      </c>
      <c r="O34">
        <f>'BASE CASE'!N34-shockdown!N34</f>
        <v>9.6613132931017915</v>
      </c>
      <c r="P34">
        <f>'BASE CASE'!O34-shockdown!O34</f>
        <v>-2.3245887243970245</v>
      </c>
    </row>
    <row r="35" spans="2:16" x14ac:dyDescent="0.25">
      <c r="B35">
        <f>'BASE CASE'!I35-shockup!I35</f>
        <v>-5.6558208581940441</v>
      </c>
      <c r="C35">
        <f>'BASE CASE'!J35-shockup!J35</f>
        <v>-7.9824974677363478</v>
      </c>
      <c r="D35">
        <f>'BASE CASE'!K35-shockup!K35</f>
        <v>0</v>
      </c>
      <c r="E35">
        <f>'BASE CASE'!L35-shockup!L35</f>
        <v>-0.65402001838420531</v>
      </c>
      <c r="F35">
        <f>'BASE CASE'!M35-shockup!M35</f>
        <v>0</v>
      </c>
      <c r="G35">
        <f>'BASE CASE'!N35-shockup!N35</f>
        <v>-14.292338344314594</v>
      </c>
      <c r="H35">
        <f>'BASE CASE'!O35-shockup!O35</f>
        <v>1.6056630961678309E-2</v>
      </c>
      <c r="J35">
        <f>'BASE CASE'!I35-shockdown!I35</f>
        <v>4.1822583231870816</v>
      </c>
      <c r="K35">
        <f>'BASE CASE'!J35-shockdown!J35</f>
        <v>2.7737936595258859</v>
      </c>
      <c r="L35">
        <f>'BASE CASE'!K35-shockdown!K35</f>
        <v>0</v>
      </c>
      <c r="M35">
        <f>'BASE CASE'!L35-shockdown!L35</f>
        <v>0.48362222460697124</v>
      </c>
      <c r="N35">
        <f>'BASE CASE'!M35-shockdown!M35</f>
        <v>0</v>
      </c>
      <c r="O35">
        <f>'BASE CASE'!N35-shockdown!N35</f>
        <v>7.4396742073199391</v>
      </c>
      <c r="P35">
        <f>'BASE CASE'!O35-shockdown!O35</f>
        <v>-1.8569423429394476</v>
      </c>
    </row>
    <row r="36" spans="2:16" x14ac:dyDescent="0.25">
      <c r="B36">
        <f>'BASE CASE'!I36-shockup!I36</f>
        <v>-4.0454851624655124</v>
      </c>
      <c r="C36">
        <f>'BASE CASE'!J36-shockup!J36</f>
        <v>-6.504776605709246</v>
      </c>
      <c r="D36">
        <f>'BASE CASE'!K36-shockup!K36</f>
        <v>0</v>
      </c>
      <c r="E36">
        <f>'BASE CASE'!L36-shockup!L36</f>
        <v>-0.47918761517727759</v>
      </c>
      <c r="F36">
        <f>'BASE CASE'!M36-shockup!M36</f>
        <v>0</v>
      </c>
      <c r="G36">
        <f>'BASE CASE'!N36-shockup!N36</f>
        <v>-11.029449383352038</v>
      </c>
      <c r="H36">
        <f>'BASE CASE'!O36-shockup!O36</f>
        <v>1.1458136659456386E-2</v>
      </c>
      <c r="J36">
        <f>'BASE CASE'!I36-shockdown!I36</f>
        <v>2.9625987240919027</v>
      </c>
      <c r="K36">
        <f>'BASE CASE'!J36-shockdown!J36</f>
        <v>2.2974483924680058</v>
      </c>
      <c r="L36">
        <f>'BASE CASE'!K36-shockdown!K36</f>
        <v>0</v>
      </c>
      <c r="M36">
        <f>'BASE CASE'!L36-shockdown!L36</f>
        <v>0.35091974393984593</v>
      </c>
      <c r="N36">
        <f>'BASE CASE'!M36-shockdown!M36</f>
        <v>0</v>
      </c>
      <c r="O36">
        <f>'BASE CASE'!N36-shockdown!N36</f>
        <v>5.6109668604997509</v>
      </c>
      <c r="P36">
        <f>'BASE CASE'!O36-shockdown!O36</f>
        <v>-1.4330990909114476</v>
      </c>
    </row>
    <row r="37" spans="2:16" x14ac:dyDescent="0.25">
      <c r="B37">
        <f>'BASE CASE'!I37-shockup!I37</f>
        <v>-2.8241557597280575</v>
      </c>
      <c r="C37">
        <f>'BASE CASE'!J37-shockup!J37</f>
        <v>-5.1069397013466862</v>
      </c>
      <c r="D37">
        <f>'BASE CASE'!K37-shockup!K37</f>
        <v>0</v>
      </c>
      <c r="E37">
        <f>'BASE CASE'!L37-shockup!L37</f>
        <v>-0.34262272671452554</v>
      </c>
      <c r="F37">
        <f>'BASE CASE'!M37-shockup!M37</f>
        <v>0</v>
      </c>
      <c r="G37">
        <f>'BASE CASE'!N37-shockup!N37</f>
        <v>-8.2737181877892674</v>
      </c>
      <c r="H37">
        <f>'BASE CASE'!O37-shockup!O37</f>
        <v>7.9704505268161085E-3</v>
      </c>
      <c r="J37">
        <f>'BASE CASE'!I37-shockdown!I37</f>
        <v>2.0482369647971304</v>
      </c>
      <c r="K37">
        <f>'BASE CASE'!J37-shockdown!J37</f>
        <v>1.8358031869891906</v>
      </c>
      <c r="L37">
        <f>'BASE CASE'!K37-shockdown!K37</f>
        <v>0</v>
      </c>
      <c r="M37">
        <f>'BASE CASE'!L37-shockdown!L37</f>
        <v>0.24848931629176507</v>
      </c>
      <c r="N37">
        <f>'BASE CASE'!M37-shockdown!M37</f>
        <v>0</v>
      </c>
      <c r="O37">
        <f>'BASE CASE'!N37-shockdown!N37</f>
        <v>4.1325294680780864</v>
      </c>
      <c r="P37">
        <f>'BASE CASE'!O37-shockdown!O37</f>
        <v>-1.0625577030422555</v>
      </c>
    </row>
    <row r="38" spans="2:16" x14ac:dyDescent="0.25">
      <c r="B38">
        <f>'BASE CASE'!I38-shockup!I38</f>
        <v>-1.9111231708058583</v>
      </c>
      <c r="C38">
        <f>'BASE CASE'!J38-shockup!J38</f>
        <v>-3.9520205997253459</v>
      </c>
      <c r="D38">
        <f>'BASE CASE'!K38-shockup!K38</f>
        <v>0</v>
      </c>
      <c r="E38">
        <f>'BASE CASE'!L38-shockup!L38</f>
        <v>-0.23895683470146722</v>
      </c>
      <c r="F38">
        <f>'BASE CASE'!M38-shockup!M38</f>
        <v>0</v>
      </c>
      <c r="G38">
        <f>'BASE CASE'!N38-shockup!N38</f>
        <v>-6.1021006052326729</v>
      </c>
      <c r="H38">
        <f>'BASE CASE'!O38-shockup!O38</f>
        <v>5.4107191033949675E-3</v>
      </c>
      <c r="J38">
        <f>'BASE CASE'!I38-shockdown!I38</f>
        <v>1.3726797212279589</v>
      </c>
      <c r="K38">
        <f>'BASE CASE'!J38-shockdown!J38</f>
        <v>1.4418652646851466</v>
      </c>
      <c r="L38">
        <f>'BASE CASE'!K38-shockdown!K38</f>
        <v>0</v>
      </c>
      <c r="M38">
        <f>'BASE CASE'!L38-shockdown!L38</f>
        <v>0.17163268503788476</v>
      </c>
      <c r="N38">
        <f>'BASE CASE'!M38-shockdown!M38</f>
        <v>0</v>
      </c>
      <c r="O38">
        <f>'BASE CASE'!N38-shockdown!N38</f>
        <v>2.9861776709509904</v>
      </c>
      <c r="P38">
        <f>'BASE CASE'!O38-shockdown!O38</f>
        <v>-0.77766421439310296</v>
      </c>
    </row>
    <row r="39" spans="2:16" x14ac:dyDescent="0.25">
      <c r="B39">
        <f>'BASE CASE'!I39-shockup!I39</f>
        <v>-1.2585273695125907</v>
      </c>
      <c r="C39">
        <f>'BASE CASE'!J39-shockup!J39</f>
        <v>-2.8992306929750313</v>
      </c>
      <c r="D39">
        <f>'BASE CASE'!K39-shockup!K39</f>
        <v>0</v>
      </c>
      <c r="E39">
        <f>'BASE CASE'!L39-shockup!L39</f>
        <v>-0.16160714129804943</v>
      </c>
      <c r="F39">
        <f>'BASE CASE'!M39-shockup!M39</f>
        <v>0</v>
      </c>
      <c r="G39">
        <f>'BASE CASE'!N39-shockup!N39</f>
        <v>-4.3193652037856705</v>
      </c>
      <c r="H39">
        <f>'BASE CASE'!O39-shockup!O39</f>
        <v>3.559497258148081E-3</v>
      </c>
      <c r="J39">
        <f>'BASE CASE'!I39-shockdown!I39</f>
        <v>0.89522696948655156</v>
      </c>
      <c r="K39">
        <f>'BASE CASE'!J39-shockdown!J39</f>
        <v>1.0728555054515754</v>
      </c>
      <c r="L39">
        <f>'BASE CASE'!K39-shockdown!K39</f>
        <v>0</v>
      </c>
      <c r="M39">
        <f>'BASE CASE'!L39-shockdown!L39</f>
        <v>0.114955840338751</v>
      </c>
      <c r="N39">
        <f>'BASE CASE'!M39-shockdown!M39</f>
        <v>0</v>
      </c>
      <c r="O39">
        <f>'BASE CASE'!N39-shockdown!N39</f>
        <v>2.0830383152768785</v>
      </c>
      <c r="P39">
        <f>'BASE CASE'!O39-shockdown!O39</f>
        <v>-0.53928617035984905</v>
      </c>
    </row>
    <row r="40" spans="2:16" x14ac:dyDescent="0.25">
      <c r="B40">
        <f>'BASE CASE'!I40-shockup!I40</f>
        <v>-0.80475555795533116</v>
      </c>
      <c r="C40">
        <f>'BASE CASE'!J40-shockup!J40</f>
        <v>-2.0652541097910948</v>
      </c>
      <c r="D40">
        <f>'BASE CASE'!K40-shockup!K40</f>
        <v>0</v>
      </c>
      <c r="E40">
        <f>'BASE CASE'!L40-shockup!L40</f>
        <v>-0.10636408617543236</v>
      </c>
      <c r="F40">
        <f>'BASE CASE'!M40-shockup!M40</f>
        <v>0</v>
      </c>
      <c r="G40">
        <f>'BASE CASE'!N40-shockup!N40</f>
        <v>-2.9763737539218589</v>
      </c>
      <c r="H40">
        <f>'BASE CASE'!O40-shockup!O40</f>
        <v>2.278031331020447E-3</v>
      </c>
      <c r="J40">
        <f>'BASE CASE'!I40-shockdown!I40</f>
        <v>0.56692472291688856</v>
      </c>
      <c r="K40">
        <f>'BASE CASE'!J40-shockdown!J40</f>
        <v>0.77465625752472</v>
      </c>
      <c r="L40">
        <f>'BASE CASE'!K40-shockdown!K40</f>
        <v>0</v>
      </c>
      <c r="M40">
        <f>'BASE CASE'!L40-shockdown!L40</f>
        <v>7.493011944710562E-2</v>
      </c>
      <c r="N40">
        <f>'BASE CASE'!M40-shockdown!M40</f>
        <v>0</v>
      </c>
      <c r="O40">
        <f>'BASE CASE'!N40-shockdown!N40</f>
        <v>1.416511099888714</v>
      </c>
      <c r="P40">
        <f>'BASE CASE'!O40-shockdown!O40</f>
        <v>-0.36287343815279671</v>
      </c>
    </row>
    <row r="41" spans="2:16" x14ac:dyDescent="0.25">
      <c r="B41">
        <f>'BASE CASE'!I41-shockup!I41</f>
        <v>-0.49919675345503367</v>
      </c>
      <c r="C41">
        <f>'BASE CASE'!J41-shockup!J41</f>
        <v>-1.4208393135718831</v>
      </c>
      <c r="D41">
        <f>'BASE CASE'!K41-shockup!K41</f>
        <v>0</v>
      </c>
      <c r="E41">
        <f>'BASE CASE'!L41-shockup!L41</f>
        <v>-6.7978985050248297E-2</v>
      </c>
      <c r="F41">
        <f>'BASE CASE'!M41-shockup!M41</f>
        <v>0</v>
      </c>
      <c r="G41">
        <f>'BASE CASE'!N41-shockup!N41</f>
        <v>-1.9880150520771656</v>
      </c>
      <c r="H41">
        <f>'BASE CASE'!O41-shockup!O41</f>
        <v>1.4151202034182742E-3</v>
      </c>
      <c r="J41">
        <f>'BASE CASE'!I41-shockdown!I41</f>
        <v>0.34827720399036133</v>
      </c>
      <c r="K41">
        <f>'BASE CASE'!J41-shockdown!J41</f>
        <v>0.53987368071949771</v>
      </c>
      <c r="L41">
        <f>'BASE CASE'!K41-shockdown!K41</f>
        <v>0</v>
      </c>
      <c r="M41">
        <f>'BASE CASE'!L41-shockdown!L41</f>
        <v>4.7427253241412878E-2</v>
      </c>
      <c r="N41">
        <f>'BASE CASE'!M41-shockdown!M41</f>
        <v>0</v>
      </c>
      <c r="O41">
        <f>'BASE CASE'!N41-shockdown!N41</f>
        <v>0.93557813795127176</v>
      </c>
      <c r="P41">
        <f>'BASE CASE'!O41-shockdown!O41</f>
        <v>-0.23564355801473247</v>
      </c>
    </row>
    <row r="42" spans="2:16" x14ac:dyDescent="0.25">
      <c r="B42">
        <f>'BASE CASE'!I42-shockup!I42</f>
        <v>-0.29982891989715021</v>
      </c>
      <c r="C42">
        <f>'BASE CASE'!J42-shockup!J42</f>
        <v>-0.94548132743955948</v>
      </c>
      <c r="D42">
        <f>'BASE CASE'!K42-shockup!K42</f>
        <v>0</v>
      </c>
      <c r="E42">
        <f>'BASE CASE'!L42-shockup!L42</f>
        <v>-4.2148027717676756E-2</v>
      </c>
      <c r="F42">
        <f>'BASE CASE'!M42-shockup!M42</f>
        <v>0</v>
      </c>
      <c r="G42">
        <f>'BASE CASE'!N42-shockup!N42</f>
        <v>-1.2874582750543864</v>
      </c>
      <c r="H42">
        <f>'BASE CASE'!O42-shockup!O42</f>
        <v>8.5247697856960514E-4</v>
      </c>
      <c r="J42">
        <f>'BASE CASE'!I42-shockdown!I42</f>
        <v>0.20716656650797205</v>
      </c>
      <c r="K42">
        <f>'BASE CASE'!J42-shockdown!J42</f>
        <v>0.36371078932353984</v>
      </c>
      <c r="L42">
        <f>'BASE CASE'!K42-shockdown!K42</f>
        <v>0</v>
      </c>
      <c r="M42">
        <f>'BASE CASE'!L42-shockdown!L42</f>
        <v>2.9122148024777361E-2</v>
      </c>
      <c r="N42">
        <f>'BASE CASE'!M42-shockdown!M42</f>
        <v>0</v>
      </c>
      <c r="O42">
        <f>'BASE CASE'!N42-shockdown!N42</f>
        <v>0.59999950385628953</v>
      </c>
      <c r="P42">
        <f>'BASE CASE'!O42-shockdown!O42</f>
        <v>-0.14789579065579472</v>
      </c>
    </row>
    <row r="43" spans="2:16" x14ac:dyDescent="0.25">
      <c r="B43">
        <f>'BASE CASE'!I43-shockup!I43</f>
        <v>-0.17378827473284503</v>
      </c>
      <c r="C43">
        <f>'BASE CASE'!J43-shockup!J43</f>
        <v>-0.6090761458592564</v>
      </c>
      <c r="D43">
        <f>'BASE CASE'!K43-shockup!K43</f>
        <v>0</v>
      </c>
      <c r="E43">
        <f>'BASE CASE'!L43-shockup!L43</f>
        <v>-2.5303992860015459E-2</v>
      </c>
      <c r="F43">
        <f>'BASE CASE'!M43-shockup!M43</f>
        <v>0</v>
      </c>
      <c r="G43">
        <f>'BASE CASE'!N43-shockup!N43</f>
        <v>-0.80816841345211676</v>
      </c>
      <c r="H43">
        <f>'BASE CASE'!O43-shockup!O43</f>
        <v>4.9709243233386768E-4</v>
      </c>
      <c r="J43">
        <f>'BASE CASE'!I43-shockdown!I43</f>
        <v>0.11892151580583912</v>
      </c>
      <c r="K43">
        <f>'BASE CASE'!J43-shockdown!J43</f>
        <v>0.2370742819579954</v>
      </c>
      <c r="L43">
        <f>'BASE CASE'!K43-shockdown!K43</f>
        <v>0</v>
      </c>
      <c r="M43">
        <f>'BASE CASE'!L43-shockdown!L43</f>
        <v>1.7315260143292335E-2</v>
      </c>
      <c r="N43">
        <f>'BASE CASE'!M43-shockdown!M43</f>
        <v>0</v>
      </c>
      <c r="O43">
        <f>'BASE CASE'!N43-shockdown!N43</f>
        <v>0.37331105790712704</v>
      </c>
      <c r="P43">
        <f>'BASE CASE'!O43-shockdown!O43</f>
        <v>-8.9786210235287989E-2</v>
      </c>
    </row>
    <row r="44" spans="2:16" x14ac:dyDescent="0.25">
      <c r="B44">
        <f>'BASE CASE'!I44-shockup!I44</f>
        <v>-9.6070594900165424E-2</v>
      </c>
      <c r="C44">
        <f>'BASE CASE'!J44-shockup!J44</f>
        <v>-0.38330031298824807</v>
      </c>
      <c r="D44">
        <f>'BASE CASE'!K44-shockup!K44</f>
        <v>0</v>
      </c>
      <c r="E44">
        <f>'BASE CASE'!L44-shockup!L44</f>
        <v>-1.4655207811026832E-2</v>
      </c>
      <c r="F44">
        <f>'BASE CASE'!M44-shockup!M44</f>
        <v>0</v>
      </c>
      <c r="G44">
        <f>'BASE CASE'!N44-shockup!N44</f>
        <v>-0.49402611569944033</v>
      </c>
      <c r="H44">
        <f>'BASE CASE'!O44-shockup!O44</f>
        <v>2.7984334348757356E-4</v>
      </c>
      <c r="J44">
        <f>'BASE CASE'!I44-shockdown!I44</f>
        <v>6.5106385101389885E-2</v>
      </c>
      <c r="K44">
        <f>'BASE CASE'!J44-shockdown!J44</f>
        <v>0.15062190234554873</v>
      </c>
      <c r="L44">
        <f>'BASE CASE'!K44-shockdown!K44</f>
        <v>0</v>
      </c>
      <c r="M44">
        <f>'BASE CASE'!L44-shockdown!L44</f>
        <v>9.9317341011278364E-3</v>
      </c>
      <c r="N44">
        <f>'BASE CASE'!M44-shockdown!M44</f>
        <v>0</v>
      </c>
      <c r="O44">
        <f>'BASE CASE'!N44-shockdown!N44</f>
        <v>0.22566002154806664</v>
      </c>
      <c r="P44">
        <f>'BASE CASE'!O44-shockdown!O44</f>
        <v>-5.3343752285041846E-2</v>
      </c>
    </row>
    <row r="45" spans="2:16" x14ac:dyDescent="0.25">
      <c r="B45">
        <f>'BASE CASE'!I45-shockup!I45</f>
        <v>-5.0089548404975842E-2</v>
      </c>
      <c r="C45">
        <f>'BASE CASE'!J45-shockup!J45</f>
        <v>-0.23201433043053721</v>
      </c>
      <c r="D45">
        <f>'BASE CASE'!K45-shockup!K45</f>
        <v>0</v>
      </c>
      <c r="E45">
        <f>'BASE CASE'!L45-shockup!L45</f>
        <v>-8.1014572022753244E-3</v>
      </c>
      <c r="F45">
        <f>'BASE CASE'!M45-shockup!M45</f>
        <v>0</v>
      </c>
      <c r="G45">
        <f>'BASE CASE'!N45-shockup!N45</f>
        <v>-0.29020533603778831</v>
      </c>
      <c r="H45">
        <f>'BASE CASE'!O45-shockup!O45</f>
        <v>1.5024261643001302E-4</v>
      </c>
      <c r="J45">
        <f>'BASE CASE'!I45-shockdown!I45</f>
        <v>3.3618313597395838E-2</v>
      </c>
      <c r="K45">
        <f>'BASE CASE'!J45-shockdown!J45</f>
        <v>9.2156163084490761E-2</v>
      </c>
      <c r="L45">
        <f>'BASE CASE'!K45-shockdown!K45</f>
        <v>0</v>
      </c>
      <c r="M45">
        <f>'BASE CASE'!L45-shockdown!L45</f>
        <v>5.4374083515378036E-3</v>
      </c>
      <c r="N45">
        <f>'BASE CASE'!M45-shockdown!M45</f>
        <v>0</v>
      </c>
      <c r="O45">
        <f>'BASE CASE'!N45-shockdown!N45</f>
        <v>0.13121188503342446</v>
      </c>
      <c r="P45">
        <f>'BASE CASE'!O45-shockdown!O45</f>
        <v>-3.0374682445343332E-2</v>
      </c>
    </row>
    <row r="46" spans="2:16" x14ac:dyDescent="0.25">
      <c r="B46">
        <f>'BASE CASE'!I46-shockup!I46</f>
        <v>-2.4634731669881997E-2</v>
      </c>
      <c r="C46">
        <f>'BASE CASE'!J46-shockup!J46</f>
        <v>-0.13062000675212476</v>
      </c>
      <c r="D46">
        <f>'BASE CASE'!K46-shockup!K46</f>
        <v>0</v>
      </c>
      <c r="E46">
        <f>'BASE CASE'!L46-shockup!L46</f>
        <v>-4.2207788517914825E-3</v>
      </c>
      <c r="F46">
        <f>'BASE CASE'!M46-shockup!M46</f>
        <v>0</v>
      </c>
      <c r="G46">
        <f>'BASE CASE'!N46-shockup!N46</f>
        <v>-0.15947551727379822</v>
      </c>
      <c r="H46">
        <f>'BASE CASE'!O46-shockup!O46</f>
        <v>7.603903934109979E-5</v>
      </c>
      <c r="J46">
        <f>'BASE CASE'!I46-shockdown!I46</f>
        <v>1.6374633523020418E-2</v>
      </c>
      <c r="K46">
        <f>'BASE CASE'!J46-shockdown!J46</f>
        <v>5.2330661315145743E-2</v>
      </c>
      <c r="L46">
        <f>'BASE CASE'!K46-shockdown!K46</f>
        <v>0</v>
      </c>
      <c r="M46">
        <f>'BASE CASE'!L46-shockdown!L46</f>
        <v>2.8055392608273295E-3</v>
      </c>
      <c r="N46">
        <f>'BASE CASE'!M46-shockdown!M46</f>
        <v>0</v>
      </c>
      <c r="O46">
        <f>'BASE CASE'!N46-shockdown!N46</f>
        <v>7.1510834098993503E-2</v>
      </c>
      <c r="P46">
        <f>'BASE CASE'!O46-shockdown!O46</f>
        <v>-1.6119549478995271E-2</v>
      </c>
    </row>
    <row r="47" spans="2:16" x14ac:dyDescent="0.25">
      <c r="B47">
        <f>'BASE CASE'!I47-shockup!I47</f>
        <v>-1.1373895213148834E-2</v>
      </c>
      <c r="C47">
        <f>'BASE CASE'!J47-shockup!J47</f>
        <v>-6.9076475999169856E-2</v>
      </c>
      <c r="D47">
        <f>'BASE CASE'!K47-shockup!K47</f>
        <v>0</v>
      </c>
      <c r="E47">
        <f>'BASE CASE'!L47-shockup!L47</f>
        <v>-2.0742681157623752E-3</v>
      </c>
      <c r="F47">
        <f>'BASE CASE'!M47-shockup!M47</f>
        <v>0</v>
      </c>
      <c r="G47">
        <f>'BASE CASE'!N47-shockup!N47</f>
        <v>-8.2524639328081101E-2</v>
      </c>
      <c r="H47">
        <f>'BASE CASE'!O47-shockup!O47</f>
        <v>3.6319604342666123E-5</v>
      </c>
      <c r="J47">
        <f>'BASE CASE'!I47-shockdown!I47</f>
        <v>7.4873310878739857E-3</v>
      </c>
      <c r="K47">
        <f>'BASE CASE'!J47-shockdown!J47</f>
        <v>2.7857659504908788E-2</v>
      </c>
      <c r="L47">
        <f>'BASE CASE'!K47-shockdown!K47</f>
        <v>0</v>
      </c>
      <c r="M47">
        <f>'BASE CASE'!L47-shockdown!L47</f>
        <v>1.3654717101472024E-3</v>
      </c>
      <c r="N47">
        <f>'BASE CASE'!M47-shockdown!M47</f>
        <v>0</v>
      </c>
      <c r="O47">
        <f>'BASE CASE'!N47-shockdown!N47</f>
        <v>3.6710462302929958E-2</v>
      </c>
      <c r="P47">
        <f>'BASE CASE'!O47-shockdown!O47</f>
        <v>-8.0529508860491747E-3</v>
      </c>
    </row>
    <row r="48" spans="2:16" x14ac:dyDescent="0.25">
      <c r="B48">
        <f>'BASE CASE'!I48-shockup!I48</f>
        <v>-4.9096214739612586E-3</v>
      </c>
      <c r="C48">
        <f>'BASE CASE'!J48-shockup!J48</f>
        <v>-3.4176941929464535E-2</v>
      </c>
      <c r="D48">
        <f>'BASE CASE'!K48-shockup!K48</f>
        <v>0</v>
      </c>
      <c r="E48">
        <f>'BASE CASE'!L48-shockup!L48</f>
        <v>-9.5777967748693457E-4</v>
      </c>
      <c r="F48">
        <f>'BASE CASE'!M48-shockup!M48</f>
        <v>0</v>
      </c>
      <c r="G48">
        <f>'BASE CASE'!N48-shockup!N48</f>
        <v>-4.0044343080912731E-2</v>
      </c>
      <c r="H48">
        <f>'BASE CASE'!O48-shockup!O48</f>
        <v>1.6279955706063887E-5</v>
      </c>
      <c r="J48">
        <f>'BASE CASE'!I48-shockdown!I48</f>
        <v>3.2008291517955983E-3</v>
      </c>
      <c r="K48">
        <f>'BASE CASE'!J48-shockdown!J48</f>
        <v>1.3891218491161123E-2</v>
      </c>
      <c r="L48">
        <f>'BASE CASE'!K48-shockdown!K48</f>
        <v>0</v>
      </c>
      <c r="M48">
        <f>'BASE CASE'!L48-shockdown!L48</f>
        <v>6.2442474006535811E-4</v>
      </c>
      <c r="N48">
        <f>'BASE CASE'!M48-shockdown!M48</f>
        <v>0</v>
      </c>
      <c r="O48">
        <f>'BASE CASE'!N48-shockdown!N48</f>
        <v>1.7716472383022083E-2</v>
      </c>
      <c r="P48">
        <f>'BASE CASE'!O48-shockdown!O48</f>
        <v>-3.7502791485260686E-3</v>
      </c>
    </row>
    <row r="49" spans="2:16" x14ac:dyDescent="0.25">
      <c r="B49">
        <f>'BASE CASE'!I49-shockup!I49</f>
        <v>-1.9697117014387928E-3</v>
      </c>
      <c r="C49">
        <f>'BASE CASE'!J49-shockup!J49</f>
        <v>-1.5728754714919493E-2</v>
      </c>
      <c r="D49">
        <f>'BASE CASE'!K49-shockup!K49</f>
        <v>0</v>
      </c>
      <c r="E49">
        <f>'BASE CASE'!L49-shockup!L49</f>
        <v>-4.1313121146199035E-4</v>
      </c>
      <c r="F49">
        <f>'BASE CASE'!M49-shockup!M49</f>
        <v>0</v>
      </c>
      <c r="G49">
        <f>'BASE CASE'!N49-shockup!N49</f>
        <v>-1.8111597627820282E-2</v>
      </c>
      <c r="H49">
        <f>'BASE CASE'!O49-shockup!O49</f>
        <v>6.8203477993789702E-6</v>
      </c>
      <c r="J49">
        <f>'BASE CASE'!I49-shockdown!I49</f>
        <v>1.2717825245062687E-3</v>
      </c>
      <c r="K49">
        <f>'BASE CASE'!J49-shockdown!J49</f>
        <v>6.430782552780151E-3</v>
      </c>
      <c r="L49">
        <f>'BASE CASE'!K49-shockdown!K49</f>
        <v>0</v>
      </c>
      <c r="M49">
        <f>'BASE CASE'!L49-shockdown!L49</f>
        <v>2.6674617137201933E-4</v>
      </c>
      <c r="N49">
        <f>'BASE CASE'!M49-shockdown!M49</f>
        <v>0</v>
      </c>
      <c r="O49">
        <f>'BASE CASE'!N49-shockdown!N49</f>
        <v>7.9693112486584269E-3</v>
      </c>
      <c r="P49">
        <f>'BASE CASE'!O49-shockdown!O49</f>
        <v>-1.6281758580012247E-3</v>
      </c>
    </row>
    <row r="50" spans="2:16" x14ac:dyDescent="0.25">
      <c r="B50">
        <f>'BASE CASE'!I50-shockup!I50</f>
        <v>-7.3098674803008805E-4</v>
      </c>
      <c r="C50">
        <f>'BASE CASE'!J50-shockup!J50</f>
        <v>-6.7019149067170606E-3</v>
      </c>
      <c r="D50">
        <f>'BASE CASE'!K50-shockup!K50</f>
        <v>0</v>
      </c>
      <c r="E50">
        <f>'BASE CASE'!L50-shockup!L50</f>
        <v>-1.6569758538873247E-4</v>
      </c>
      <c r="F50">
        <f>'BASE CASE'!M50-shockup!M50</f>
        <v>0</v>
      </c>
      <c r="G50">
        <f>'BASE CASE'!N50-shockup!N50</f>
        <v>-7.5985992401358827E-3</v>
      </c>
      <c r="H50">
        <f>'BASE CASE'!O50-shockup!O50</f>
        <v>2.6558732010195825E-6</v>
      </c>
      <c r="J50">
        <f>'BASE CASE'!I50-shockdown!I50</f>
        <v>4.6742958449499722E-4</v>
      </c>
      <c r="K50">
        <f>'BASE CASE'!J50-shockdown!J50</f>
        <v>2.755437048044547E-3</v>
      </c>
      <c r="L50">
        <f>'BASE CASE'!K50-shockdown!K50</f>
        <v>0</v>
      </c>
      <c r="M50">
        <f>'BASE CASE'!L50-shockdown!L50</f>
        <v>1.0595534556379082E-4</v>
      </c>
      <c r="N50">
        <f>'BASE CASE'!M50-shockdown!M50</f>
        <v>0</v>
      </c>
      <c r="O50">
        <f>'BASE CASE'!N50-shockdown!N50</f>
        <v>3.3288219781033336E-3</v>
      </c>
      <c r="P50">
        <f>'BASE CASE'!O50-shockdown!O50</f>
        <v>-6.5400218388702094E-4</v>
      </c>
    </row>
    <row r="51" spans="2:16" x14ac:dyDescent="0.25">
      <c r="B51">
        <f>'BASE CASE'!I51-shockup!I51</f>
        <v>-2.4962513443510043E-4</v>
      </c>
      <c r="C51">
        <f>'BASE CASE'!J51-shockup!J51</f>
        <v>-2.6303658656065361E-3</v>
      </c>
      <c r="D51">
        <f>'BASE CASE'!K51-shockup!K51</f>
        <v>0</v>
      </c>
      <c r="E51">
        <f>'BASE CASE'!L51-shockup!L51</f>
        <v>-6.1475938649387346E-5</v>
      </c>
      <c r="F51">
        <f>'BASE CASE'!M51-shockup!M51</f>
        <v>0</v>
      </c>
      <c r="G51">
        <f>'BASE CASE'!N51-shockup!N51</f>
        <v>-2.9414669386910236E-3</v>
      </c>
      <c r="H51">
        <f>'BASE CASE'!O51-shockup!O51</f>
        <v>9.5631937858681876E-7</v>
      </c>
      <c r="J51">
        <f>'BASE CASE'!I51-shockdown!I51</f>
        <v>1.5808559872947705E-4</v>
      </c>
      <c r="K51">
        <f>'BASE CASE'!J51-shockdown!J51</f>
        <v>1.0871587215537811E-3</v>
      </c>
      <c r="L51">
        <f>'BASE CASE'!K51-shockdown!K51</f>
        <v>0</v>
      </c>
      <c r="M51">
        <f>'BASE CASE'!L51-shockdown!L51</f>
        <v>3.8932219669456764E-5</v>
      </c>
      <c r="N51">
        <f>'BASE CASE'!M51-shockdown!M51</f>
        <v>0</v>
      </c>
      <c r="O51">
        <f>'BASE CASE'!N51-shockdown!N51</f>
        <v>1.2841765399527155E-3</v>
      </c>
      <c r="P51">
        <f>'BASE CASE'!O51-shockdown!O51</f>
        <v>-2.4180022533459898E-4</v>
      </c>
    </row>
    <row r="52" spans="2:16" x14ac:dyDescent="0.25">
      <c r="B52">
        <f>'BASE CASE'!I52-shockup!I52</f>
        <v>-7.7987264904769789E-5</v>
      </c>
      <c r="C52">
        <f>'BASE CASE'!J52-shockup!J52</f>
        <v>-9.4557680824862238E-4</v>
      </c>
      <c r="D52">
        <f>'BASE CASE'!K52-shockup!K52</f>
        <v>0</v>
      </c>
      <c r="E52">
        <f>'BASE CASE'!L52-shockup!L52</f>
        <v>-2.0978411765432089E-5</v>
      </c>
      <c r="F52">
        <f>'BASE CASE'!M52-shockup!M52</f>
        <v>0</v>
      </c>
      <c r="G52">
        <f>'BASE CASE'!N52-shockup!N52</f>
        <v>-1.0445424849188241E-3</v>
      </c>
      <c r="H52">
        <f>'BASE CASE'!O52-shockup!O52</f>
        <v>3.1689521031585824E-7</v>
      </c>
      <c r="J52">
        <f>'BASE CASE'!I52-shockdown!I52</f>
        <v>4.8912946059808844E-5</v>
      </c>
      <c r="K52">
        <f>'BASE CASE'!J52-shockdown!J52</f>
        <v>3.9219763557924369E-4</v>
      </c>
      <c r="L52">
        <f>'BASE CASE'!K52-shockdown!K52</f>
        <v>0</v>
      </c>
      <c r="M52">
        <f>'BASE CASE'!L52-shockdown!L52</f>
        <v>1.3157480575271197E-5</v>
      </c>
      <c r="N52">
        <f>'BASE CASE'!M52-shockdown!M52</f>
        <v>0</v>
      </c>
      <c r="O52">
        <f>'BASE CASE'!N52-shockdown!N52</f>
        <v>4.5426806221432383E-4</v>
      </c>
      <c r="P52">
        <f>'BASE CASE'!O52-shockdown!O52</f>
        <v>-8.2088918622403694E-5</v>
      </c>
    </row>
    <row r="53" spans="2:16" x14ac:dyDescent="0.25">
      <c r="B53">
        <f>'BASE CASE'!I53-shockup!I53</f>
        <v>-2.2180502404462584E-5</v>
      </c>
      <c r="C53">
        <f>'BASE CASE'!J53-shockup!J53</f>
        <v>-3.0985883879156365E-4</v>
      </c>
      <c r="D53">
        <f>'BASE CASE'!K53-shockup!K53</f>
        <v>-9.00361644200475E-5</v>
      </c>
      <c r="E53">
        <f>'BASE CASE'!L53-shockup!L53</f>
        <v>-6.5523557949881398E-6</v>
      </c>
      <c r="F53">
        <f>'BASE CASE'!M53-shockup!M53</f>
        <v>0</v>
      </c>
      <c r="G53">
        <f>'BASE CASE'!N53-shockup!N53</f>
        <v>-4.2862786141106184E-4</v>
      </c>
      <c r="H53">
        <f>'BASE CASE'!O53-shockup!O53</f>
        <v>8.7842798034731861E-6</v>
      </c>
      <c r="J53">
        <f>'BASE CASE'!I53-shockdown!I53</f>
        <v>1.3777434797016774E-5</v>
      </c>
      <c r="K53">
        <f>'BASE CASE'!J53-shockdown!J53</f>
        <v>1.2894253117377001E-4</v>
      </c>
      <c r="L53">
        <f>'BASE CASE'!K53-shockdown!K53</f>
        <v>1.1372547972166884E-4</v>
      </c>
      <c r="M53">
        <f>'BASE CASE'!L53-shockdown!L53</f>
        <v>4.0700004484182233E-6</v>
      </c>
      <c r="N53">
        <f>'BASE CASE'!M53-shockdown!M53</f>
        <v>0</v>
      </c>
      <c r="O53">
        <f>'BASE CASE'!N53-shockdown!N53</f>
        <v>2.6051544614087382E-4</v>
      </c>
      <c r="P53">
        <f>'BASE CASE'!O53-shockdown!O53</f>
        <v>-1.6699654403112737E-5</v>
      </c>
    </row>
    <row r="54" spans="2:16" x14ac:dyDescent="0.25">
      <c r="B54">
        <f>'BASE CASE'!I54-shockup!I54</f>
        <v>0</v>
      </c>
      <c r="C54">
        <f>'BASE CASE'!J54-shockup!J54</f>
        <v>0</v>
      </c>
      <c r="D54">
        <f>'BASE CASE'!K54-shockup!K54</f>
        <v>0</v>
      </c>
      <c r="E54">
        <f>'BASE CASE'!L54-shockup!L54</f>
        <v>0</v>
      </c>
      <c r="F54">
        <f>'BASE CASE'!M54-shockup!M54</f>
        <v>0</v>
      </c>
      <c r="G54">
        <f>'BASE CASE'!N54-shockup!N54</f>
        <v>0</v>
      </c>
      <c r="H54">
        <f>'BASE CASE'!O54-shockup!O54</f>
        <v>0</v>
      </c>
      <c r="J54">
        <f>'BASE CASE'!I54-shockdown!I54</f>
        <v>0</v>
      </c>
      <c r="K54">
        <f>'BASE CASE'!J54-shockdown!J54</f>
        <v>0</v>
      </c>
      <c r="L54">
        <f>'BASE CASE'!K54-shockdown!K54</f>
        <v>0</v>
      </c>
      <c r="M54">
        <f>'BASE CASE'!L54-shockdown!L54</f>
        <v>0</v>
      </c>
      <c r="N54">
        <f>'BASE CASE'!M54-shockdown!M54</f>
        <v>0</v>
      </c>
      <c r="O54">
        <f>'BASE CASE'!N54-shockdown!N54</f>
        <v>0</v>
      </c>
      <c r="P54">
        <f>'BASE CASE'!O54-shockdown!O54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E7B4-5180-48A5-B89A-B97E874AB78B}">
  <dimension ref="A1:X53"/>
  <sheetViews>
    <sheetView topLeftCell="G1" workbookViewId="0">
      <selection activeCell="V44" sqref="V44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3" t="s">
        <v>50</v>
      </c>
      <c r="C1" s="183"/>
      <c r="D1" s="183"/>
      <c r="F1" s="184" t="s">
        <v>54</v>
      </c>
      <c r="G1" s="185"/>
      <c r="I1" s="186" t="s">
        <v>56</v>
      </c>
      <c r="J1" s="187"/>
      <c r="K1" s="187"/>
      <c r="L1" s="187"/>
      <c r="M1" s="187"/>
      <c r="N1" s="187"/>
      <c r="O1" s="188"/>
      <c r="Q1" s="189" t="s">
        <v>64</v>
      </c>
      <c r="R1" s="190"/>
      <c r="S1" s="190"/>
      <c r="T1" s="191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N3*RATES_shock!G12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67408.841566136427</v>
      </c>
    </row>
    <row r="4" spans="1:24" x14ac:dyDescent="0.25">
      <c r="A4" s="53">
        <v>1</v>
      </c>
      <c r="B4" s="44">
        <f>$B3*EXP(RATES_shock!S12)*(1-DATA!$C$14)</f>
        <v>55394.54591999999</v>
      </c>
      <c r="C4" s="47">
        <f>$C3*EXP(RATES_shock!S12)*(1-DATA!$C$14)</f>
        <v>13848.636479999997</v>
      </c>
      <c r="D4" s="26">
        <f t="shared" ref="D4:D53" si="0">B4+C4</f>
        <v>69243.182399999991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10321.74764844462</v>
      </c>
      <c r="J4" s="47">
        <f>MAX(D4,DATA!$C$4)*F3*('MORTALITY RATES MALE'!D63/1000)*G3</f>
        <v>415.7475</v>
      </c>
      <c r="K4" s="47">
        <v>0</v>
      </c>
      <c r="L4" s="60">
        <f>D3*EXP(RATES_shock!S12)*DATA!$C$15*G3*F3</f>
        <v>991.21119999999985</v>
      </c>
      <c r="M4" s="47">
        <f>DATA!$C$13*((1+DATA!$C$10)^A4)*F3*G3</f>
        <v>51</v>
      </c>
      <c r="N4" s="47">
        <f t="shared" ref="N4:N53" si="1">SUM(I4:M4)</f>
        <v>11779.706348444619</v>
      </c>
      <c r="O4" s="26">
        <f>N4*RATES_shock!I12</f>
        <v>11646.470723369275</v>
      </c>
      <c r="Q4" s="82">
        <f>B3*EXP(RATES_shock!S12)*(DATA!$C$14-DATA!$C$15)</f>
        <v>453.12511999999987</v>
      </c>
      <c r="R4" s="84">
        <f>C3*EXP(RATES_shock!S12)*(DATA!$C$14-DATA!$C$15)</f>
        <v>113.28127999999997</v>
      </c>
      <c r="S4" s="60">
        <f>Q4+R4-M4</f>
        <v>515.40639999999985</v>
      </c>
      <c r="T4" s="80">
        <f>S4*F4*G3</f>
        <v>512.34527253879992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$B4*EXP(RATES_shock!S13)*(1-DATA!$C$14)</f>
        <v>54738.226443779218</v>
      </c>
      <c r="C5" s="47">
        <f>$C4*EXP(RATES_shock!S13)*(1-DATA!$C$14)</f>
        <v>13684.556610944805</v>
      </c>
      <c r="D5" s="26">
        <f t="shared" si="0"/>
        <v>68422.783054724016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8613.2597633072637</v>
      </c>
      <c r="J5" s="47">
        <f>MAX(D5,DATA!$C$4)*F4*('MORTALITY RATES MALE'!D64/1000)*G4</f>
        <v>383.38125840549503</v>
      </c>
      <c r="K5" s="47">
        <v>0</v>
      </c>
      <c r="L5" s="60">
        <f>D4*EXP(RATES_shock!S13)*DATA!$C$15*G4*F4</f>
        <v>827.60245008338302</v>
      </c>
      <c r="M5" s="47">
        <f>DATA!$C$13*((1+DATA!$C$10)^A5)*F4*G4</f>
        <v>43.954384182749997</v>
      </c>
      <c r="N5" s="47">
        <f t="shared" si="1"/>
        <v>9868.1978559788931</v>
      </c>
      <c r="O5" s="26">
        <f>N5*RATES_shock!I13</f>
        <v>9656.346988064397</v>
      </c>
      <c r="Q5" s="82">
        <f>B4*EXP(RATES_shock!S13)*(DATA!$C$14-DATA!$C$15)</f>
        <v>447.7564535278463</v>
      </c>
      <c r="R5" s="84">
        <f>C4*EXP(RATES_shock!S13)*(DATA!$C$14-DATA!$C$15)</f>
        <v>111.93911338196158</v>
      </c>
      <c r="S5" s="60">
        <f t="shared" ref="S5:S53" si="2">Q5+R5-M5</f>
        <v>515.74118272705789</v>
      </c>
      <c r="T5" s="80">
        <f t="shared" ref="T5:T53" si="3">S5*F5*G4</f>
        <v>432.95170681933655</v>
      </c>
      <c r="W5" s="67" t="s">
        <v>71</v>
      </c>
      <c r="X5" s="70">
        <f>SUMPRODUCT(I4:I53,RATES_shock!I12:I61)</f>
        <v>57188.30116118781</v>
      </c>
    </row>
    <row r="6" spans="1:24" x14ac:dyDescent="0.25">
      <c r="A6" s="53">
        <v>3</v>
      </c>
      <c r="B6" s="44">
        <f>$B5*EXP(RATES_shock!S14)*(1-DATA!$C$14)</f>
        <v>54227.324051106974</v>
      </c>
      <c r="C6" s="47">
        <f>$C5*EXP(RATES_shock!S14)*(1-DATA!$C$14)</f>
        <v>13556.831012776744</v>
      </c>
      <c r="D6" s="26">
        <f t="shared" si="0"/>
        <v>67784.155063883722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7201.6489200211663</v>
      </c>
      <c r="J6" s="47">
        <f>MAX(D6,DATA!$C$4)*F5*('MORTALITY RATES MALE'!D65/1000)*G5</f>
        <v>352.76053786641955</v>
      </c>
      <c r="K6" s="47">
        <v>0</v>
      </c>
      <c r="L6" s="60">
        <f>D5*EXP(RATES_shock!S14)*DATA!$C$15*G5*F5</f>
        <v>692.37908061144435</v>
      </c>
      <c r="M6" s="47">
        <f>DATA!$C$13*((1+DATA!$C$10)^A6)*F5*G5</f>
        <v>37.861436679516039</v>
      </c>
      <c r="N6" s="47">
        <f t="shared" si="1"/>
        <v>8284.649975178545</v>
      </c>
      <c r="O6" s="26">
        <f>N6*RATES_shock!I14</f>
        <v>8003.1430891581431</v>
      </c>
      <c r="Q6" s="82">
        <f>B5*EXP(RATES_shock!S14)*(DATA!$C$14-DATA!$C$15)</f>
        <v>443.5772928515907</v>
      </c>
      <c r="R6" s="84">
        <f>C5*EXP(RATES_shock!S14)*(DATA!$C$14-DATA!$C$15)</f>
        <v>110.89432321289767</v>
      </c>
      <c r="S6" s="60">
        <f t="shared" si="2"/>
        <v>516.6101793849723</v>
      </c>
      <c r="T6" s="80">
        <f t="shared" si="3"/>
        <v>366.02560237709508</v>
      </c>
      <c r="W6" s="67" t="s">
        <v>70</v>
      </c>
      <c r="X6" s="70">
        <f>SUMPRODUCT(J4:J53,RATES_shock!I12:I61)</f>
        <v>4379.8504792859567</v>
      </c>
    </row>
    <row r="7" spans="1:24" x14ac:dyDescent="0.25">
      <c r="A7" s="53">
        <v>4</v>
      </c>
      <c r="B7" s="44">
        <f>$B6*EXP(RATES_shock!S15)*(1-DATA!$C$14)</f>
        <v>53818.901982677831</v>
      </c>
      <c r="C7" s="47">
        <f>$C6*EXP(RATES_shock!S15)*(1-DATA!$C$14)</f>
        <v>13454.725495669458</v>
      </c>
      <c r="D7" s="26">
        <f t="shared" si="0"/>
        <v>67273.627478347291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6027.7713926010847</v>
      </c>
      <c r="J7" s="47">
        <f>MAX(D7,DATA!$C$4)*F6*('MORTALITY RATES MALE'!D66/1000)*G6</f>
        <v>329.41917971262848</v>
      </c>
      <c r="K7" s="47">
        <v>0</v>
      </c>
      <c r="L7" s="60">
        <f>D6*EXP(RATES_shock!S15)*DATA!$C$15*G6*F6</f>
        <v>579.96456193939275</v>
      </c>
      <c r="M7" s="47">
        <f>DATA!$C$13*((1+DATA!$C$10)^A7)*F6*G6</f>
        <v>32.594034566625631</v>
      </c>
      <c r="N7" s="47">
        <f t="shared" si="1"/>
        <v>6969.7491688197315</v>
      </c>
      <c r="O7" s="26">
        <f>N7*RATES_shock!I15</f>
        <v>6634.7683138177363</v>
      </c>
      <c r="Q7" s="82">
        <f>B6*EXP(RATES_shock!S15)*(DATA!$C$14-DATA!$C$15)</f>
        <v>440.23641703621939</v>
      </c>
      <c r="R7" s="84">
        <f>C6*EXP(RATES_shock!S15)*(DATA!$C$14-DATA!$C$15)</f>
        <v>110.05910425905485</v>
      </c>
      <c r="S7" s="60">
        <f t="shared" si="2"/>
        <v>517.70148672864866</v>
      </c>
      <c r="T7" s="80">
        <f t="shared" si="3"/>
        <v>309.34269054589407</v>
      </c>
      <c r="W7" s="67" t="s">
        <v>74</v>
      </c>
      <c r="X7" s="70">
        <f>SUMPRODUCT(K4:K53,RATES_shock!I12:I61)</f>
        <v>4.9233144930308349E-5</v>
      </c>
    </row>
    <row r="8" spans="1:24" x14ac:dyDescent="0.25">
      <c r="A8" s="54">
        <v>5</v>
      </c>
      <c r="B8" s="44">
        <f>$B7*EXP(RATES_shock!S16)*(1-DATA!$C$14)</f>
        <v>53487.345469573665</v>
      </c>
      <c r="C8" s="47">
        <f>$C7*EXP(RATES_shock!S16)*(1-DATA!$C$14)</f>
        <v>13371.836367393416</v>
      </c>
      <c r="D8" s="26">
        <f t="shared" si="0"/>
        <v>66859.18183696708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5048.208008935665</v>
      </c>
      <c r="J8" s="47">
        <f>MAX(D8,DATA!$C$4)*F7*('MORTALITY RATES MALE'!D67/1000)*G7</f>
        <v>305.74879445822438</v>
      </c>
      <c r="K8" s="47">
        <v>0</v>
      </c>
      <c r="L8" s="60">
        <f>D7*EXP(RATES_shock!S16)*DATA!$C$15*G7*F7</f>
        <v>486.10446559899151</v>
      </c>
      <c r="M8" s="47">
        <f>DATA!$C$13*((1+DATA!$C$10)^A8)*F7*G7</f>
        <v>28.038206838087554</v>
      </c>
      <c r="N8" s="47">
        <f t="shared" si="1"/>
        <v>5868.0994758309689</v>
      </c>
      <c r="O8" s="26">
        <f>N8*RATES_shock!I16</f>
        <v>5497.0378022694458</v>
      </c>
      <c r="Q8" s="82">
        <f>B7*EXP(RATES_shock!S16)*(DATA!$C$14-DATA!$C$15)</f>
        <v>437.52429831962093</v>
      </c>
      <c r="R8" s="84">
        <f>C7*EXP(RATES_shock!S16)*(DATA!$C$14-DATA!$C$15)</f>
        <v>109.38107457990523</v>
      </c>
      <c r="S8" s="60">
        <f t="shared" si="2"/>
        <v>518.86716606143852</v>
      </c>
      <c r="T8" s="80">
        <f t="shared" si="3"/>
        <v>261.26700835592834</v>
      </c>
      <c r="W8" s="67" t="s">
        <v>73</v>
      </c>
      <c r="X8" s="70">
        <f>SUMPRODUCT(L4:L53,RATES_shock!I12:I61)</f>
        <v>5518.4542794215895</v>
      </c>
    </row>
    <row r="9" spans="1:24" ht="15.75" thickBot="1" x14ac:dyDescent="0.3">
      <c r="A9" s="53">
        <v>6</v>
      </c>
      <c r="B9" s="44">
        <f>$B8*EXP(RATES_shock!S17)*(1-DATA!$C$14)</f>
        <v>53199.698861058008</v>
      </c>
      <c r="C9" s="47">
        <f>$C8*EXP(RATES_shock!S17)*(1-DATA!$C$14)</f>
        <v>13299.924715264502</v>
      </c>
      <c r="D9" s="26">
        <f t="shared" si="0"/>
        <v>66499.623576322512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4227.1896142372034</v>
      </c>
      <c r="J9" s="47">
        <f>MAX(D9,DATA!$C$4)*F8*('MORTALITY RATES MALE'!D68/1000)*G8</f>
        <v>285.53700605651619</v>
      </c>
      <c r="K9" s="47">
        <v>0</v>
      </c>
      <c r="L9" s="60">
        <f>D8*EXP(RATES_shock!S17)*DATA!$C$15*G8*F8</f>
        <v>407.4325073342643</v>
      </c>
      <c r="M9" s="47">
        <f>DATA!$C$13*((1+DATA!$C$10)^A9)*F8*G8</f>
        <v>24.100072198803336</v>
      </c>
      <c r="N9" s="47">
        <f t="shared" si="1"/>
        <v>4944.2591998267872</v>
      </c>
      <c r="O9" s="26">
        <f>N9*RATES_shock!I17</f>
        <v>4554.2116726309432</v>
      </c>
      <c r="Q9" s="82">
        <f>B8*EXP(RATES_shock!S17)*(DATA!$C$14-DATA!$C$15)</f>
        <v>435.1713608266503</v>
      </c>
      <c r="R9" s="84">
        <f>C8*EXP(RATES_shock!S17)*(DATA!$C$14-DATA!$C$15)</f>
        <v>108.79284020666258</v>
      </c>
      <c r="S9" s="60">
        <f t="shared" si="2"/>
        <v>519.86412883450953</v>
      </c>
      <c r="T9" s="80">
        <f t="shared" si="3"/>
        <v>220.38308283433315</v>
      </c>
      <c r="W9" s="68" t="s">
        <v>72</v>
      </c>
      <c r="X9" s="71">
        <f>SUMPRODUCT(M4:M53,RATES_shock!I12:I61)</f>
        <v>322.23559700792333</v>
      </c>
    </row>
    <row r="10" spans="1:24" ht="15.75" thickBot="1" x14ac:dyDescent="0.3">
      <c r="A10" s="53">
        <v>7</v>
      </c>
      <c r="B10" s="44">
        <f>$B9*EXP(RATES_shock!S18)*(1-DATA!$C$14)</f>
        <v>52958.391491119466</v>
      </c>
      <c r="C10" s="47">
        <f>$C9*EXP(RATES_shock!S18)*(1-DATA!$C$14)</f>
        <v>13239.597872779867</v>
      </c>
      <c r="D10" s="26">
        <f t="shared" si="0"/>
        <v>66197.989363899338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3538.8272409746392</v>
      </c>
      <c r="J10" s="47">
        <f>MAX(D10,DATA!$C$4)*F9*('MORTALITY RATES MALE'!D69/1000)*G9</f>
        <v>267.66700127198533</v>
      </c>
      <c r="K10" s="47">
        <v>0</v>
      </c>
      <c r="L10" s="60">
        <f>D9*EXP(RATES_shock!S18)*DATA!$C$15*G9*F9</f>
        <v>341.46115704239446</v>
      </c>
      <c r="M10" s="47">
        <f>DATA!$C$13*((1+DATA!$C$10)^A10)*F9*G9</f>
        <v>20.695624434594976</v>
      </c>
      <c r="N10" s="47">
        <f t="shared" si="1"/>
        <v>4168.6510237236143</v>
      </c>
      <c r="O10" s="26">
        <f>N10*RATES_shock!I18</f>
        <v>3772.4263063956264</v>
      </c>
      <c r="Q10" s="82">
        <f>B9*EXP(RATES_shock!S18)*(DATA!$C$14-DATA!$C$15)</f>
        <v>433.19747640997514</v>
      </c>
      <c r="R10" s="84">
        <f>C9*EXP(RATES_shock!S18)*(DATA!$C$14-DATA!$C$15)</f>
        <v>108.29936910249378</v>
      </c>
      <c r="S10" s="60">
        <f t="shared" si="2"/>
        <v>520.80122107787395</v>
      </c>
      <c r="T10" s="80">
        <f t="shared" si="3"/>
        <v>185.67184106821534</v>
      </c>
    </row>
    <row r="11" spans="1:24" ht="15.75" thickBot="1" x14ac:dyDescent="0.3">
      <c r="A11" s="53">
        <v>8</v>
      </c>
      <c r="B11" s="44">
        <f>$B10*EXP(RATES_shock!S19)*(1-DATA!$C$14)</f>
        <v>52761.741119294755</v>
      </c>
      <c r="C11" s="47">
        <f>$C10*EXP(RATES_shock!S19)*(1-DATA!$C$14)</f>
        <v>13190.435279823689</v>
      </c>
      <c r="D11" s="26">
        <f t="shared" si="0"/>
        <v>65952.176399118442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2961.2504699312299</v>
      </c>
      <c r="J11" s="47">
        <f>MAX(D11,DATA!$C$4)*F10*('MORTALITY RATES MALE'!D70/1000)*G10</f>
        <v>251.69409876402128</v>
      </c>
      <c r="K11" s="47">
        <v>0</v>
      </c>
      <c r="L11" s="60">
        <f>D10*EXP(RATES_shock!S19)*DATA!$C$15*G10*F10</f>
        <v>286.095672209518</v>
      </c>
      <c r="M11" s="47">
        <f>DATA!$C$13*((1+DATA!$C$10)^A11)*F10*G10</f>
        <v>17.752697549028625</v>
      </c>
      <c r="N11" s="47">
        <f t="shared" si="1"/>
        <v>3516.7929384537979</v>
      </c>
      <c r="O11" s="26">
        <f>N11*RATES_shock!I19</f>
        <v>3124.1116425347764</v>
      </c>
      <c r="Q11" s="82">
        <f>B10*EXP(RATES_shock!S19)*(DATA!$C$14-DATA!$C$15)</f>
        <v>431.58888441140897</v>
      </c>
      <c r="R11" s="84">
        <f>C10*EXP(RATES_shock!S19)*(DATA!$C$14-DATA!$C$15)</f>
        <v>107.89722110285224</v>
      </c>
      <c r="S11" s="60">
        <f t="shared" si="2"/>
        <v>521.73340796523257</v>
      </c>
      <c r="T11" s="80">
        <f t="shared" si="3"/>
        <v>156.2275899966306</v>
      </c>
      <c r="W11" s="66" t="s">
        <v>75</v>
      </c>
      <c r="X11" s="69">
        <f>DATA!C4-X3</f>
        <v>2591.158433863573</v>
      </c>
    </row>
    <row r="12" spans="1:24" x14ac:dyDescent="0.25">
      <c r="A12" s="53">
        <v>9</v>
      </c>
      <c r="B12" s="44">
        <f>$B11*EXP(RATES_shock!S20)*(1-DATA!$C$14)</f>
        <v>52593.69189137857</v>
      </c>
      <c r="C12" s="47">
        <f>$C11*EXP(RATES_shock!S20)*(1-DATA!$C$14)</f>
        <v>13148.422972844643</v>
      </c>
      <c r="D12" s="26">
        <f t="shared" si="0"/>
        <v>65742.114864223215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2476.318842399623</v>
      </c>
      <c r="J12" s="47">
        <f>MAX(D12,DATA!$C$4)*F11*('MORTALITY RATES MALE'!D71/1000)*G11</f>
        <v>232.24840861866119</v>
      </c>
      <c r="K12" s="47">
        <v>0</v>
      </c>
      <c r="L12" s="60">
        <f>D11*EXP(RATES_shock!S20)*DATA!$C$15*G11*F11</f>
        <v>239.530523742329</v>
      </c>
      <c r="M12" s="47">
        <f>DATA!$C$13*((1+DATA!$C$10)^A12)*F11*G11</f>
        <v>15.208961571472729</v>
      </c>
      <c r="N12" s="47">
        <f t="shared" si="1"/>
        <v>2963.3067363320856</v>
      </c>
      <c r="O12" s="26">
        <f>N12*RATES_shock!I20</f>
        <v>2582.7398921196163</v>
      </c>
      <c r="Q12" s="82">
        <f>B11*EXP(RATES_shock!S20)*(DATA!$C$14-DATA!$C$15)</f>
        <v>430.21424860023359</v>
      </c>
      <c r="R12" s="84">
        <f>C11*EXP(RATES_shock!S20)*(DATA!$C$14-DATA!$C$15)</f>
        <v>107.5535621500584</v>
      </c>
      <c r="S12" s="60">
        <f t="shared" si="2"/>
        <v>522.55884917881929</v>
      </c>
      <c r="T12" s="80">
        <f t="shared" si="3"/>
        <v>131.26978201422241</v>
      </c>
    </row>
    <row r="13" spans="1:24" ht="15.75" thickBot="1" x14ac:dyDescent="0.3">
      <c r="A13" s="54">
        <v>10</v>
      </c>
      <c r="B13" s="44">
        <f>$B12*EXP(RATES_shock!S21)*(1-DATA!$C$14)</f>
        <v>52398.229756975183</v>
      </c>
      <c r="C13" s="47">
        <f>$C12*EXP(RATES_shock!S21)*(1-DATA!$C$14)</f>
        <v>13099.557439243796</v>
      </c>
      <c r="D13" s="26">
        <f t="shared" si="0"/>
        <v>65497.787196218982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2066.8897944225705</v>
      </c>
      <c r="J13" s="47">
        <f>MAX(D13,DATA!$C$4)*F12*('MORTALITY RATES MALE'!D72/1000)*G12</f>
        <v>214.82802070271998</v>
      </c>
      <c r="K13" s="47">
        <v>0</v>
      </c>
      <c r="L13" s="60">
        <f>D12*EXP(RATES_shock!S21)*DATA!$C$15*G12*F12</f>
        <v>200.20010084263868</v>
      </c>
      <c r="M13" s="47">
        <f>DATA!$C$13*((1+DATA!$C$10)^A13)*F12*G12</f>
        <v>13.01428176315615</v>
      </c>
      <c r="N13" s="47">
        <f t="shared" si="1"/>
        <v>2494.9321977310856</v>
      </c>
      <c r="O13" s="26">
        <f>N13*RATES_shock!I21</f>
        <v>2134.6108263939254</v>
      </c>
      <c r="Q13" s="82">
        <f>B12*EXP(RATES_shock!S21)*(DATA!$C$14-DATA!$C$15)</f>
        <v>428.6153763351752</v>
      </c>
      <c r="R13" s="84">
        <f>C12*EXP(RATES_shock!S21)*(DATA!$C$14-DATA!$C$15)</f>
        <v>107.1538440837938</v>
      </c>
      <c r="S13" s="60">
        <f t="shared" si="2"/>
        <v>522.75493865581279</v>
      </c>
      <c r="T13" s="80">
        <f t="shared" si="3"/>
        <v>110.016864568328</v>
      </c>
    </row>
    <row r="14" spans="1:24" x14ac:dyDescent="0.25">
      <c r="A14" s="53">
        <v>11</v>
      </c>
      <c r="B14" s="44">
        <f>$B13*EXP(RATES_shock!S22)*(1-DATA!$C$14)</f>
        <v>52316.600366133032</v>
      </c>
      <c r="C14" s="47">
        <f>$C13*EXP(RATES_shock!S22)*(1-DATA!$C$14)</f>
        <v>13079.150091533258</v>
      </c>
      <c r="D14" s="26">
        <f t="shared" si="0"/>
        <v>65395.75045766629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1726.7411115071193</v>
      </c>
      <c r="J14" s="47">
        <f>MAX(D14,DATA!$C$4)*F13*('MORTALITY RATES MALE'!D73/1000)*G13</f>
        <v>195.34604909739281</v>
      </c>
      <c r="K14" s="47">
        <v>0</v>
      </c>
      <c r="L14" s="60">
        <f>D13*EXP(RATES_shock!S22)*DATA!$C$15*G13*F13</f>
        <v>167.46295628302386</v>
      </c>
      <c r="M14" s="47">
        <f>DATA!$C$13*((1+DATA!$C$10)^A14)*F13*G13</f>
        <v>11.121207363359748</v>
      </c>
      <c r="N14" s="47">
        <f t="shared" si="1"/>
        <v>2100.6713242508954</v>
      </c>
      <c r="O14" s="26">
        <f>N14*RATES_shock!I22</f>
        <v>1760.4918616380041</v>
      </c>
      <c r="Q14" s="82">
        <f>B13*EXP(RATES_shock!S22)*(DATA!$C$14-DATA!$C$15)</f>
        <v>427.94765125671182</v>
      </c>
      <c r="R14" s="84">
        <f>C13*EXP(RATES_shock!S22)*(DATA!$C$14-DATA!$C$15)</f>
        <v>106.98691281417796</v>
      </c>
      <c r="S14" s="60">
        <f t="shared" si="2"/>
        <v>523.81335670753003</v>
      </c>
      <c r="T14" s="80">
        <f t="shared" si="3"/>
        <v>92.241888811342491</v>
      </c>
      <c r="W14" s="73" t="s">
        <v>77</v>
      </c>
      <c r="X14" s="72">
        <f>SUM(T3:T53)</f>
        <v>3201.7364753911666</v>
      </c>
    </row>
    <row r="15" spans="1:24" x14ac:dyDescent="0.25">
      <c r="A15" s="53">
        <v>12</v>
      </c>
      <c r="B15" s="44">
        <f>$B14*EXP(RATES_shock!S23)*(1-DATA!$C$14)</f>
        <v>52196.984987440235</v>
      </c>
      <c r="C15" s="47">
        <f>$C14*EXP(RATES_shock!S23)*(1-DATA!$C$14)</f>
        <v>13049.246246860059</v>
      </c>
      <c r="D15" s="26">
        <f t="shared" si="0"/>
        <v>65246.231234300292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1438.8955473133815</v>
      </c>
      <c r="J15" s="47">
        <f>MAX(D15,DATA!$C$4)*F14*('MORTALITY RATES MALE'!D74/1000)*G14</f>
        <v>182.21490541913502</v>
      </c>
      <c r="K15" s="47">
        <v>0</v>
      </c>
      <c r="L15" s="60">
        <f>D14*EXP(RATES_shock!S23)*DATA!$C$15*G14*F14</f>
        <v>139.80257044906588</v>
      </c>
      <c r="M15" s="47">
        <f>DATA!$C$13*((1+DATA!$C$10)^A15)*F14*G14</f>
        <v>9.491669555255914</v>
      </c>
      <c r="N15" s="47">
        <f t="shared" si="1"/>
        <v>1770.4046927368381</v>
      </c>
      <c r="O15" s="26">
        <f>N15*RATES_shock!I23</f>
        <v>1454.3918044543184</v>
      </c>
      <c r="Q15" s="82">
        <f>B14*EXP(RATES_shock!S23)*(DATA!$C$14-DATA!$C$15)</f>
        <v>426.96920235124929</v>
      </c>
      <c r="R15" s="84">
        <f>C14*EXP(RATES_shock!S23)*(DATA!$C$14-DATA!$C$15)</f>
        <v>106.74230058781232</v>
      </c>
      <c r="S15" s="60">
        <f t="shared" si="2"/>
        <v>524.21983338380562</v>
      </c>
      <c r="T15" s="80">
        <f t="shared" si="3"/>
        <v>77.101866904742678</v>
      </c>
      <c r="W15" s="74" t="s">
        <v>78</v>
      </c>
      <c r="X15" s="70">
        <f>DATA!C4-X3-X14</f>
        <v>-610.57804152759354</v>
      </c>
    </row>
    <row r="16" spans="1:24" ht="15.75" thickBot="1" x14ac:dyDescent="0.3">
      <c r="A16" s="53">
        <v>13</v>
      </c>
      <c r="B16" s="44">
        <f>$B15*EXP(RATES_shock!S24)*(1-DATA!$C$14)</f>
        <v>52058.128192958015</v>
      </c>
      <c r="C16" s="47">
        <f>$C15*EXP(RATES_shock!S24)*(1-DATA!$C$14)</f>
        <v>13014.532048239504</v>
      </c>
      <c r="D16" s="26">
        <f t="shared" si="0"/>
        <v>65072.660241197518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1196.2534103222856</v>
      </c>
      <c r="J16" s="47">
        <f>MAX(D16,DATA!$C$4)*F15*('MORTALITY RATES MALE'!D75/1000)*G15</f>
        <v>168.90783581930975</v>
      </c>
      <c r="K16" s="47">
        <v>0</v>
      </c>
      <c r="L16" s="60">
        <f>D15*EXP(RATES_shock!S24)*DATA!$C$15*G15*F15</f>
        <v>116.45499311151507</v>
      </c>
      <c r="M16" s="47">
        <f>DATA!$C$13*((1+DATA!$C$10)^A16)*F15*G15</f>
        <v>8.0861651841604143</v>
      </c>
      <c r="N16" s="47">
        <f t="shared" si="1"/>
        <v>1489.7024044372706</v>
      </c>
      <c r="O16" s="26">
        <f>N16*RATES_shock!I24</f>
        <v>1200.063175605728</v>
      </c>
      <c r="Q16" s="82">
        <f>B15*EXP(RATES_shock!S24)*(DATA!$C$14-DATA!$C$15)</f>
        <v>425.83335945159922</v>
      </c>
      <c r="R16" s="84">
        <f>C15*EXP(RATES_shock!S24)*(DATA!$C$14-DATA!$C$15)</f>
        <v>106.45833986289981</v>
      </c>
      <c r="S16" s="60">
        <f t="shared" si="2"/>
        <v>524.20553413033861</v>
      </c>
      <c r="T16" s="80">
        <f t="shared" si="3"/>
        <v>64.269907466851649</v>
      </c>
      <c r="W16" s="75" t="s">
        <v>79</v>
      </c>
      <c r="X16" s="71">
        <f>(DATA!$C$14-DATA!$C$15)*X18*DATA!C4</f>
        <v>3176.5398750813761</v>
      </c>
    </row>
    <row r="17" spans="1:24" ht="15.75" thickBot="1" x14ac:dyDescent="0.3">
      <c r="A17" s="53">
        <v>14</v>
      </c>
      <c r="B17" s="44">
        <f>$B16*EXP(RATES_shock!S25)*(1-DATA!$C$14)</f>
        <v>51859.396289404911</v>
      </c>
      <c r="C17" s="47">
        <f>$C16*EXP(RATES_shock!S25)*(1-DATA!$C$14)</f>
        <v>12964.849072351228</v>
      </c>
      <c r="D17" s="26">
        <f t="shared" si="0"/>
        <v>64824.24536175614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990.94301323327136</v>
      </c>
      <c r="J17" s="47">
        <f>MAX(D17,DATA!$C$4)*F16*('MORTALITY RATES MALE'!D76/1000)*G16</f>
        <v>158.30505414101336</v>
      </c>
      <c r="K17" s="47">
        <v>0</v>
      </c>
      <c r="L17" s="60">
        <f>D16*EXP(RATES_shock!S25)*DATA!$C$15*G16*F16</f>
        <v>96.705605697662136</v>
      </c>
      <c r="M17" s="47">
        <f>DATA!$C$13*((1+DATA!$C$10)^A17)*F16*G16</f>
        <v>6.8753911025694254</v>
      </c>
      <c r="N17" s="47">
        <f t="shared" si="1"/>
        <v>1252.8290641745164</v>
      </c>
      <c r="O17" s="26">
        <f>N17*RATES_shock!I25</f>
        <v>990.82363414725535</v>
      </c>
      <c r="Q17" s="82">
        <f>B16*EXP(RATES_shock!S25)*(DATA!$C$14-DATA!$C$15)</f>
        <v>424.20774060862902</v>
      </c>
      <c r="R17" s="84">
        <f>C16*EXP(RATES_shock!S25)*(DATA!$C$14-DATA!$C$15)</f>
        <v>106.05193515215726</v>
      </c>
      <c r="S17" s="60">
        <f t="shared" si="2"/>
        <v>523.38428465821687</v>
      </c>
      <c r="T17" s="80">
        <f t="shared" si="3"/>
        <v>53.360201899998572</v>
      </c>
    </row>
    <row r="18" spans="1:24" ht="15.75" thickBot="1" x14ac:dyDescent="0.3">
      <c r="A18" s="54">
        <v>15</v>
      </c>
      <c r="B18" s="44">
        <f>$B17*EXP(RATES_shock!S26)*(1-DATA!$C$14)</f>
        <v>51644.144441173506</v>
      </c>
      <c r="C18" s="47">
        <f>$C17*EXP(RATES_shock!S26)*(1-DATA!$C$14)</f>
        <v>12911.036110293377</v>
      </c>
      <c r="D18" s="26">
        <f t="shared" si="0"/>
        <v>64555.180551466881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818.65986261232706</v>
      </c>
      <c r="J18" s="47">
        <f>MAX(D18,DATA!$C$4)*F17*('MORTALITY RATES MALE'!D77/1000)*G17</f>
        <v>145.63232895681688</v>
      </c>
      <c r="K18" s="47">
        <v>0</v>
      </c>
      <c r="L18" s="60">
        <f>D17*EXP(RATES_shock!S26)*DATA!$C$15*G17*F17</f>
        <v>80.082199485213806</v>
      </c>
      <c r="M18" s="47">
        <f>DATA!$C$13*((1+DATA!$C$10)^A18)*F17*G17</f>
        <v>5.8316075886846086</v>
      </c>
      <c r="N18" s="47">
        <f t="shared" si="1"/>
        <v>1050.2059986430424</v>
      </c>
      <c r="O18" s="26">
        <f>N18*RATES_shock!I26</f>
        <v>815.68834384486217</v>
      </c>
      <c r="Q18" s="82">
        <f>B17*EXP(RATES_shock!S26)*(DATA!$C$14-DATA!$C$15)</f>
        <v>422.44698929385277</v>
      </c>
      <c r="R18" s="84">
        <f>C17*EXP(RATES_shock!S26)*(DATA!$C$14-DATA!$C$15)</f>
        <v>105.61174732346319</v>
      </c>
      <c r="S18" s="60">
        <f t="shared" si="2"/>
        <v>522.22712902863134</v>
      </c>
      <c r="T18" s="80">
        <f t="shared" si="3"/>
        <v>44.169419579685353</v>
      </c>
      <c r="W18" s="66" t="s">
        <v>80</v>
      </c>
      <c r="X18" s="69">
        <f>SUMPRODUCT(O4:O53,A4:A53)/SUM(O4:O53)</f>
        <v>5.6723926340738862</v>
      </c>
    </row>
    <row r="19" spans="1:24" x14ac:dyDescent="0.25">
      <c r="A19" s="53">
        <v>16</v>
      </c>
      <c r="B19" s="44">
        <f>$B18*EXP(RATES_shock!S27)*(1-DATA!$C$14)</f>
        <v>51446.976110806238</v>
      </c>
      <c r="C19" s="47">
        <f>$C18*EXP(RATES_shock!S27)*(1-DATA!$C$14)</f>
        <v>12861.744027701559</v>
      </c>
      <c r="D19" s="26">
        <f t="shared" si="0"/>
        <v>64308.720138507793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674.49578085015276</v>
      </c>
      <c r="J19" s="47">
        <f>MAX(D19,DATA!$C$4)*F18*('MORTALITY RATES MALE'!D78/1000)*G18</f>
        <v>135.76853161019986</v>
      </c>
      <c r="K19" s="47">
        <v>0</v>
      </c>
      <c r="L19" s="60">
        <f>D18*EXP(RATES_shock!S27)*DATA!$C$15*G18*F18</f>
        <v>66.182053178567102</v>
      </c>
      <c r="M19" s="47">
        <f>DATA!$C$13*((1+DATA!$C$10)^A19)*F18*G18</f>
        <v>4.9346225776164658</v>
      </c>
      <c r="N19" s="47">
        <f t="shared" si="1"/>
        <v>881.38098821653614</v>
      </c>
      <c r="O19" s="26">
        <f>N19*RATES_shock!I27</f>
        <v>672.06848166697046</v>
      </c>
      <c r="Q19" s="82">
        <f>B18*EXP(RATES_shock!S27)*(DATA!$C$14-DATA!$C$15)</f>
        <v>420.83416041559286</v>
      </c>
      <c r="R19" s="84">
        <f>C18*EXP(RATES_shock!S27)*(DATA!$C$14-DATA!$C$15)</f>
        <v>105.20854010389822</v>
      </c>
      <c r="S19" s="60">
        <f t="shared" si="2"/>
        <v>521.10807794187463</v>
      </c>
      <c r="T19" s="80">
        <f t="shared" si="3"/>
        <v>36.452840298650266</v>
      </c>
    </row>
    <row r="20" spans="1:24" x14ac:dyDescent="0.25">
      <c r="A20" s="53">
        <v>17</v>
      </c>
      <c r="B20" s="44">
        <f>$B19*EXP(RATES_shock!S28)*(1-DATA!$C$14)</f>
        <v>51234.936421720093</v>
      </c>
      <c r="C20" s="47">
        <f>$C19*EXP(RATES_shock!S28)*(1-DATA!$C$14)</f>
        <v>12808.734105430023</v>
      </c>
      <c r="D20" s="26">
        <f t="shared" si="0"/>
        <v>64043.670527150112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554.4702821573859</v>
      </c>
      <c r="J20" s="47">
        <f>MAX(D20,DATA!$C$4)*F19*('MORTALITY RATES MALE'!D79/1000)*G19</f>
        <v>120.15380562471222</v>
      </c>
      <c r="K20" s="47">
        <v>0</v>
      </c>
      <c r="L20" s="60">
        <f>D19*EXP(RATES_shock!S28)*DATA!$C$15*G19*F19</f>
        <v>54.511469374816002</v>
      </c>
      <c r="M20" s="47">
        <f>DATA!$C$13*((1+DATA!$C$10)^A20)*F19*G19</f>
        <v>4.1628946225248997</v>
      </c>
      <c r="N20" s="47">
        <f t="shared" si="1"/>
        <v>733.29845177943889</v>
      </c>
      <c r="O20" s="26">
        <f>N20*RATES_shock!I28</f>
        <v>549.11476923242037</v>
      </c>
      <c r="Q20" s="82">
        <f>B19*EXP(RATES_shock!S28)*(DATA!$C$14-DATA!$C$15)</f>
        <v>419.09968443124814</v>
      </c>
      <c r="R20" s="84">
        <f>C19*EXP(RATES_shock!S28)*(DATA!$C$14-DATA!$C$15)</f>
        <v>104.77492110781203</v>
      </c>
      <c r="S20" s="60">
        <f t="shared" si="2"/>
        <v>519.71171091653537</v>
      </c>
      <c r="T20" s="80">
        <f t="shared" si="3"/>
        <v>30.009810447376452</v>
      </c>
    </row>
    <row r="21" spans="1:24" x14ac:dyDescent="0.25">
      <c r="A21" s="53">
        <v>18</v>
      </c>
      <c r="B21" s="44">
        <f>$B20*EXP(RATES_shock!S29)*(1-DATA!$C$14)</f>
        <v>50949.581334369861</v>
      </c>
      <c r="C21" s="47">
        <f>$C20*EXP(RATES_shock!S29)*(1-DATA!$C$14)</f>
        <v>12737.395333592465</v>
      </c>
      <c r="D21" s="26">
        <f t="shared" si="0"/>
        <v>63686.976667962328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453.71443538236542</v>
      </c>
      <c r="J21" s="47">
        <f>MAX(D21,DATA!$C$4)*F20*('MORTALITY RATES MALE'!D80/1000)*G20</f>
        <v>109.63281669581283</v>
      </c>
      <c r="K21" s="47">
        <v>0</v>
      </c>
      <c r="L21" s="60">
        <f>D20*EXP(RATES_shock!S29)*DATA!$C$15*G20*F20</f>
        <v>44.746542993310307</v>
      </c>
      <c r="M21" s="47">
        <f>DATA!$C$13*((1+DATA!$C$10)^A21)*F20*G20</f>
        <v>3.5050383243625314</v>
      </c>
      <c r="N21" s="47">
        <f t="shared" si="1"/>
        <v>611.5988333958511</v>
      </c>
      <c r="O21" s="26">
        <f>N21*RATES_shock!I29</f>
        <v>450.415618791361</v>
      </c>
      <c r="Q21" s="82">
        <f>B20*EXP(RATES_shock!S29)*(DATA!$C$14-DATA!$C$15)</f>
        <v>416.76549148768794</v>
      </c>
      <c r="R21" s="84">
        <f>C20*EXP(RATES_shock!S29)*(DATA!$C$14-DATA!$C$15)</f>
        <v>104.19137287192198</v>
      </c>
      <c r="S21" s="60">
        <f t="shared" si="2"/>
        <v>517.45182603524734</v>
      </c>
      <c r="T21" s="80">
        <f t="shared" si="3"/>
        <v>24.58699556574393</v>
      </c>
    </row>
    <row r="22" spans="1:24" x14ac:dyDescent="0.25">
      <c r="A22" s="53">
        <v>19</v>
      </c>
      <c r="B22" s="44">
        <f>$B21*EXP(RATES_shock!S30)*(1-DATA!$C$14)</f>
        <v>50540.930860731991</v>
      </c>
      <c r="C22" s="47">
        <f>$C21*EXP(RATES_shock!S30)*(1-DATA!$C$14)</f>
        <v>12635.232715182998</v>
      </c>
      <c r="D22" s="26">
        <f t="shared" si="0"/>
        <v>63176.163575914987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368.77148520031574</v>
      </c>
      <c r="J22" s="47">
        <f>MAX(D22,DATA!$C$4)*F21*('MORTALITY RATES MALE'!D81/1000)*G21</f>
        <v>101.8933221351582</v>
      </c>
      <c r="K22" s="47">
        <v>0</v>
      </c>
      <c r="L22" s="60">
        <f>D21*EXP(RATES_shock!S30)*DATA!$C$15*G21*F21</f>
        <v>36.525561007587704</v>
      </c>
      <c r="M22" s="47">
        <f>DATA!$C$13*((1+DATA!$C$10)^A22)*F21*G21</f>
        <v>2.9418988233634362</v>
      </c>
      <c r="N22" s="47">
        <f t="shared" si="1"/>
        <v>510.13226716642509</v>
      </c>
      <c r="O22" s="26">
        <f>N22*RATES_shock!I30</f>
        <v>370.39560610249561</v>
      </c>
      <c r="Q22" s="82">
        <f>B21*EXP(RATES_shock!S30)*(DATA!$C$14-DATA!$C$15)</f>
        <v>413.42274732705101</v>
      </c>
      <c r="R22" s="84">
        <f>C21*EXP(RATES_shock!S30)*(DATA!$C$14-DATA!$C$15)</f>
        <v>103.35568683176275</v>
      </c>
      <c r="S22" s="60">
        <f t="shared" si="2"/>
        <v>513.83653533545032</v>
      </c>
      <c r="T22" s="80">
        <f t="shared" si="3"/>
        <v>20.004980992288779</v>
      </c>
    </row>
    <row r="23" spans="1:24" x14ac:dyDescent="0.25">
      <c r="A23" s="54">
        <v>20</v>
      </c>
      <c r="B23" s="44">
        <f>$B22*EXP(RATES_shock!S31)*(1-DATA!$C$14)</f>
        <v>50002.58497652709</v>
      </c>
      <c r="C23" s="47">
        <f>$C22*EXP(RATES_shock!S31)*(1-DATA!$C$14)</f>
        <v>12500.646244131773</v>
      </c>
      <c r="D23" s="26">
        <f t="shared" si="0"/>
        <v>62503.231220658861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297.35003873430259</v>
      </c>
      <c r="J23" s="47">
        <f>MAX(D23,DATA!$C$4)*F22*('MORTALITY RATES MALE'!D82/1000)*G22</f>
        <v>95.333435030049415</v>
      </c>
      <c r="K23" s="47">
        <v>0</v>
      </c>
      <c r="L23" s="60">
        <f>D22*EXP(RATES_shock!S31)*DATA!$C$15*G22*F22</f>
        <v>29.608999903997052</v>
      </c>
      <c r="M23" s="47">
        <f>DATA!$C$13*((1+DATA!$C$10)^A23)*F22*G22</f>
        <v>2.4586999232916895</v>
      </c>
      <c r="N23" s="47">
        <f t="shared" si="1"/>
        <v>424.75117359164079</v>
      </c>
      <c r="O23" s="26">
        <f>N23*RATES_shock!I31</f>
        <v>304.86477929669917</v>
      </c>
      <c r="Q23" s="82">
        <f>B22*EXP(RATES_shock!S31)*(DATA!$C$14-DATA!$C$15)</f>
        <v>409.01910001249149</v>
      </c>
      <c r="R23" s="84">
        <f>C22*EXP(RATES_shock!S31)*(DATA!$C$14-DATA!$C$15)</f>
        <v>102.25477500312287</v>
      </c>
      <c r="S23" s="60">
        <f t="shared" si="2"/>
        <v>508.81517509232265</v>
      </c>
      <c r="T23" s="80">
        <f t="shared" si="3"/>
        <v>16.145104969904942</v>
      </c>
    </row>
    <row r="24" spans="1:24" x14ac:dyDescent="0.25">
      <c r="A24" s="53">
        <v>21</v>
      </c>
      <c r="B24" s="44">
        <f>$B23*EXP(RATES_shock!S32)*(1-DATA!$C$14)</f>
        <v>49504.963084471448</v>
      </c>
      <c r="C24" s="47">
        <f>$C23*EXP(RATES_shock!S32)*(1-DATA!$C$14)</f>
        <v>12376.240771117862</v>
      </c>
      <c r="D24" s="26">
        <f t="shared" si="0"/>
        <v>61881.203855589309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238.69933204840851</v>
      </c>
      <c r="J24" s="47">
        <f>MAX(D24,DATA!$C$4)*F23*('MORTALITY RATES MALE'!D83/1000)*G23</f>
        <v>86.988700772367167</v>
      </c>
      <c r="K24" s="47">
        <v>0</v>
      </c>
      <c r="L24" s="60">
        <f>D23*EXP(RATES_shock!S32)*DATA!$C$15*G23*F23</f>
        <v>23.891734404518058</v>
      </c>
      <c r="M24" s="47">
        <f>DATA!$C$13*((1+DATA!$C$10)^A24)*F23*G23</f>
        <v>2.043964528433365</v>
      </c>
      <c r="N24" s="47">
        <f t="shared" si="1"/>
        <v>351.6237317537271</v>
      </c>
      <c r="O24" s="26">
        <f>N24*RATES_shock!I32</f>
        <v>249.30639298640412</v>
      </c>
      <c r="Q24" s="82">
        <f>B23*EXP(RATES_shock!S32)*(DATA!$C$14-DATA!$C$15)</f>
        <v>404.94857328810997</v>
      </c>
      <c r="R24" s="84">
        <f>C23*EXP(RATES_shock!S32)*(DATA!$C$14-DATA!$C$15)</f>
        <v>101.23714332202749</v>
      </c>
      <c r="S24" s="60">
        <f t="shared" si="2"/>
        <v>504.14175208170406</v>
      </c>
      <c r="T24" s="80">
        <f t="shared" si="3"/>
        <v>12.970796750156817</v>
      </c>
    </row>
    <row r="25" spans="1:24" x14ac:dyDescent="0.25">
      <c r="A25" s="53">
        <v>22</v>
      </c>
      <c r="B25" s="44">
        <f>$B24*EXP(RATES_shock!S33)*(1-DATA!$C$14)</f>
        <v>49066.294263855678</v>
      </c>
      <c r="C25" s="47">
        <f>$C24*EXP(RATES_shock!S33)*(1-DATA!$C$14)</f>
        <v>12266.573565963919</v>
      </c>
      <c r="D25" s="26">
        <f t="shared" si="0"/>
        <v>61332.867829819595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190.34209187614172</v>
      </c>
      <c r="J25" s="47">
        <f>MAX(D25,DATA!$C$4)*F24*('MORTALITY RATES MALE'!D84/1000)*G24</f>
        <v>81.847542106239558</v>
      </c>
      <c r="K25" s="47">
        <v>0</v>
      </c>
      <c r="L25" s="60">
        <f>D24*EXP(RATES_shock!S33)*DATA!$C$15*G24*F24</f>
        <v>19.200625032227947</v>
      </c>
      <c r="M25" s="47">
        <f>DATA!$C$13*((1+DATA!$C$10)^A25)*F24*G24</f>
        <v>1.690466997198804</v>
      </c>
      <c r="N25" s="47">
        <f t="shared" si="1"/>
        <v>293.08072601180805</v>
      </c>
      <c r="O25" s="26">
        <f>N25*RATES_shock!I33</f>
        <v>205.04388973590613</v>
      </c>
      <c r="Q25" s="82">
        <f>B24*EXP(RATES_shock!S33)*(DATA!$C$14-DATA!$C$15)</f>
        <v>401.360280276938</v>
      </c>
      <c r="R25" s="84">
        <f>C24*EXP(RATES_shock!S33)*(DATA!$C$14-DATA!$C$15)</f>
        <v>100.3400700692345</v>
      </c>
      <c r="S25" s="60">
        <f t="shared" si="2"/>
        <v>500.00988334897369</v>
      </c>
      <c r="T25" s="80">
        <f t="shared" si="3"/>
        <v>10.35017971352401</v>
      </c>
    </row>
    <row r="26" spans="1:24" x14ac:dyDescent="0.25">
      <c r="A26" s="53">
        <v>23</v>
      </c>
      <c r="B26" s="44">
        <f>$B25*EXP(RATES_shock!S34)*(1-DATA!$C$14)</f>
        <v>48684.160920792281</v>
      </c>
      <c r="C26" s="47">
        <f>$C25*EXP(RATES_shock!S34)*(1-DATA!$C$14)</f>
        <v>12171.04023019807</v>
      </c>
      <c r="D26" s="26">
        <f t="shared" si="0"/>
        <v>60855.201150990353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150.94634325290426</v>
      </c>
      <c r="J26" s="47">
        <f>MAX(D26,DATA!$C$4)*F25*('MORTALITY RATES MALE'!D85/1000)*G25</f>
        <v>73.518391281047727</v>
      </c>
      <c r="K26" s="47">
        <v>0</v>
      </c>
      <c r="L26" s="60">
        <f>D25*EXP(RATES_shock!S34)*DATA!$C$15*G25*F25</f>
        <v>15.327633616636135</v>
      </c>
      <c r="M26" s="47">
        <f>DATA!$C$13*((1+DATA!$C$10)^A26)*F25*G25</f>
        <v>1.3872737940108462</v>
      </c>
      <c r="N26" s="47">
        <f t="shared" si="1"/>
        <v>241.17964194459896</v>
      </c>
      <c r="O26" s="26">
        <f>N26*RATES_shock!I34</f>
        <v>166.3162345664656</v>
      </c>
      <c r="Q26" s="82">
        <f>B25*EXP(RATES_shock!S34)*(DATA!$C$14-DATA!$C$15)</f>
        <v>398.234445159855</v>
      </c>
      <c r="R26" s="84">
        <f>C25*EXP(RATES_shock!S34)*(DATA!$C$14-DATA!$C$15)</f>
        <v>99.55861128996375</v>
      </c>
      <c r="S26" s="60">
        <f t="shared" si="2"/>
        <v>496.40578265580791</v>
      </c>
      <c r="T26" s="80">
        <f t="shared" si="3"/>
        <v>8.2128822634211662</v>
      </c>
    </row>
    <row r="27" spans="1:24" x14ac:dyDescent="0.25">
      <c r="A27" s="53">
        <v>24</v>
      </c>
      <c r="B27" s="44">
        <f>$B26*EXP(RATES_shock!S35)*(1-DATA!$C$14)</f>
        <v>48354.457128592141</v>
      </c>
      <c r="C27" s="47">
        <f>$C26*EXP(RATES_shock!S35)*(1-DATA!$C$14)</f>
        <v>12088.614282148035</v>
      </c>
      <c r="D27" s="26">
        <f t="shared" si="0"/>
        <v>60443.071410740173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118.92859278453702</v>
      </c>
      <c r="J27" s="47">
        <f>MAX(D27,DATA!$C$4)*F26*('MORTALITY RATES MALE'!D86/1000)*G26</f>
        <v>65.700848460008103</v>
      </c>
      <c r="K27" s="47">
        <v>0</v>
      </c>
      <c r="L27" s="60">
        <f>D26*EXP(RATES_shock!S35)*DATA!$C$15*G26*F26</f>
        <v>12.16783737032546</v>
      </c>
      <c r="M27" s="47">
        <f>DATA!$C$13*((1+DATA!$C$10)^A27)*F26*G26</f>
        <v>1.1309719071222304</v>
      </c>
      <c r="N27" s="47">
        <f t="shared" si="1"/>
        <v>197.92825052199282</v>
      </c>
      <c r="O27" s="26">
        <f>N27*RATES_shock!I35</f>
        <v>134.39769365064123</v>
      </c>
      <c r="Q27" s="82">
        <f>B26*EXP(RATES_shock!S35)*(DATA!$C$14-DATA!$C$15)</f>
        <v>395.53748162447556</v>
      </c>
      <c r="R27" s="84">
        <f>C26*EXP(RATES_shock!S35)*(DATA!$C$14-DATA!$C$15)</f>
        <v>98.88437040611889</v>
      </c>
      <c r="S27" s="60">
        <f t="shared" si="2"/>
        <v>493.29088012347222</v>
      </c>
      <c r="T27" s="80">
        <f t="shared" si="3"/>
        <v>6.4741503732780785</v>
      </c>
    </row>
    <row r="28" spans="1:24" x14ac:dyDescent="0.25">
      <c r="A28" s="54">
        <v>25</v>
      </c>
      <c r="B28" s="44">
        <f>$B27*EXP(RATES_shock!S36)*(1-DATA!$C$14)</f>
        <v>48071.429249163826</v>
      </c>
      <c r="C28" s="47">
        <f>$C27*EXP(RATES_shock!S36)*(1-DATA!$C$14)</f>
        <v>12017.857312290957</v>
      </c>
      <c r="D28" s="26">
        <f t="shared" si="0"/>
        <v>60089.286561454785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92.932177440943377</v>
      </c>
      <c r="J28" s="47">
        <f>MAX(D28,DATA!$C$4)*F27*('MORTALITY RATES MALE'!D87/1000)*G27</f>
        <v>58.776097693770538</v>
      </c>
      <c r="K28" s="47">
        <v>0</v>
      </c>
      <c r="L28" s="60">
        <f>D27*EXP(RATES_shock!S36)*DATA!$C$15*G27*F27</f>
        <v>9.5958809281961965</v>
      </c>
      <c r="M28" s="47">
        <f>DATA!$C$13*((1+DATA!$C$10)^A28)*F27*G27</f>
        <v>0.91510919708127969</v>
      </c>
      <c r="N28" s="47">
        <f t="shared" si="1"/>
        <v>162.2192652599914</v>
      </c>
      <c r="O28" s="26">
        <f>N28*RATES_shock!I36</f>
        <v>108.36144608012874</v>
      </c>
      <c r="Q28" s="82">
        <f>B27*EXP(RATES_shock!S36)*(DATA!$C$14-DATA!$C$15)</f>
        <v>393.22232514653427</v>
      </c>
      <c r="R28" s="84">
        <f>C27*EXP(RATES_shock!S36)*(DATA!$C$14-DATA!$C$15)</f>
        <v>98.305581286633569</v>
      </c>
      <c r="S28" s="60">
        <f t="shared" si="2"/>
        <v>490.61279723608658</v>
      </c>
      <c r="T28" s="80">
        <f t="shared" si="3"/>
        <v>5.0612045802437651</v>
      </c>
    </row>
    <row r="29" spans="1:24" x14ac:dyDescent="0.25">
      <c r="A29" s="53">
        <v>26</v>
      </c>
      <c r="B29" s="44">
        <f>$B28*EXP(RATES_shock!S37)*(1-DATA!$C$14)</f>
        <v>47815.457615862717</v>
      </c>
      <c r="C29" s="47">
        <f>$C28*EXP(RATES_shock!S37)*(1-DATA!$C$14)</f>
        <v>11953.864403965679</v>
      </c>
      <c r="D29" s="26">
        <f t="shared" si="0"/>
        <v>59769.322019828396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72.048385565776599</v>
      </c>
      <c r="J29" s="47">
        <f>MAX(D29,DATA!$C$4)*F28*('MORTALITY RATES MALE'!D88/1000)*G28</f>
        <v>50.952946772070234</v>
      </c>
      <c r="K29" s="47">
        <v>0</v>
      </c>
      <c r="L29" s="60">
        <f>D28*EXP(RATES_shock!S37)*DATA!$C$15*G28*F28</f>
        <v>7.5024214365213195</v>
      </c>
      <c r="M29" s="47">
        <f>DATA!$C$13*((1+DATA!$C$10)^A29)*F28*G28</f>
        <v>0.73368293202230694</v>
      </c>
      <c r="N29" s="47">
        <f t="shared" si="1"/>
        <v>131.23743670639047</v>
      </c>
      <c r="O29" s="26">
        <f>N29*RATES_shock!I37</f>
        <v>86.196111492542016</v>
      </c>
      <c r="Q29" s="82">
        <f>B28*EXP(RATES_shock!S37)*(DATA!$C$14-DATA!$C$15)</f>
        <v>391.12848765531868</v>
      </c>
      <c r="R29" s="84">
        <f>C28*EXP(RATES_shock!S37)*(DATA!$C$14-DATA!$C$15)</f>
        <v>97.78212191382967</v>
      </c>
      <c r="S29" s="60">
        <f t="shared" si="2"/>
        <v>488.17692663712603</v>
      </c>
      <c r="T29" s="80">
        <f t="shared" si="3"/>
        <v>3.9253209232662321</v>
      </c>
    </row>
    <row r="30" spans="1:24" x14ac:dyDescent="0.25">
      <c r="A30" s="53">
        <v>27</v>
      </c>
      <c r="B30" s="44">
        <f>$B29*EXP(RATES_shock!S38)*(1-DATA!$C$14)</f>
        <v>47601.57795405019</v>
      </c>
      <c r="C30" s="47">
        <f>$C29*EXP(RATES_shock!S38)*(1-DATA!$C$14)</f>
        <v>11900.394488512547</v>
      </c>
      <c r="D30" s="26">
        <f t="shared" si="0"/>
        <v>59501.972442562736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55.265001587570246</v>
      </c>
      <c r="J30" s="47">
        <f>MAX(D30,DATA!$C$4)*F29*('MORTALITY RATES MALE'!D89/1000)*G29</f>
        <v>44.740684016774658</v>
      </c>
      <c r="K30" s="47">
        <v>0</v>
      </c>
      <c r="L30" s="60">
        <f>D29*EXP(RATES_shock!S38)*DATA!$C$15*G29*F29</f>
        <v>5.8215333451710123</v>
      </c>
      <c r="M30" s="47">
        <f>DATA!$C$13*((1+DATA!$C$10)^A30)*F29*G29</f>
        <v>0.5832993439049674</v>
      </c>
      <c r="N30" s="47">
        <f t="shared" si="1"/>
        <v>106.41051829342089</v>
      </c>
      <c r="O30" s="26">
        <f>N30*RATES_shock!I38</f>
        <v>68.659449232812577</v>
      </c>
      <c r="Q30" s="82">
        <f>B29*EXP(RATES_shock!S38)*(DATA!$C$14-DATA!$C$15)</f>
        <v>389.37896076932662</v>
      </c>
      <c r="R30" s="84">
        <f>C29*EXP(RATES_shock!S38)*(DATA!$C$14-DATA!$C$15)</f>
        <v>97.344740192331656</v>
      </c>
      <c r="S30" s="60">
        <f t="shared" si="2"/>
        <v>486.1404016177533</v>
      </c>
      <c r="T30" s="80">
        <f t="shared" si="3"/>
        <v>3.0118859152274338</v>
      </c>
    </row>
    <row r="31" spans="1:24" x14ac:dyDescent="0.25">
      <c r="A31" s="53">
        <v>28</v>
      </c>
      <c r="B31" s="44">
        <f>$B30*EXP(RATES_shock!S39)*(1-DATA!$C$14)</f>
        <v>47407.303697836236</v>
      </c>
      <c r="C31" s="47">
        <f>$C30*EXP(RATES_shock!S39)*(1-DATA!$C$14)</f>
        <v>11851.825924459059</v>
      </c>
      <c r="D31" s="26">
        <f t="shared" si="0"/>
        <v>59259.129622295295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41.781286025783103</v>
      </c>
      <c r="J31" s="47">
        <f>MAX(D31,DATA!$C$4)*F30*('MORTALITY RATES MALE'!D90/1000)*G30</f>
        <v>39.410827186122731</v>
      </c>
      <c r="K31" s="47">
        <v>0</v>
      </c>
      <c r="L31" s="60">
        <f>D30*EXP(RATES_shock!S39)*DATA!$C$15*G30*F30</f>
        <v>4.4672491733737347</v>
      </c>
      <c r="M31" s="47">
        <f>DATA!$C$13*((1+DATA!$C$10)^A31)*F30*G30</f>
        <v>0.45842737274211676</v>
      </c>
      <c r="N31" s="47">
        <f t="shared" si="1"/>
        <v>86.117789758021686</v>
      </c>
      <c r="O31" s="26">
        <f>N31*RATES_shock!I39</f>
        <v>54.56618368329962</v>
      </c>
      <c r="Q31" s="82">
        <f>B30*EXP(RATES_shock!S39)*(DATA!$C$14-DATA!$C$15)</f>
        <v>387.78980529927384</v>
      </c>
      <c r="R31" s="84">
        <f>C30*EXP(RATES_shock!S39)*(DATA!$C$14-DATA!$C$15)</f>
        <v>96.947451324818459</v>
      </c>
      <c r="S31" s="60">
        <f t="shared" si="2"/>
        <v>484.2788292513502</v>
      </c>
      <c r="T31" s="80">
        <f t="shared" si="3"/>
        <v>2.2776449485718318</v>
      </c>
    </row>
    <row r="32" spans="1:24" x14ac:dyDescent="0.25">
      <c r="A32" s="53">
        <v>29</v>
      </c>
      <c r="B32" s="44">
        <f>$B31*EXP(RATES_shock!S40)*(1-DATA!$C$14)</f>
        <v>47247.27023625849</v>
      </c>
      <c r="C32" s="47">
        <f>$C31*EXP(RATES_shock!S40)*(1-DATA!$C$14)</f>
        <v>11811.817559064622</v>
      </c>
      <c r="D32" s="26">
        <f t="shared" si="0"/>
        <v>59059.08779532311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31.072086654721748</v>
      </c>
      <c r="J32" s="47">
        <f>MAX(D32,DATA!$C$4)*F31*('MORTALITY RATES MALE'!D91/1000)*G31</f>
        <v>34.168757125507973</v>
      </c>
      <c r="K32" s="47">
        <v>0</v>
      </c>
      <c r="L32" s="60">
        <f>D31*EXP(RATES_shock!S40)*DATA!$C$15*G31*F31</f>
        <v>3.3797562698593593</v>
      </c>
      <c r="M32" s="47">
        <f>DATA!$C$13*((1+DATA!$C$10)^A32)*F31*G31</f>
        <v>0.35496411647534443</v>
      </c>
      <c r="N32" s="47">
        <f t="shared" si="1"/>
        <v>68.975564166564425</v>
      </c>
      <c r="O32" s="26">
        <f>N32*RATES_shock!I40</f>
        <v>42.887759167608081</v>
      </c>
      <c r="Q32" s="82">
        <f>B31*EXP(RATES_shock!S40)*(DATA!$C$14-DATA!$C$15)</f>
        <v>386.48073812890374</v>
      </c>
      <c r="R32" s="84">
        <f>C31*EXP(RATES_shock!S40)*(DATA!$C$14-DATA!$C$15)</f>
        <v>96.620184532225935</v>
      </c>
      <c r="S32" s="60">
        <f t="shared" si="2"/>
        <v>482.74595854465434</v>
      </c>
      <c r="T32" s="80">
        <f t="shared" si="3"/>
        <v>1.6942298392556987</v>
      </c>
    </row>
    <row r="33" spans="1:20" x14ac:dyDescent="0.25">
      <c r="A33" s="54">
        <v>30</v>
      </c>
      <c r="B33" s="44">
        <f>$B32*EXP(RATES_shock!S41)*(1-DATA!$C$14)</f>
        <v>47096.105089013741</v>
      </c>
      <c r="C33" s="47">
        <f>$C32*EXP(RATES_shock!S41)*(1-DATA!$C$14)</f>
        <v>11774.026272253435</v>
      </c>
      <c r="D33" s="26">
        <f t="shared" si="0"/>
        <v>58870.13136126718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22.689173373090206</v>
      </c>
      <c r="J33" s="47">
        <f>MAX(D33,DATA!$C$4)*F32*('MORTALITY RATES MALE'!D92/1000)*G32</f>
        <v>28.850270501784095</v>
      </c>
      <c r="K33" s="47">
        <v>0</v>
      </c>
      <c r="L33" s="60">
        <f>D32*EXP(RATES_shock!S41)*DATA!$C$15*G32*F32</f>
        <v>2.5139509001205806</v>
      </c>
      <c r="M33" s="47">
        <f>DATA!$C$13*((1+DATA!$C$10)^A33)*F32*G32</f>
        <v>0.27017661903508977</v>
      </c>
      <c r="N33" s="47">
        <f t="shared" si="1"/>
        <v>54.323571394029976</v>
      </c>
      <c r="O33" s="26">
        <f>N33*RATES_shock!I41</f>
        <v>33.140342524113265</v>
      </c>
      <c r="Q33" s="82">
        <f>B32*EXP(RATES_shock!S41)*(DATA!$C$14-DATA!$C$15)</f>
        <v>385.24421340706527</v>
      </c>
      <c r="R33" s="84">
        <f>C32*EXP(RATES_shock!S41)*(DATA!$C$14-DATA!$C$15)</f>
        <v>96.311053351766319</v>
      </c>
      <c r="S33" s="60">
        <f t="shared" si="2"/>
        <v>481.28509013979647</v>
      </c>
      <c r="T33" s="80">
        <f t="shared" si="3"/>
        <v>1.2373773267438151</v>
      </c>
    </row>
    <row r="34" spans="1:20" x14ac:dyDescent="0.25">
      <c r="A34" s="53">
        <v>31</v>
      </c>
      <c r="B34" s="44">
        <f>$B33*EXP(RATES_shock!S42)*(1-DATA!$C$14)</f>
        <v>46982.366981531828</v>
      </c>
      <c r="C34" s="47">
        <f>$C33*EXP(RATES_shock!S42)*(1-DATA!$C$14)</f>
        <v>11745.591745382957</v>
      </c>
      <c r="D34" s="26">
        <f t="shared" si="0"/>
        <v>58727.958726914789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16.242499587557546</v>
      </c>
      <c r="J34" s="47">
        <f>MAX(D34,DATA!$C$4)*F33*('MORTALITY RATES MALE'!D93/1000)*G33</f>
        <v>23.825560267489259</v>
      </c>
      <c r="K34" s="47">
        <v>0</v>
      </c>
      <c r="L34" s="60">
        <f>D33*EXP(RATES_shock!S42)*DATA!$C$15*G33*F33</f>
        <v>1.8371844403464455</v>
      </c>
      <c r="M34" s="47">
        <f>DATA!$C$13*((1+DATA!$C$10)^A34)*F33*G33</f>
        <v>0.201880327600024</v>
      </c>
      <c r="N34" s="47">
        <f t="shared" si="1"/>
        <v>42.107124622993275</v>
      </c>
      <c r="O34" s="26">
        <f>N34*RATES_shock!I42</f>
        <v>25.183333583345838</v>
      </c>
      <c r="Q34" s="82">
        <f>B33*EXP(RATES_shock!S42)*(DATA!$C$14-DATA!$C$15)</f>
        <v>384.31384033972859</v>
      </c>
      <c r="R34" s="84">
        <f>C33*EXP(RATES_shock!S42)*(DATA!$C$14-DATA!$C$15)</f>
        <v>96.078460084932146</v>
      </c>
      <c r="S34" s="60">
        <f t="shared" si="2"/>
        <v>480.19042009706072</v>
      </c>
      <c r="T34" s="80">
        <f t="shared" si="3"/>
        <v>0.88593842062158057</v>
      </c>
    </row>
    <row r="35" spans="1:20" x14ac:dyDescent="0.25">
      <c r="A35" s="53">
        <v>32</v>
      </c>
      <c r="B35" s="44">
        <f>$B34*EXP(RATES_shock!S43)*(1-DATA!$C$14)</f>
        <v>46864.278484237417</v>
      </c>
      <c r="C35" s="47">
        <f>$C34*EXP(RATES_shock!S43)*(1-DATA!$C$14)</f>
        <v>11716.069621059354</v>
      </c>
      <c r="D35" s="26">
        <f t="shared" si="0"/>
        <v>58580.348105296769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11.365150377968238</v>
      </c>
      <c r="J35" s="47">
        <f>MAX(D35,DATA!$C$4)*F34*('MORTALITY RATES MALE'!D94/1000)*G34</f>
        <v>19.179794039276221</v>
      </c>
      <c r="K35" s="47">
        <v>0</v>
      </c>
      <c r="L35" s="60">
        <f>D34*EXP(RATES_shock!S43)*DATA!$C$15*G34*F34</f>
        <v>1.3150737209166352</v>
      </c>
      <c r="M35" s="47">
        <f>DATA!$C$13*((1+DATA!$C$10)^A35)*F34*G34</f>
        <v>0.14776938678951368</v>
      </c>
      <c r="N35" s="47">
        <f t="shared" si="1"/>
        <v>32.007787524950608</v>
      </c>
      <c r="O35" s="26">
        <f>N35*RATES_shock!I43</f>
        <v>18.769171411203224</v>
      </c>
      <c r="Q35" s="82">
        <f>B34*EXP(RATES_shock!S43)*(DATA!$C$14-DATA!$C$15)</f>
        <v>383.34788126165569</v>
      </c>
      <c r="R35" s="84">
        <f>C34*EXP(RATES_shock!S43)*(DATA!$C$14-DATA!$C$15)</f>
        <v>95.836970315413922</v>
      </c>
      <c r="S35" s="60">
        <f t="shared" si="2"/>
        <v>479.0370821902801</v>
      </c>
      <c r="T35" s="80">
        <f t="shared" si="3"/>
        <v>0.61998421065002995</v>
      </c>
    </row>
    <row r="36" spans="1:20" x14ac:dyDescent="0.25">
      <c r="A36" s="53">
        <v>33</v>
      </c>
      <c r="B36" s="44">
        <f>$B35*EXP(RATES_shock!S44)*(1-DATA!$C$14)</f>
        <v>46770.842911681932</v>
      </c>
      <c r="C36" s="47">
        <f>$C35*EXP(RATES_shock!S44)*(1-DATA!$C$14)</f>
        <v>11692.710727920483</v>
      </c>
      <c r="D36" s="26">
        <f t="shared" si="0"/>
        <v>58463.553639602411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7.7675518615735424</v>
      </c>
      <c r="J36" s="47">
        <f>MAX(D36,DATA!$C$4)*F35*('MORTALITY RATES MALE'!D95/1000)*G35</f>
        <v>14.963887817552255</v>
      </c>
      <c r="K36" s="47">
        <v>0</v>
      </c>
      <c r="L36" s="60">
        <f>D35*EXP(RATES_shock!S44)*DATA!$C$15*G35*F35</f>
        <v>0.9206717394622066</v>
      </c>
      <c r="M36" s="47">
        <f>DATA!$C$13*((1+DATA!$C$10)^A36)*F35*G35</f>
        <v>0.10573191401798004</v>
      </c>
      <c r="N36" s="47">
        <f t="shared" si="1"/>
        <v>23.757843332605987</v>
      </c>
      <c r="O36" s="26">
        <f>N36*RATES_shock!I44</f>
        <v>13.652181462395232</v>
      </c>
      <c r="Q36" s="82">
        <f>B35*EXP(RATES_shock!S44)*(DATA!$C$14-DATA!$C$15)</f>
        <v>382.58358209964763</v>
      </c>
      <c r="R36" s="84">
        <f>C35*EXP(RATES_shock!S44)*(DATA!$C$14-DATA!$C$15)</f>
        <v>95.645895524911907</v>
      </c>
      <c r="S36" s="60">
        <f t="shared" si="2"/>
        <v>478.12374571054153</v>
      </c>
      <c r="T36" s="80">
        <f t="shared" si="3"/>
        <v>0.42377339171347561</v>
      </c>
    </row>
    <row r="37" spans="1:20" x14ac:dyDescent="0.25">
      <c r="A37" s="53">
        <v>34</v>
      </c>
      <c r="B37" s="44">
        <f>$B36*EXP(RATES_shock!S45)*(1-DATA!$C$14)</f>
        <v>46703.285185371955</v>
      </c>
      <c r="C37" s="47">
        <f>$C36*EXP(RATES_shock!S45)*(1-DATA!$C$14)</f>
        <v>11675.821296342989</v>
      </c>
      <c r="D37" s="26">
        <f t="shared" si="0"/>
        <v>58379.106481714945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5.1860844463964177</v>
      </c>
      <c r="J37" s="47">
        <f>MAX(D37,DATA!$C$4)*F36*('MORTALITY RATES MALE'!D96/1000)*G36</f>
        <v>11.252371985545752</v>
      </c>
      <c r="K37" s="47">
        <v>0</v>
      </c>
      <c r="L37" s="60">
        <f>D36*EXP(RATES_shock!S45)*DATA!$C$15*G36*F36</f>
        <v>0.62959159469858261</v>
      </c>
      <c r="M37" s="47">
        <f>DATA!$C$13*((1+DATA!$C$10)^A37)*F36*G36</f>
        <v>7.3856401052674561E-2</v>
      </c>
      <c r="N37" s="47">
        <f t="shared" si="1"/>
        <v>17.141904427693426</v>
      </c>
      <c r="O37" s="26">
        <f>N37*RATES_shock!I45</f>
        <v>9.6476319829990054</v>
      </c>
      <c r="Q37" s="82">
        <f>B36*EXP(RATES_shock!S45)*(DATA!$C$14-DATA!$C$15)</f>
        <v>382.03096266152926</v>
      </c>
      <c r="R37" s="84">
        <f>C36*EXP(RATES_shock!S45)*(DATA!$C$14-DATA!$C$15)</f>
        <v>95.507740665382315</v>
      </c>
      <c r="S37" s="60">
        <f t="shared" si="2"/>
        <v>477.46484692585886</v>
      </c>
      <c r="T37" s="80">
        <f t="shared" si="3"/>
        <v>0.282959382869785</v>
      </c>
    </row>
    <row r="38" spans="1:20" x14ac:dyDescent="0.25">
      <c r="A38" s="54">
        <v>35</v>
      </c>
      <c r="B38" s="44">
        <f>$B37*EXP(RATES_shock!S46)*(1-DATA!$C$14)</f>
        <v>46630.761116378271</v>
      </c>
      <c r="C38" s="47">
        <f>$C37*EXP(RATES_shock!S46)*(1-DATA!$C$14)</f>
        <v>11657.690279094568</v>
      </c>
      <c r="D38" s="26">
        <f t="shared" si="0"/>
        <v>58288.451395472839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3.3592662373796536</v>
      </c>
      <c r="J38" s="47">
        <f>MAX(D38,DATA!$C$4)*F37*('MORTALITY RATES MALE'!D97/1000)*G37</f>
        <v>8.3481181440960022</v>
      </c>
      <c r="K38" s="47">
        <v>0</v>
      </c>
      <c r="L38" s="60">
        <f>D37*EXP(RATES_shock!S46)*DATA!$C$15*G37*F37</f>
        <v>0.42031348227328857</v>
      </c>
      <c r="M38" s="47">
        <f>DATA!$C$13*((1+DATA!$C$10)^A38)*F37*G37</f>
        <v>5.0370659712611746E-2</v>
      </c>
      <c r="N38" s="47">
        <f t="shared" si="1"/>
        <v>12.178068523461556</v>
      </c>
      <c r="O38" s="26">
        <f>N38*RATES_shock!I46</f>
        <v>6.7135751372028754</v>
      </c>
      <c r="Q38" s="82">
        <f>B37*EXP(RATES_shock!S46)*(DATA!$C$14-DATA!$C$15)</f>
        <v>381.43771874338051</v>
      </c>
      <c r="R38" s="84">
        <f>C37*EXP(RATES_shock!S46)*(DATA!$C$14-DATA!$C$15)</f>
        <v>95.359429685845129</v>
      </c>
      <c r="S38" s="60">
        <f t="shared" si="2"/>
        <v>476.74677776951307</v>
      </c>
      <c r="T38" s="80">
        <f t="shared" si="3"/>
        <v>0.18329749606939508</v>
      </c>
    </row>
    <row r="39" spans="1:20" x14ac:dyDescent="0.25">
      <c r="A39" s="53">
        <v>36</v>
      </c>
      <c r="B39" s="44">
        <f>$B38*EXP(RATES_shock!S47)*(1-DATA!$C$14)</f>
        <v>46568.401730093698</v>
      </c>
      <c r="C39" s="47">
        <f>$C38*EXP(RATES_shock!S47)*(1-DATA!$C$14)</f>
        <v>11642.100432523424</v>
      </c>
      <c r="D39" s="26">
        <f t="shared" si="0"/>
        <v>58210.502162617122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2.1192190350224727</v>
      </c>
      <c r="J39" s="47">
        <f>MAX(D39,DATA!$C$4)*F38*('MORTALITY RATES MALE'!D98/1000)*G38</f>
        <v>5.8748548131432825</v>
      </c>
      <c r="K39" s="47">
        <v>0</v>
      </c>
      <c r="L39" s="60">
        <f>D38*EXP(RATES_shock!S47)*DATA!$C$15*G38*F38</f>
        <v>0.27231917226223673</v>
      </c>
      <c r="M39" s="47">
        <f>DATA!$C$13*((1+DATA!$C$10)^A39)*F38*G38</f>
        <v>3.3332192353629282E-2</v>
      </c>
      <c r="N39" s="47">
        <f t="shared" si="1"/>
        <v>8.2997252127816203</v>
      </c>
      <c r="O39" s="26">
        <f>N39*RATES_shock!I47</f>
        <v>4.4808373584011827</v>
      </c>
      <c r="Q39" s="82">
        <f>B38*EXP(RATES_shock!S47)*(DATA!$C$14-DATA!$C$15)</f>
        <v>380.92762151405884</v>
      </c>
      <c r="R39" s="84">
        <f>C38*EXP(RATES_shock!S47)*(DATA!$C$14-DATA!$C$15)</f>
        <v>95.23190537851471</v>
      </c>
      <c r="S39" s="60">
        <f t="shared" si="2"/>
        <v>476.12619470021997</v>
      </c>
      <c r="T39" s="80">
        <f t="shared" si="3"/>
        <v>0.11564045866785669</v>
      </c>
    </row>
    <row r="40" spans="1:20" x14ac:dyDescent="0.25">
      <c r="A40" s="53">
        <v>37</v>
      </c>
      <c r="B40" s="44">
        <f>$B39*EXP(RATES_shock!S48)*(1-DATA!$C$14)</f>
        <v>46516.164896496404</v>
      </c>
      <c r="C40" s="47">
        <f>$C39*EXP(RATES_shock!S48)*(1-DATA!$C$14)</f>
        <v>11629.041224124101</v>
      </c>
      <c r="D40" s="26">
        <f t="shared" si="0"/>
        <v>58145.206120620503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1.2991754133046785</v>
      </c>
      <c r="J40" s="47">
        <f>MAX(D40,DATA!$C$4)*F39*('MORTALITY RATES MALE'!D99/1000)*G39</f>
        <v>4.0167273981789808</v>
      </c>
      <c r="K40" s="47">
        <v>0</v>
      </c>
      <c r="L40" s="60">
        <f>D39*EXP(RATES_shock!S48)*DATA!$C$15*G39*F39</f>
        <v>0.17183425770083624</v>
      </c>
      <c r="M40" s="47">
        <f>DATA!$C$13*((1+DATA!$C$10)^A40)*F39*G39</f>
        <v>2.1477464773293018E-2</v>
      </c>
      <c r="N40" s="47">
        <f t="shared" si="1"/>
        <v>5.5092145339577883</v>
      </c>
      <c r="O40" s="26">
        <f>N40*RATES_shock!I48</f>
        <v>2.9121345525530238</v>
      </c>
      <c r="Q40" s="82">
        <f>B39*EXP(RATES_shock!S48)*(DATA!$C$14-DATA!$C$15)</f>
        <v>380.50032635170879</v>
      </c>
      <c r="R40" s="84">
        <f>C39*EXP(RATES_shock!S48)*(DATA!$C$14-DATA!$C$15)</f>
        <v>95.125081587927198</v>
      </c>
      <c r="S40" s="60">
        <f t="shared" si="2"/>
        <v>475.60393047486269</v>
      </c>
      <c r="T40" s="80">
        <f t="shared" si="3"/>
        <v>7.0895551344485816E-2</v>
      </c>
    </row>
    <row r="41" spans="1:20" x14ac:dyDescent="0.25">
      <c r="A41" s="53">
        <v>38</v>
      </c>
      <c r="B41" s="44">
        <f>$B40*EXP(RATES_shock!S49)*(1-DATA!$C$14)</f>
        <v>46474.015095324175</v>
      </c>
      <c r="C41" s="47">
        <f>$C40*EXP(RATES_shock!S49)*(1-DATA!$C$14)</f>
        <v>11618.503773831044</v>
      </c>
      <c r="D41" s="26">
        <f t="shared" si="0"/>
        <v>58092.518869155218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0.77318158423881045</v>
      </c>
      <c r="J41" s="47">
        <f>MAX(D41,DATA!$C$4)*F40*('MORTALITY RATES MALE'!D100/1000)*G40</f>
        <v>2.653688760095803</v>
      </c>
      <c r="K41" s="47">
        <v>0</v>
      </c>
      <c r="L41" s="60">
        <f>D40*EXP(RATES_shock!S49)*DATA!$C$15*G40*F40</f>
        <v>0.10536633245650605</v>
      </c>
      <c r="M41" s="47">
        <f>DATA!$C$13*((1+DATA!$C$10)^A41)*F40*G40</f>
        <v>1.3445253850889214E-2</v>
      </c>
      <c r="N41" s="47">
        <f t="shared" si="1"/>
        <v>3.5456819306420084</v>
      </c>
      <c r="O41" s="26">
        <f>N41*RATES_shock!I49</f>
        <v>1.8346536462465612</v>
      </c>
      <c r="Q41" s="82">
        <f>B40*EXP(RATES_shock!S49)*(DATA!$C$14-DATA!$C$15)</f>
        <v>380.15554270203819</v>
      </c>
      <c r="R41" s="84">
        <f>C40*EXP(RATES_shock!S49)*(DATA!$C$14-DATA!$C$15)</f>
        <v>95.038885675509547</v>
      </c>
      <c r="S41" s="60">
        <f t="shared" si="2"/>
        <v>475.18098312369688</v>
      </c>
      <c r="T41" s="80">
        <f t="shared" si="3"/>
        <v>4.2193594486033756E-2</v>
      </c>
    </row>
    <row r="42" spans="1:20" x14ac:dyDescent="0.25">
      <c r="A42" s="53">
        <v>39</v>
      </c>
      <c r="B42" s="44">
        <f>$B41*EXP(RATES_shock!S50)*(1-DATA!$C$14)</f>
        <v>46441.923375885133</v>
      </c>
      <c r="C42" s="47">
        <f>$C41*EXP(RATES_shock!S50)*(1-DATA!$C$14)</f>
        <v>11610.480843971283</v>
      </c>
      <c r="D42" s="26">
        <f t="shared" si="0"/>
        <v>58052.404219856413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0.44584924970503548</v>
      </c>
      <c r="J42" s="47">
        <f>MAX(D42,DATA!$C$4)*F41*('MORTALITY RATES MALE'!D101/1000)*G41</f>
        <v>1.6965603728532146</v>
      </c>
      <c r="K42" s="47">
        <v>0</v>
      </c>
      <c r="L42" s="60">
        <f>D41*EXP(RATES_shock!S50)*DATA!$C$15*G41*F41</f>
        <v>6.272140671206336E-2</v>
      </c>
      <c r="M42" s="47">
        <f>DATA!$C$13*((1+DATA!$C$10)^A42)*F41*G41</f>
        <v>8.169267209446867E-3</v>
      </c>
      <c r="N42" s="47">
        <f t="shared" si="1"/>
        <v>2.2133002964797601</v>
      </c>
      <c r="O42" s="26">
        <f>N42*RATES_shock!I50</f>
        <v>1.1208139000615185</v>
      </c>
      <c r="Q42" s="82">
        <f>B41*EXP(RATES_shock!S50)*(DATA!$C$14-DATA!$C$15)</f>
        <v>379.8930337495716</v>
      </c>
      <c r="R42" s="84">
        <f>C41*EXP(RATES_shock!S50)*(DATA!$C$14-DATA!$C$15)</f>
        <v>94.9732584373929</v>
      </c>
      <c r="S42" s="60">
        <f t="shared" si="2"/>
        <v>474.85812291975509</v>
      </c>
      <c r="T42" s="80">
        <f t="shared" si="3"/>
        <v>2.4331251911468132E-2</v>
      </c>
    </row>
    <row r="43" spans="1:20" x14ac:dyDescent="0.25">
      <c r="A43" s="54">
        <v>40</v>
      </c>
      <c r="B43" s="44">
        <f>$B42*EXP(RATES_shock!S51)*(1-DATA!$C$14)</f>
        <v>46419.867324006802</v>
      </c>
      <c r="C43" s="47">
        <f>$C42*EXP(RATES_shock!S51)*(1-DATA!$C$14)</f>
        <v>11604.9668310017</v>
      </c>
      <c r="D43" s="26">
        <f t="shared" si="0"/>
        <v>58024.834155008502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0.24826949483163066</v>
      </c>
      <c r="J43" s="47">
        <f>MAX(D43,DATA!$C$4)*F42*('MORTALITY RATES MALE'!D102/1000)*G42</f>
        <v>1.0504835716194212</v>
      </c>
      <c r="K43" s="47">
        <v>0</v>
      </c>
      <c r="L43" s="60">
        <f>D42*EXP(RATES_shock!S51)*DATA!$C$15*G42*F42</f>
        <v>3.6176171027135356E-2</v>
      </c>
      <c r="M43" s="47">
        <f>DATA!$C$13*((1+DATA!$C$10)^A43)*F42*G42</f>
        <v>4.8083534522114814E-3</v>
      </c>
      <c r="N43" s="47">
        <f t="shared" si="1"/>
        <v>1.3397375909303986</v>
      </c>
      <c r="O43" s="26">
        <f>N43*RATES_shock!I51</f>
        <v>0.66383182133205221</v>
      </c>
      <c r="Q43" s="82">
        <f>B42*EXP(RATES_shock!S51)*(DATA!$C$14-DATA!$C$15)</f>
        <v>379.71261614729485</v>
      </c>
      <c r="R43" s="84">
        <f>C42*EXP(RATES_shock!S51)*(DATA!$C$14-DATA!$C$15)</f>
        <v>94.928154036823713</v>
      </c>
      <c r="S43" s="60">
        <f t="shared" si="2"/>
        <v>474.6359618306663</v>
      </c>
      <c r="T43" s="80">
        <f t="shared" si="3"/>
        <v>1.354907001941219E-2</v>
      </c>
    </row>
    <row r="44" spans="1:20" x14ac:dyDescent="0.25">
      <c r="A44" s="53">
        <v>41</v>
      </c>
      <c r="B44" s="44">
        <f>$B43*EXP(RATES_shock!S52)*(1-DATA!$C$14)</f>
        <v>46389.140626781525</v>
      </c>
      <c r="C44" s="47">
        <f>$C43*EXP(RATES_shock!S52)*(1-DATA!$C$14)</f>
        <v>11597.285156695381</v>
      </c>
      <c r="D44" s="26">
        <f t="shared" si="0"/>
        <v>57986.425783476909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0.13193022411496522</v>
      </c>
      <c r="J44" s="47">
        <f>MAX(D44,DATA!$C$4)*F43*('MORTALITY RATES MALE'!D103/1000)*G43</f>
        <v>0.63591956387445103</v>
      </c>
      <c r="K44" s="47">
        <v>0</v>
      </c>
      <c r="L44" s="60">
        <f>D43*EXP(RATES_shock!S52)*DATA!$C$15*G43*F43</f>
        <v>2.0141104998790304E-2</v>
      </c>
      <c r="M44" s="47">
        <f>DATA!$C$13*((1+DATA!$C$10)^A44)*F43*G43</f>
        <v>2.7324034123811765E-3</v>
      </c>
      <c r="N44" s="47">
        <f t="shared" si="1"/>
        <v>0.79072329640058769</v>
      </c>
      <c r="O44" s="26">
        <f>N44*RATES_shock!I52</f>
        <v>0.38343281711246369</v>
      </c>
      <c r="Q44" s="82">
        <f>B43*EXP(RATES_shock!S52)*(DATA!$C$14-DATA!$C$15)</f>
        <v>379.46127302070772</v>
      </c>
      <c r="R44" s="84">
        <f>C43*EXP(RATES_shock!S52)*(DATA!$C$14-DATA!$C$15)</f>
        <v>94.865318255176931</v>
      </c>
      <c r="S44" s="60">
        <f t="shared" si="2"/>
        <v>474.32385887247227</v>
      </c>
      <c r="T44" s="80">
        <f t="shared" si="3"/>
        <v>7.2001105356027852E-3</v>
      </c>
    </row>
    <row r="45" spans="1:20" x14ac:dyDescent="0.25">
      <c r="A45" s="53">
        <v>42</v>
      </c>
      <c r="B45" s="44">
        <f>$B44*EXP(RATES_shock!S53)*(1-DATA!$C$14)</f>
        <v>46386.661825525203</v>
      </c>
      <c r="C45" s="47">
        <f>$C44*EXP(RATES_shock!S53)*(1-DATA!$C$14)</f>
        <v>11596.665456381301</v>
      </c>
      <c r="D45" s="26">
        <f t="shared" si="0"/>
        <v>57983.327281906502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6.6162993115103985E-2</v>
      </c>
      <c r="J45" s="47">
        <f>MAX(D45,DATA!$C$4)*F44*('MORTALITY RATES MALE'!D104/1000)*G44</f>
        <v>0.370272968402859</v>
      </c>
      <c r="K45" s="47">
        <v>0</v>
      </c>
      <c r="L45" s="60">
        <f>D44*EXP(RATES_shock!S53)*DATA!$C$15*G44*F44</f>
        <v>1.0709653818622988E-2</v>
      </c>
      <c r="M45" s="47">
        <f>DATA!$C$13*((1+DATA!$C$10)^A45)*F44*G44</f>
        <v>1.4820414056020417E-3</v>
      </c>
      <c r="N45" s="47">
        <f t="shared" si="1"/>
        <v>0.44862765674218802</v>
      </c>
      <c r="O45" s="26">
        <f>N45*RATES_shock!I53</f>
        <v>0.21277120407480826</v>
      </c>
      <c r="Q45" s="82">
        <f>B44*EXP(RATES_shock!S53)*(DATA!$C$14-DATA!$C$15)</f>
        <v>379.44099652781347</v>
      </c>
      <c r="R45" s="84">
        <f>C44*EXP(RATES_shock!S53)*(DATA!$C$14-DATA!$C$15)</f>
        <v>94.860249131953367</v>
      </c>
      <c r="S45" s="60">
        <f t="shared" si="2"/>
        <v>474.29976361836123</v>
      </c>
      <c r="T45" s="80">
        <f t="shared" si="3"/>
        <v>3.6109204683702082E-3</v>
      </c>
    </row>
    <row r="46" spans="1:20" x14ac:dyDescent="0.25">
      <c r="A46" s="53">
        <v>43</v>
      </c>
      <c r="B46" s="44">
        <f>$B45*EXP(RATES_shock!S54)*(1-DATA!$C$14)</f>
        <v>46374.594220791456</v>
      </c>
      <c r="C46" s="47">
        <f>$C45*EXP(RATES_shock!S54)*(1-DATA!$C$14)</f>
        <v>11593.648555197864</v>
      </c>
      <c r="D46" s="26">
        <f t="shared" si="0"/>
        <v>57968.242775989318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3.1316069825422739E-2</v>
      </c>
      <c r="J46" s="47">
        <f>MAX(D46,DATA!$C$4)*F45*('MORTALITY RATES MALE'!D105/1000)*G45</f>
        <v>0.20067268682009032</v>
      </c>
      <c r="K46" s="47">
        <v>0</v>
      </c>
      <c r="L46" s="60">
        <f>D45*EXP(RATES_shock!S54)*DATA!$C$15*G45*F45</f>
        <v>5.36986363337188E-3</v>
      </c>
      <c r="M46" s="47">
        <f>DATA!$C$13*((1+DATA!$C$10)^A46)*F45*G45</f>
        <v>7.5816080836149777E-4</v>
      </c>
      <c r="N46" s="47">
        <f t="shared" si="1"/>
        <v>0.23811678108724643</v>
      </c>
      <c r="O46" s="26">
        <f>N46*RATES_shock!I54</f>
        <v>0.11047618365939632</v>
      </c>
      <c r="Q46" s="82">
        <f>B45*EXP(RATES_shock!S54)*(DATA!$C$14-DATA!$C$15)</f>
        <v>379.34228401465396</v>
      </c>
      <c r="R46" s="84">
        <f>C45*EXP(RATES_shock!S54)*(DATA!$C$14-DATA!$C$15)</f>
        <v>94.835571003663489</v>
      </c>
      <c r="S46" s="60">
        <f t="shared" si="2"/>
        <v>474.17709685750913</v>
      </c>
      <c r="T46" s="80">
        <f t="shared" si="3"/>
        <v>1.709140140655862E-3</v>
      </c>
    </row>
    <row r="47" spans="1:20" x14ac:dyDescent="0.25">
      <c r="A47" s="53">
        <v>44</v>
      </c>
      <c r="B47" s="44">
        <f>$B46*EXP(RATES_shock!S55)*(1-DATA!$C$14)</f>
        <v>46351.583633622926</v>
      </c>
      <c r="C47" s="47">
        <f>$C46*EXP(RATES_shock!S55)*(1-DATA!$C$14)</f>
        <v>11587.895908405731</v>
      </c>
      <c r="D47" s="26">
        <f t="shared" si="0"/>
        <v>57939.479542028654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1.3922129843504633E-2</v>
      </c>
      <c r="J47" s="47">
        <f>MAX(D47,DATA!$C$4)*F46*('MORTALITY RATES MALE'!D106/1000)*G46</f>
        <v>0.10223710167112865</v>
      </c>
      <c r="K47" s="47">
        <v>0</v>
      </c>
      <c r="L47" s="60">
        <f>D46*EXP(RATES_shock!S55)*DATA!$C$15*G46*F46</f>
        <v>2.5410885367654866E-3</v>
      </c>
      <c r="M47" s="47">
        <f>DATA!$C$13*((1+DATA!$C$10)^A47)*F46*G46</f>
        <v>3.6612854379377776E-4</v>
      </c>
      <c r="N47" s="47">
        <f t="shared" si="1"/>
        <v>0.11906644859519255</v>
      </c>
      <c r="O47" s="26">
        <f>N47*RATES_shock!I55</f>
        <v>5.4053330853461798E-2</v>
      </c>
      <c r="Q47" s="82">
        <f>B46*EXP(RATES_shock!S55)*(DATA!$C$14-DATA!$C$15)</f>
        <v>379.15405835274373</v>
      </c>
      <c r="R47" s="84">
        <f>C46*EXP(RATES_shock!S55)*(DATA!$C$14-DATA!$C$15)</f>
        <v>94.788514588185933</v>
      </c>
      <c r="S47" s="60">
        <f t="shared" si="2"/>
        <v>473.94220681238585</v>
      </c>
      <c r="T47" s="80">
        <f t="shared" si="3"/>
        <v>7.5984264807387293E-4</v>
      </c>
    </row>
    <row r="48" spans="1:20" x14ac:dyDescent="0.25">
      <c r="A48" s="54">
        <v>45</v>
      </c>
      <c r="B48" s="44">
        <f>$B47*EXP(RATES_shock!S56)*(1-DATA!$C$14)</f>
        <v>46357.243318499139</v>
      </c>
      <c r="C48" s="47">
        <f>$C47*EXP(RATES_shock!S56)*(1-DATA!$C$14)</f>
        <v>11589.310829624785</v>
      </c>
      <c r="D48" s="26">
        <f t="shared" si="0"/>
        <v>57946.55414812392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5.7896301025702956E-3</v>
      </c>
      <c r="J48" s="47">
        <f>MAX(D48,DATA!$C$4)*F47*('MORTALITY RATES MALE'!D107/1000)*G47</f>
        <v>4.8727261972887459E-2</v>
      </c>
      <c r="K48" s="47">
        <v>0</v>
      </c>
      <c r="L48" s="60">
        <f>D47*EXP(RATES_shock!S56)*DATA!$C$15*G47*F47</f>
        <v>1.1304048215541697E-3</v>
      </c>
      <c r="M48" s="47">
        <f>DATA!$C$13*((1+DATA!$C$10)^A48)*F47*G47</f>
        <v>1.6610967889080201E-4</v>
      </c>
      <c r="N48" s="47">
        <f t="shared" si="1"/>
        <v>5.5813406575902724E-2</v>
      </c>
      <c r="O48" s="26">
        <f>N48*RATES_shock!I56</f>
        <v>2.477749634159054E-2</v>
      </c>
      <c r="Q48" s="82">
        <f>B47*EXP(RATES_shock!S56)*(DATA!$C$14-DATA!$C$15)</f>
        <v>379.20035434355117</v>
      </c>
      <c r="R48" s="84">
        <f>C47*EXP(RATES_shock!S56)*(DATA!$C$14-DATA!$C$15)</f>
        <v>94.800088585887792</v>
      </c>
      <c r="S48" s="60">
        <f t="shared" si="2"/>
        <v>474.00027681976007</v>
      </c>
      <c r="T48" s="80">
        <f t="shared" si="3"/>
        <v>3.1599201932420843E-4</v>
      </c>
    </row>
    <row r="49" spans="1:20" x14ac:dyDescent="0.25">
      <c r="A49" s="53">
        <v>46</v>
      </c>
      <c r="B49" s="44">
        <f>$B48*EXP(RATES_shock!S57)*(1-DATA!$C$14)</f>
        <v>46351.048269886254</v>
      </c>
      <c r="C49" s="47">
        <f>$C48*EXP(RATES_shock!S57)*(1-DATA!$C$14)</f>
        <v>11587.762067471564</v>
      </c>
      <c r="D49" s="26">
        <f t="shared" si="0"/>
        <v>57938.81033735782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2.2388083467474538E-3</v>
      </c>
      <c r="J49" s="47">
        <f>MAX(D49,DATA!$C$4)*F48*('MORTALITY RATES MALE'!D108/1000)*G48</f>
        <v>2.1617725545424012E-2</v>
      </c>
      <c r="K49" s="47">
        <v>0</v>
      </c>
      <c r="L49" s="60">
        <f>D48*EXP(RATES_shock!S57)*DATA!$C$15*G48*F48</f>
        <v>4.6997547890084267E-4</v>
      </c>
      <c r="M49" s="47">
        <f>DATA!$C$13*((1+DATA!$C$10)^A49)*F48*G48</f>
        <v>7.0452166051797809E-5</v>
      </c>
      <c r="N49" s="47">
        <f t="shared" si="1"/>
        <v>2.4396961537124111E-2</v>
      </c>
      <c r="O49" s="26">
        <f>N49*RATES_shock!I57</f>
        <v>1.0593794110401412E-2</v>
      </c>
      <c r="Q49" s="82">
        <f>B48*EXP(RATES_shock!S57)*(DATA!$C$14-DATA!$C$15)</f>
        <v>379.14967909927395</v>
      </c>
      <c r="R49" s="84">
        <f>C48*EXP(RATES_shock!S57)*(DATA!$C$14-DATA!$C$15)</f>
        <v>94.787419774818488</v>
      </c>
      <c r="S49" s="60">
        <f t="shared" si="2"/>
        <v>473.93702842192641</v>
      </c>
      <c r="T49" s="80">
        <f t="shared" si="3"/>
        <v>1.2219393936091865E-4</v>
      </c>
    </row>
    <row r="50" spans="1:20" x14ac:dyDescent="0.25">
      <c r="A50" s="53">
        <v>47</v>
      </c>
      <c r="B50" s="44">
        <f>$B49*EXP(RATES_shock!S58)*(1-DATA!$C$14)</f>
        <v>46353.030274564968</v>
      </c>
      <c r="C50" s="47">
        <f>$C49*EXP(RATES_shock!S58)*(1-DATA!$C$14)</f>
        <v>11588.257568641242</v>
      </c>
      <c r="D50" s="26">
        <f t="shared" si="0"/>
        <v>57941.287843206213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8.0119496891368461E-4</v>
      </c>
      <c r="J50" s="47">
        <f>MAX(D50,DATA!$C$4)*F49*('MORTALITY RATES MALE'!D109/1000)*G49</f>
        <v>8.8821458671115034E-3</v>
      </c>
      <c r="K50" s="47">
        <v>0</v>
      </c>
      <c r="L50" s="60">
        <f>D49*EXP(RATES_shock!S58)*DATA!$C$15*G49*F49</f>
        <v>1.8177128415958074E-4</v>
      </c>
      <c r="M50" s="47">
        <f>DATA!$C$13*((1+DATA!$C$10)^A50)*F49*G49</f>
        <v>2.7792398466658135E-5</v>
      </c>
      <c r="N50" s="47">
        <f t="shared" si="1"/>
        <v>9.8929045186514266E-3</v>
      </c>
      <c r="O50" s="26">
        <f>N50*RATES_shock!I58</f>
        <v>4.2010697159494247E-3</v>
      </c>
      <c r="Q50" s="82">
        <f>B49*EXP(RATES_shock!S58)*(DATA!$C$14-DATA!$C$15)</f>
        <v>379.16589181648226</v>
      </c>
      <c r="R50" s="84">
        <f>C49*EXP(RATES_shock!S58)*(DATA!$C$14-DATA!$C$15)</f>
        <v>94.791472954120565</v>
      </c>
      <c r="S50" s="60">
        <f t="shared" si="2"/>
        <v>473.95733697820435</v>
      </c>
      <c r="T50" s="80">
        <f t="shared" si="3"/>
        <v>4.372989625999214E-5</v>
      </c>
    </row>
    <row r="51" spans="1:20" x14ac:dyDescent="0.25">
      <c r="A51" s="53">
        <v>48</v>
      </c>
      <c r="B51" s="44">
        <f>$B50*EXP(RATES_shock!S59)*(1-DATA!$C$14)</f>
        <v>46363.189298119869</v>
      </c>
      <c r="C51" s="47">
        <f>$C50*EXP(RATES_shock!S59)*(1-DATA!$C$14)</f>
        <v>11590.797324529967</v>
      </c>
      <c r="D51" s="26">
        <f t="shared" si="0"/>
        <v>57953.986622649834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2.6395254302545384E-4</v>
      </c>
      <c r="J51" s="47">
        <f>MAX(D51,DATA!$C$4)*F50*('MORTALITY RATES MALE'!D110/1000)*G50</f>
        <v>3.3624538674304062E-3</v>
      </c>
      <c r="K51" s="47">
        <v>0</v>
      </c>
      <c r="L51" s="60">
        <f>D50*EXP(RATES_shock!S59)*DATA!$C$15*G50*F50</f>
        <v>6.5062480881775245E-5</v>
      </c>
      <c r="M51" s="47">
        <f>DATA!$C$13*((1+DATA!$C$10)^A51)*F50*G50</f>
        <v>1.014463371872349E-5</v>
      </c>
      <c r="N51" s="47">
        <f t="shared" si="1"/>
        <v>3.7016135250563585E-3</v>
      </c>
      <c r="O51" s="26">
        <f>N51*RATES_shock!I59</f>
        <v>1.5369892392977516E-3</v>
      </c>
      <c r="Q51" s="82">
        <f>B50*EXP(RATES_shock!S59)*(DATA!$C$14-DATA!$C$15)</f>
        <v>379.24899221365939</v>
      </c>
      <c r="R51" s="84">
        <f>C50*EXP(RATES_shock!S59)*(DATA!$C$14-DATA!$C$15)</f>
        <v>94.812248053414848</v>
      </c>
      <c r="S51" s="60">
        <f t="shared" si="2"/>
        <v>474.06123012244052</v>
      </c>
      <c r="T51" s="80">
        <f t="shared" si="3"/>
        <v>1.4407002327928992E-5</v>
      </c>
    </row>
    <row r="52" spans="1:20" x14ac:dyDescent="0.25">
      <c r="A52" s="53">
        <v>49</v>
      </c>
      <c r="B52" s="44">
        <f>$B51*EXP(RATES_shock!S60)*(1-DATA!$C$14)</f>
        <v>46359.222285668649</v>
      </c>
      <c r="C52" s="47">
        <f>$C51*EXP(RATES_shock!S60)*(1-DATA!$C$14)</f>
        <v>11589.805571417162</v>
      </c>
      <c r="D52" s="26">
        <f t="shared" si="0"/>
        <v>57949.027857085814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7.9588226065972011E-5</v>
      </c>
      <c r="J52" s="47">
        <f>MAX(D52,DATA!$C$4)*F51*('MORTALITY RATES MALE'!D111/1000)*G51</f>
        <v>1.1667277843820159E-3</v>
      </c>
      <c r="K52" s="47">
        <v>0</v>
      </c>
      <c r="L52" s="60">
        <f>D51*EXP(RATES_shock!S60)*DATA!$C$15*G51*F51</f>
        <v>2.1428582752698594E-5</v>
      </c>
      <c r="M52" s="47">
        <f>DATA!$C$13*((1+DATA!$C$10)^A52)*F51*G51</f>
        <v>3.4082899472952157E-6</v>
      </c>
      <c r="N52" s="47">
        <f t="shared" si="1"/>
        <v>1.2711528831479816E-3</v>
      </c>
      <c r="O52" s="26">
        <f>N52*RATES_shock!I60</f>
        <v>5.1624226401600262E-4</v>
      </c>
      <c r="Q52" s="82">
        <f>B51*EXP(RATES_shock!S60)*(DATA!$C$14-DATA!$C$15)</f>
        <v>379.21654221405845</v>
      </c>
      <c r="R52" s="84">
        <f>C51*EXP(RATES_shock!S60)*(DATA!$C$14-DATA!$C$15)</f>
        <v>94.804135553514612</v>
      </c>
      <c r="S52" s="60">
        <f t="shared" si="2"/>
        <v>474.02067435928308</v>
      </c>
      <c r="T52" s="80">
        <f t="shared" si="3"/>
        <v>4.3441458971208703E-6</v>
      </c>
    </row>
    <row r="53" spans="1:20" ht="15.75" thickBot="1" x14ac:dyDescent="0.3">
      <c r="A53" s="55">
        <v>50</v>
      </c>
      <c r="B53" s="44">
        <f>$B52*EXP(RATES_shock!S61)*(1-DATA!$C$14)</f>
        <v>46362.523863044793</v>
      </c>
      <c r="C53" s="47">
        <f>$C52*EXP(RATES_shock!S61)*(1-DATA!$C$14)</f>
        <v>11590.630965761198</v>
      </c>
      <c r="D53" s="76">
        <f t="shared" si="0"/>
        <v>57953.154828805993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2.1855594220471944E-5</v>
      </c>
      <c r="J53" s="47">
        <f>MAX(D53,DATA!$C$4)*F52*('MORTALITY RATES MALE'!D112/1000)*G52</f>
        <v>3.6913028892354341E-4</v>
      </c>
      <c r="K53" s="59">
        <f>G53*F53*D53</f>
        <v>1.2396351497993393E-4</v>
      </c>
      <c r="L53" s="60">
        <f>D52*EXP(RATES_shock!S61)*DATA!$C$15*G52*F52</f>
        <v>6.4623772685396789E-6</v>
      </c>
      <c r="M53" s="47">
        <f>DATA!$C$13*((1+DATA!$C$10)^A53)*F52*G52</f>
        <v>1.048345986458043E-6</v>
      </c>
      <c r="N53" s="48">
        <f t="shared" si="1"/>
        <v>5.2246012137894702E-4</v>
      </c>
      <c r="O53" s="26">
        <f>N53*RATES_shock!I61</f>
        <v>2.074993991604698E-4</v>
      </c>
      <c r="Q53" s="82">
        <f>B52*EXP(RATES_shock!S61)*(DATA!$C$14-DATA!$C$15)</f>
        <v>379.24354898196145</v>
      </c>
      <c r="R53" s="84">
        <f>C52*EXP(RATES_shock!S61)*(DATA!$C$14-DATA!$C$15)</f>
        <v>94.810887245490363</v>
      </c>
      <c r="S53" s="60">
        <f t="shared" si="2"/>
        <v>474.05443517910578</v>
      </c>
      <c r="T53" s="81">
        <f t="shared" si="3"/>
        <v>1.1929605649541224E-6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D452-C87C-408F-8FCB-96206894331F}">
  <dimension ref="B2:H20"/>
  <sheetViews>
    <sheetView workbookViewId="0">
      <selection activeCell="F4" sqref="F4"/>
    </sheetView>
  </sheetViews>
  <sheetFormatPr defaultRowHeight="15" x14ac:dyDescent="0.25"/>
  <cols>
    <col min="2" max="2" width="29.140625" customWidth="1"/>
    <col min="3" max="3" width="14.85546875" customWidth="1"/>
    <col min="5" max="5" width="18.85546875" customWidth="1"/>
    <col min="6" max="6" width="17.42578125" customWidth="1"/>
  </cols>
  <sheetData>
    <row r="2" spans="2:8" ht="15.75" thickBot="1" x14ac:dyDescent="0.3"/>
    <row r="3" spans="2:8" ht="15.75" thickBot="1" x14ac:dyDescent="0.3">
      <c r="B3" s="194" t="s">
        <v>48</v>
      </c>
      <c r="C3" s="195"/>
      <c r="E3" s="196" t="s">
        <v>82</v>
      </c>
      <c r="F3" s="197"/>
    </row>
    <row r="4" spans="2:8" x14ac:dyDescent="0.25">
      <c r="B4" s="28" t="s">
        <v>33</v>
      </c>
      <c r="C4" s="29">
        <v>70000</v>
      </c>
      <c r="E4" s="88" t="s">
        <v>83</v>
      </c>
      <c r="F4" s="89">
        <v>0.39</v>
      </c>
    </row>
    <row r="5" spans="2:8" x14ac:dyDescent="0.25">
      <c r="B5" s="30" t="s">
        <v>39</v>
      </c>
      <c r="C5" s="35">
        <v>0.8</v>
      </c>
      <c r="E5" s="90" t="s">
        <v>85</v>
      </c>
      <c r="F5" s="91">
        <v>5.3199999999999997E-2</v>
      </c>
    </row>
    <row r="6" spans="2:8" x14ac:dyDescent="0.25">
      <c r="B6" s="30" t="s">
        <v>40</v>
      </c>
      <c r="C6" s="35">
        <v>0.2</v>
      </c>
      <c r="E6" s="92" t="s">
        <v>84</v>
      </c>
      <c r="F6" s="93">
        <v>0.25</v>
      </c>
    </row>
    <row r="7" spans="2:8" x14ac:dyDescent="0.25">
      <c r="B7" s="30" t="s">
        <v>41</v>
      </c>
      <c r="C7" s="36">
        <v>0.2</v>
      </c>
      <c r="E7" s="92" t="s">
        <v>86</v>
      </c>
      <c r="F7" s="93">
        <v>0.15</v>
      </c>
      <c r="H7" s="24"/>
    </row>
    <row r="8" spans="2:8" x14ac:dyDescent="0.25">
      <c r="B8" s="30" t="s">
        <v>42</v>
      </c>
      <c r="C8" s="31">
        <v>0.1</v>
      </c>
      <c r="E8" s="92" t="s">
        <v>87</v>
      </c>
      <c r="F8" s="93">
        <f>MIN(1.5*C12,1)</f>
        <v>0.22499999999999998</v>
      </c>
    </row>
    <row r="9" spans="2:8" x14ac:dyDescent="0.25">
      <c r="B9" s="30" t="s">
        <v>34</v>
      </c>
      <c r="C9" s="31">
        <v>50</v>
      </c>
      <c r="E9" s="92" t="s">
        <v>88</v>
      </c>
      <c r="F9" s="93">
        <f>MAX(0.5*C12,C12-0.2)</f>
        <v>7.4999999999999997E-2</v>
      </c>
      <c r="G9" s="24"/>
    </row>
    <row r="10" spans="2:8" x14ac:dyDescent="0.25">
      <c r="B10" s="30" t="s">
        <v>35</v>
      </c>
      <c r="C10" s="35">
        <v>0.02</v>
      </c>
      <c r="E10" s="92" t="s">
        <v>89</v>
      </c>
      <c r="F10" s="93">
        <v>0.4</v>
      </c>
    </row>
    <row r="11" spans="2:8" x14ac:dyDescent="0.25">
      <c r="B11" s="30" t="s">
        <v>36</v>
      </c>
      <c r="C11" s="37">
        <v>20</v>
      </c>
      <c r="D11" s="24"/>
      <c r="E11" s="92" t="s">
        <v>90</v>
      </c>
      <c r="F11" s="94">
        <v>1.5E-3</v>
      </c>
    </row>
    <row r="12" spans="2:8" x14ac:dyDescent="0.25">
      <c r="B12" s="30" t="s">
        <v>43</v>
      </c>
      <c r="C12" s="40">
        <v>0.15</v>
      </c>
      <c r="D12" s="24"/>
      <c r="E12" s="92" t="s">
        <v>92</v>
      </c>
      <c r="F12" s="93">
        <v>0.1</v>
      </c>
    </row>
    <row r="13" spans="2:8" ht="15.75" thickBot="1" x14ac:dyDescent="0.3">
      <c r="B13" s="30" t="s">
        <v>44</v>
      </c>
      <c r="C13" s="37">
        <v>50</v>
      </c>
      <c r="D13" s="24"/>
      <c r="E13" s="95" t="s">
        <v>91</v>
      </c>
      <c r="F13" s="96">
        <v>0.01</v>
      </c>
    </row>
    <row r="14" spans="2:8" x14ac:dyDescent="0.25">
      <c r="B14" s="30" t="s">
        <v>37</v>
      </c>
      <c r="C14" s="38">
        <v>2.1999999999999999E-2</v>
      </c>
    </row>
    <row r="15" spans="2:8" ht="15.75" thickBot="1" x14ac:dyDescent="0.3">
      <c r="B15" s="32" t="s">
        <v>38</v>
      </c>
      <c r="C15" s="39">
        <v>1.4E-2</v>
      </c>
    </row>
    <row r="16" spans="2:8" ht="15.75" thickBot="1" x14ac:dyDescent="0.3">
      <c r="C16" s="25"/>
    </row>
    <row r="17" spans="2:3" ht="15.75" thickBot="1" x14ac:dyDescent="0.3">
      <c r="B17" s="192" t="s">
        <v>49</v>
      </c>
      <c r="C17" s="193"/>
    </row>
    <row r="18" spans="2:3" x14ac:dyDescent="0.25">
      <c r="B18" s="28" t="s">
        <v>45</v>
      </c>
      <c r="C18" s="29" t="s">
        <v>47</v>
      </c>
    </row>
    <row r="19" spans="2:3" x14ac:dyDescent="0.25">
      <c r="B19" s="30" t="s">
        <v>46</v>
      </c>
      <c r="C19" s="31">
        <v>100</v>
      </c>
    </row>
    <row r="20" spans="2:3" ht="15.75" thickBot="1" x14ac:dyDescent="0.3">
      <c r="B20" s="32" t="s">
        <v>32</v>
      </c>
      <c r="C20" s="33">
        <v>60</v>
      </c>
    </row>
  </sheetData>
  <mergeCells count="3">
    <mergeCell ref="B17:C17"/>
    <mergeCell ref="B3:C3"/>
    <mergeCell ref="E3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3126-F20D-45CA-BC7D-AAAD6494E8F5}">
  <dimension ref="A1:X53"/>
  <sheetViews>
    <sheetView topLeftCell="G1" zoomScale="103" workbookViewId="0">
      <selection activeCell="W21" sqref="W21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3" t="s">
        <v>50</v>
      </c>
      <c r="C1" s="183"/>
      <c r="D1" s="183"/>
      <c r="F1" s="184" t="s">
        <v>54</v>
      </c>
      <c r="G1" s="185"/>
      <c r="I1" s="186" t="s">
        <v>56</v>
      </c>
      <c r="J1" s="187"/>
      <c r="K1" s="187"/>
      <c r="L1" s="187"/>
      <c r="M1" s="187"/>
      <c r="N1" s="187"/>
      <c r="O1" s="188"/>
      <c r="Q1" s="189" t="s">
        <v>64</v>
      </c>
      <c r="R1" s="190"/>
      <c r="S1" s="190"/>
      <c r="T1" s="191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67135.169725202068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10423.827746862118</v>
      </c>
      <c r="J4" s="47">
        <f>MAX(D4,DATA!$C$4)*F3*('MORTALITY RATES MALE'!D63/1000)*G3</f>
        <v>415.7475</v>
      </c>
      <c r="K4" s="47">
        <v>0</v>
      </c>
      <c r="L4" s="60">
        <f>D3*EXP('EIOPA RATES'!Q12)*DATA!$C$15*G3*F3</f>
        <v>1001.0111999999998</v>
      </c>
      <c r="M4" s="47">
        <f>DATA!$C$13*((1+DATA!$C$10)^A4)*F3*G3</f>
        <v>51</v>
      </c>
      <c r="N4" s="47">
        <f t="shared" ref="N4:N53" si="1">SUM(I4:M4)</f>
        <v>11891.586446862117</v>
      </c>
      <c r="O4" s="26">
        <f>N4*'EIOPA RATES'!G12</f>
        <v>11641.98234537723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(Q4+R4)*F3*G3-M4</f>
        <v>521.00639999999976</v>
      </c>
      <c r="T4" s="80">
        <f>S4*'EIOPA RATES'!G12</f>
        <v>510.07048872180434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8784.5607576126913</v>
      </c>
      <c r="J5" s="47">
        <f>MAX(D5,DATA!$C$4)*F4*('MORTALITY RATES MALE'!D64/1000)*G4</f>
        <v>383.38125840549503</v>
      </c>
      <c r="K5" s="47">
        <v>0</v>
      </c>
      <c r="L5" s="60">
        <f>D4*EXP('EIOPA RATES'!Q13)*DATA!$C$15*G4*F4</f>
        <v>844.05684867166985</v>
      </c>
      <c r="M5" s="47">
        <f>DATA!$C$13*((1+DATA!$C$10)^A5)*F4*G4</f>
        <v>43.954384182749997</v>
      </c>
      <c r="N5" s="47">
        <f t="shared" si="1"/>
        <v>10055.953248872607</v>
      </c>
      <c r="O5" s="26">
        <f>N5*'EIOPA RATES'!G13</f>
        <v>9648.2451526906389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(Q5+R5)*F4*G4-M5</f>
        <v>438.36381505820418</v>
      </c>
      <c r="T5" s="80">
        <f>S5*'EIOPA RATES'!G13</f>
        <v>420.59081313096453</v>
      </c>
      <c r="W5" s="67" t="s">
        <v>71</v>
      </c>
      <c r="X5" s="70">
        <f>SUMPRODUCT(I4:I53,'EIOPA RATES'!G12:G61)</f>
        <v>57189.370700905987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7417.4088494649077</v>
      </c>
      <c r="J6" s="47">
        <f>MAX(D6,DATA!$C$4)*F5*('MORTALITY RATES MALE'!D65/1000)*G5</f>
        <v>352.76053786641955</v>
      </c>
      <c r="K6" s="47">
        <v>0</v>
      </c>
      <c r="L6" s="60">
        <f>D5*EXP('EIOPA RATES'!Q14)*DATA!$C$15*G5*F5</f>
        <v>713.11612123766463</v>
      </c>
      <c r="M6" s="47">
        <f>DATA!$C$13*((1+DATA!$C$10)^A6)*F5*G5</f>
        <v>37.861436679516039</v>
      </c>
      <c r="N6" s="47">
        <f t="shared" si="1"/>
        <v>8521.1469452485071</v>
      </c>
      <c r="O6" s="26">
        <f>N6*'EIOPA RATES'!G14</f>
        <v>7992.2333462916886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369.63348974200642</v>
      </c>
      <c r="T6" s="80">
        <f>S6*'EIOPA RATES'!G14</f>
        <v>346.69007841362554</v>
      </c>
      <c r="W6" s="67" t="s">
        <v>70</v>
      </c>
      <c r="X6" s="70">
        <f>SUMPRODUCT(J4:J53,'EIOPA RATES'!G12:G61)</f>
        <v>4123.2970154708546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6269.5612276394395</v>
      </c>
      <c r="J7" s="47">
        <f>MAX(D7,DATA!$C$4)*F6*('MORTALITY RATES MALE'!D66/1000)*G6</f>
        <v>329.41917971262848</v>
      </c>
      <c r="K7" s="47">
        <v>0</v>
      </c>
      <c r="L7" s="60">
        <f>D6*EXP('EIOPA RATES'!Q15)*DATA!$C$15*G6*F6</f>
        <v>603.22098637645445</v>
      </c>
      <c r="M7" s="47">
        <f>DATA!$C$13*((1+DATA!$C$10)^A7)*F6*G6</f>
        <v>32.594034566625631</v>
      </c>
      <c r="N7" s="47">
        <f t="shared" si="1"/>
        <v>7234.7954282951487</v>
      </c>
      <c r="O7" s="26">
        <f>N7*'EIOPA RATES'!G15</f>
        <v>6621.5533646634967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312.10367193420547</v>
      </c>
      <c r="T7" s="80">
        <f>S7*'EIOPA RATES'!G15</f>
        <v>285.6488672695973</v>
      </c>
      <c r="W7" s="67" t="s">
        <v>74</v>
      </c>
      <c r="X7" s="70">
        <f>SUMPRODUCT(K4:K53,'EIOPA RATES'!G12:G61)</f>
        <v>5.7921346976833418E-5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5302.3930390148535</v>
      </c>
      <c r="J8" s="47">
        <f>MAX(D8,DATA!$C$4)*F7*('MORTALITY RATES MALE'!D67/1000)*G7</f>
        <v>306.72951661373332</v>
      </c>
      <c r="K8" s="47">
        <v>0</v>
      </c>
      <c r="L8" s="60">
        <f>D7*EXP('EIOPA RATES'!Q16)*DATA!$C$15*G7*F7</f>
        <v>510.57248862996613</v>
      </c>
      <c r="M8" s="47">
        <f>DATA!$C$13*((1+DATA!$C$10)^A8)*F7*G7</f>
        <v>28.038206838087554</v>
      </c>
      <c r="N8" s="47">
        <f t="shared" si="1"/>
        <v>6147.7332510966407</v>
      </c>
      <c r="O8" s="26">
        <f>N8*'EIOPA RATES'!G16</f>
        <v>5483.0028591896944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263.71750095046445</v>
      </c>
      <c r="T8" s="80">
        <f>S8*'EIOPA RATES'!G16</f>
        <v>235.20275728811501</v>
      </c>
      <c r="W8" s="67" t="s">
        <v>73</v>
      </c>
      <c r="X8" s="70">
        <f>SUMPRODUCT(L4:L53,'EIOPA RATES'!G12:G61)</f>
        <v>5518.4542794215913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4483.7090731170319</v>
      </c>
      <c r="J9" s="47">
        <f>MAX(D9,DATA!$C$4)*F8*('MORTALITY RATES MALE'!D68/1000)*G8</f>
        <v>287.71389038544959</v>
      </c>
      <c r="K9" s="47">
        <v>0</v>
      </c>
      <c r="L9" s="60">
        <f>D8*EXP('EIOPA RATES'!Q17)*DATA!$C$15*G8*F8</f>
        <v>432.14844797183071</v>
      </c>
      <c r="M9" s="47">
        <f>DATA!$C$13*((1+DATA!$C$10)^A9)*F8*G8</f>
        <v>24.100072198803336</v>
      </c>
      <c r="N9" s="47">
        <f t="shared" si="1"/>
        <v>5227.6714836731153</v>
      </c>
      <c r="O9" s="26">
        <f>N9*'EIOPA RATES'!G17</f>
        <v>4539.8655231501652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222.84189807081418</v>
      </c>
      <c r="T9" s="80">
        <f>S9*'EIOPA RATES'!G17</f>
        <v>193.52253739062462</v>
      </c>
      <c r="W9" s="68" t="s">
        <v>72</v>
      </c>
      <c r="X9" s="71">
        <f>SUMPRODUCT(M4:M53,'EIOPA RATES'!G12:G61)</f>
        <v>304.04767148230218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3790.4655177974009</v>
      </c>
      <c r="J10" s="47">
        <f>MAX(D10,DATA!$C$4)*F9*('MORTALITY RATES MALE'!D69/1000)*G9</f>
        <v>271.12200949010281</v>
      </c>
      <c r="K10" s="47">
        <v>0</v>
      </c>
      <c r="L10" s="60">
        <f>D9*EXP('EIOPA RATES'!Q18)*DATA!$C$15*G9*F9</f>
        <v>365.73328776052529</v>
      </c>
      <c r="M10" s="47">
        <f>DATA!$C$13*((1+DATA!$C$10)^A10)*F9*G9</f>
        <v>20.695624434594976</v>
      </c>
      <c r="N10" s="47">
        <f t="shared" si="1"/>
        <v>4448.0164394826234</v>
      </c>
      <c r="O10" s="26">
        <f>N10*'EIOPA RATES'!G18</f>
        <v>3758.1008116706712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188.29482571427658</v>
      </c>
      <c r="T10" s="80">
        <f>S10*'EIOPA RATES'!G18</f>
        <v>159.089101170795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3202.9663702111579</v>
      </c>
      <c r="J11" s="47">
        <f>MAX(D11,DATA!$C$4)*F10*('MORTALITY RATES MALE'!D70/1000)*G10</f>
        <v>256.48957374869627</v>
      </c>
      <c r="K11" s="47">
        <v>0</v>
      </c>
      <c r="L11" s="60">
        <f>D10*EXP('EIOPA RATES'!Q19)*DATA!$C$15*G10*F10</f>
        <v>309.44030411669041</v>
      </c>
      <c r="M11" s="47">
        <f>DATA!$C$13*((1+DATA!$C$10)^A11)*F10*G10</f>
        <v>17.752697549028625</v>
      </c>
      <c r="N11" s="47">
        <f t="shared" si="1"/>
        <v>3786.6489456255736</v>
      </c>
      <c r="O11" s="26">
        <f>N11*'EIOPA RATES'!G19</f>
        <v>3110.0630954256271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159.07033337479447</v>
      </c>
      <c r="T11" s="80">
        <f>S11*'EIOPA RATES'!G19</f>
        <v>130.64817481364639</v>
      </c>
      <c r="W11" s="66" t="s">
        <v>75</v>
      </c>
      <c r="X11" s="69">
        <f>DATA!C4-X3</f>
        <v>2864.8302747979324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2704.7408414513611</v>
      </c>
      <c r="J12" s="47">
        <f>MAX(D12,DATA!$C$4)*F11*('MORTALITY RATES MALE'!D71/1000)*G11</f>
        <v>238.23421761450615</v>
      </c>
      <c r="K12" s="47">
        <v>0</v>
      </c>
      <c r="L12" s="60">
        <f>D11*EXP('EIOPA RATES'!Q20)*DATA!$C$15*G11*F11</f>
        <v>261.61740034097636</v>
      </c>
      <c r="M12" s="47">
        <f>DATA!$C$13*((1+DATA!$C$10)^A12)*F11*G11</f>
        <v>15.208961571472729</v>
      </c>
      <c r="N12" s="47">
        <f t="shared" si="1"/>
        <v>3219.8014209783164</v>
      </c>
      <c r="O12" s="26">
        <f>N12*'EIOPA RATES'!G20</f>
        <v>2569.3743736581177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134.28669576622798</v>
      </c>
      <c r="T12" s="80">
        <f>S12*'EIOPA RATES'!G20</f>
        <v>107.15965046072132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2279.7152769424388</v>
      </c>
      <c r="J13" s="47">
        <f>MAX(D13,DATA!$C$4)*F12*('MORTALITY RATES MALE'!D72/1000)*G12</f>
        <v>221.70103055925134</v>
      </c>
      <c r="K13" s="47">
        <v>0</v>
      </c>
      <c r="L13" s="60">
        <f>D12*EXP('EIOPA RATES'!Q21)*DATA!$C$15*G12*F12</f>
        <v>220.80682285994908</v>
      </c>
      <c r="M13" s="47">
        <f>DATA!$C$13*((1+DATA!$C$10)^A13)*F12*G12</f>
        <v>13.01428176315615</v>
      </c>
      <c r="N13" s="47">
        <f t="shared" si="1"/>
        <v>2735.2374121247954</v>
      </c>
      <c r="O13" s="26">
        <f>N13*'EIOPA RATES'!G21</f>
        <v>2121.8114620552401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113.16104558538613</v>
      </c>
      <c r="T13" s="80">
        <f>S13*'EIOPA RATES'!G21</f>
        <v>87.782655544590426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1923.2049809013806</v>
      </c>
      <c r="J14" s="47">
        <f>MAX(D14,DATA!$C$4)*F13*('MORTALITY RATES MALE'!D73/1000)*G13</f>
        <v>203.2532951949899</v>
      </c>
      <c r="K14" s="47">
        <v>0</v>
      </c>
      <c r="L14" s="60">
        <f>D13*EXP('EIOPA RATES'!Q22)*DATA!$C$15*G13*F13</f>
        <v>186.50918700585422</v>
      </c>
      <c r="M14" s="47">
        <f>DATA!$C$13*((1+DATA!$C$10)^A14)*F13*G13</f>
        <v>11.121207363359748</v>
      </c>
      <c r="N14" s="47">
        <f t="shared" si="1"/>
        <v>2324.0886704655841</v>
      </c>
      <c r="O14" s="26">
        <f>N14*'EIOPA RATES'!G22</f>
        <v>1748.8281408433459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95.4554709256998</v>
      </c>
      <c r="T14" s="80">
        <f>S14*'EIOPA RATES'!G22</f>
        <v>71.828246432127543</v>
      </c>
      <c r="W14" s="73" t="s">
        <v>77</v>
      </c>
      <c r="X14" s="72">
        <f>SUM(T3:T53)</f>
        <v>2849.3547739014634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1618.3253542576904</v>
      </c>
      <c r="J15" s="47">
        <f>MAX(D15,DATA!$C$4)*F14*('MORTALITY RATES MALE'!D74/1000)*G14</f>
        <v>191.01133536643928</v>
      </c>
      <c r="K15" s="47">
        <v>0</v>
      </c>
      <c r="L15" s="60">
        <f>D14*EXP('EIOPA RATES'!Q23)*DATA!$C$15*G14*F14</f>
        <v>157.22912822609692</v>
      </c>
      <c r="M15" s="47">
        <f>DATA!$C$13*((1+DATA!$C$10)^A15)*F14*G14</f>
        <v>9.491669555255914</v>
      </c>
      <c r="N15" s="47">
        <f t="shared" si="1"/>
        <v>1976.0574874054823</v>
      </c>
      <c r="O15" s="26">
        <f>N15*'EIOPA RATES'!G23</f>
        <v>1443.4129306549705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80.353546573942282</v>
      </c>
      <c r="T15" s="80">
        <f>S15*'EIOPA RATES'!G23</f>
        <v>58.694318808051548</v>
      </c>
      <c r="W15" s="74" t="s">
        <v>78</v>
      </c>
      <c r="X15" s="70">
        <f>DATA!C4-X3-X14</f>
        <v>15.47550089646893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1358.6251188680787</v>
      </c>
      <c r="J16" s="47">
        <f>MAX(D16,DATA!$C$4)*F15*('MORTALITY RATES MALE'!D75/1000)*G15</f>
        <v>178.32249550475842</v>
      </c>
      <c r="K16" s="47">
        <v>0</v>
      </c>
      <c r="L16" s="60">
        <f>D15*EXP('EIOPA RATES'!Q24)*DATA!$C$15*G15*F15</f>
        <v>132.25555680497601</v>
      </c>
      <c r="M16" s="47">
        <f>DATA!$C$13*((1+DATA!$C$10)^A16)*F15*G15</f>
        <v>8.0861651841604143</v>
      </c>
      <c r="N16" s="47">
        <f t="shared" si="1"/>
        <v>1677.2893363619735</v>
      </c>
      <c r="O16" s="26">
        <f>N16*'EIOPA RATES'!G24</f>
        <v>1189.7528735070284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67.488438704397282</v>
      </c>
      <c r="T16" s="80">
        <f>S16*'EIOPA RATES'!G24</f>
        <v>47.871623658693174</v>
      </c>
      <c r="W16" s="75" t="s">
        <v>79</v>
      </c>
      <c r="X16" s="71">
        <f>((DATA!$C$14-DATA!$C$15)*(DATA!C4)-50)*X18</f>
        <v>2876.48630588576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1136.5015059885832</v>
      </c>
      <c r="J17" s="47">
        <f>MAX(D17,DATA!$C$4)*F16*('MORTALITY RATES MALE'!D76/1000)*G16</f>
        <v>168.12523394282113</v>
      </c>
      <c r="K17" s="47">
        <v>0</v>
      </c>
      <c r="L17" s="60">
        <f>D16*EXP('EIOPA RATES'!Q25)*DATA!$C$15*G16*F16</f>
        <v>110.90479942434922</v>
      </c>
      <c r="M17" s="47">
        <f>DATA!$C$13*((1+DATA!$C$10)^A17)*F16*G16</f>
        <v>6.8753911025694254</v>
      </c>
      <c r="N17" s="47">
        <f t="shared" si="1"/>
        <v>1422.4069304583229</v>
      </c>
      <c r="O17" s="26">
        <f>N17*'EIOPA RATES'!G25</f>
        <v>980.91122787469612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56.498779997058698</v>
      </c>
      <c r="T17" s="80">
        <f>S17*'EIOPA RATES'!G25</f>
        <v>38.962329607378841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948.13725572303053</v>
      </c>
      <c r="J18" s="47">
        <f>MAX(D18,DATA!$C$4)*F17*('MORTALITY RATES MALE'!D77/1000)*G17</f>
        <v>155.53704324186754</v>
      </c>
      <c r="K18" s="47">
        <v>0</v>
      </c>
      <c r="L18" s="60">
        <f>D17*EXP('EIOPA RATES'!Q26)*DATA!$C$15*G17*F17</f>
        <v>92.74253796960123</v>
      </c>
      <c r="M18" s="47">
        <f>DATA!$C$13*((1+DATA!$C$10)^A18)*F17*G17</f>
        <v>5.8316075886846086</v>
      </c>
      <c r="N18" s="47">
        <f t="shared" si="1"/>
        <v>1202.2484445231839</v>
      </c>
      <c r="O18" s="26">
        <f>N18*'EIOPA RATES'!G26</f>
        <v>806.30806114638028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47.164128393944651</v>
      </c>
      <c r="T18" s="80">
        <f>S18*'EIOPA RATES'!G26</f>
        <v>31.631412869960354</v>
      </c>
      <c r="W18" s="66" t="s">
        <v>80</v>
      </c>
      <c r="X18" s="69">
        <f>SUMPRODUCT(O4:O53,A4:A53)/SUM(O4:O53)</f>
        <v>5.6401692272269814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788.84554918594017</v>
      </c>
      <c r="J19" s="47">
        <f>MAX(D19,DATA!$C$4)*F18*('MORTALITY RATES MALE'!D78/1000)*G18</f>
        <v>145.86691938860869</v>
      </c>
      <c r="K19" s="47">
        <v>0</v>
      </c>
      <c r="L19" s="60">
        <f>D18*EXP('EIOPA RATES'!Q27)*DATA!$C$15*G18*F18</f>
        <v>77.397351558451263</v>
      </c>
      <c r="M19" s="47">
        <f>DATA!$C$13*((1+DATA!$C$10)^A19)*F18*G18</f>
        <v>4.9346225776164658</v>
      </c>
      <c r="N19" s="47">
        <f t="shared" si="1"/>
        <v>1017.0444427106166</v>
      </c>
      <c r="O19" s="26">
        <f>N19*'EIOPA RATES'!G27</f>
        <v>663.13800378919154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39.292435455784243</v>
      </c>
      <c r="T19" s="80">
        <f>S19*'EIOPA RATES'!G27</f>
        <v>25.619634814305073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654.84334326686576</v>
      </c>
      <c r="J20" s="47">
        <f>MAX(D20,DATA!$C$4)*F19*('MORTALITY RATES MALE'!D79/1000)*G19</f>
        <v>129.82123569357452</v>
      </c>
      <c r="K20" s="47">
        <v>0</v>
      </c>
      <c r="L20" s="60">
        <f>D19*EXP('EIOPA RATES'!Q28)*DATA!$C$15*G19*F19</f>
        <v>64.375100787827975</v>
      </c>
      <c r="M20" s="47">
        <f>DATA!$C$13*((1+DATA!$C$10)^A20)*F19*G19</f>
        <v>4.1628946225248997</v>
      </c>
      <c r="N20" s="47">
        <f t="shared" si="1"/>
        <v>853.20257437079306</v>
      </c>
      <c r="O20" s="26">
        <f>N20*'EIOPA RATES'!G28</f>
        <v>541.00898852293847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32.622877256233934</v>
      </c>
      <c r="T20" s="80">
        <f>S20*'EIOPA RATES'!G28</f>
        <v>20.685907845647105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541.1210361912182</v>
      </c>
      <c r="J21" s="47">
        <f>MAX(D21,DATA!$C$4)*F20*('MORTALITY RATES MALE'!D80/1000)*G20</f>
        <v>118.95248523513096</v>
      </c>
      <c r="K21" s="47">
        <v>0</v>
      </c>
      <c r="L21" s="60">
        <f>D20*EXP('EIOPA RATES'!Q29)*DATA!$C$15*G20*F20</f>
        <v>53.362951658267612</v>
      </c>
      <c r="M21" s="47">
        <f>DATA!$C$13*((1+DATA!$C$10)^A21)*F20*G20</f>
        <v>3.5050383243625314</v>
      </c>
      <c r="N21" s="47">
        <f t="shared" si="1"/>
        <v>716.94151140897941</v>
      </c>
      <c r="O21" s="26">
        <f>N21*'EIOPA RATES'!G29</f>
        <v>442.74143197445204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26.988076908933248</v>
      </c>
      <c r="T21" s="80">
        <f>S21*'EIOPA RATES'!G29</f>
        <v>16.666268624082488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444.15283658517211</v>
      </c>
      <c r="J22" s="47">
        <f>MAX(D22,DATA!$C$4)*F21*('MORTALITY RATES MALE'!D81/1000)*G21</f>
        <v>110.74956894611137</v>
      </c>
      <c r="K22" s="47">
        <v>0</v>
      </c>
      <c r="L22" s="60">
        <f>D21*EXP('EIOPA RATES'!Q30)*DATA!$C$15*G21*F21</f>
        <v>43.98838403812416</v>
      </c>
      <c r="M22" s="47">
        <f>DATA!$C$13*((1+DATA!$C$10)^A22)*F21*G21</f>
        <v>2.9418988233634362</v>
      </c>
      <c r="N22" s="47">
        <f t="shared" si="1"/>
        <v>601.83268839277105</v>
      </c>
      <c r="O22" s="26">
        <f>N22*'EIOPA RATES'!G30</f>
        <v>362.84211625698111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22.194320626993218</v>
      </c>
      <c r="T22" s="80">
        <f>S22*'EIOPA RATES'!G30</f>
        <v>13.380852221055456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361.67445196019793</v>
      </c>
      <c r="J23" s="47">
        <f>MAX(D23,DATA!$C$4)*F22*('MORTALITY RATES MALE'!D82/1000)*G22</f>
        <v>103.5291805194888</v>
      </c>
      <c r="K23" s="47">
        <v>0</v>
      </c>
      <c r="L23" s="60">
        <f>D22*EXP('EIOPA RATES'!Q31)*DATA!$C$15*G22*F22</f>
        <v>36.011137819955998</v>
      </c>
      <c r="M23" s="47">
        <f>DATA!$C$13*((1+DATA!$C$10)^A23)*F22*G22</f>
        <v>2.4586999232916895</v>
      </c>
      <c r="N23" s="47">
        <f t="shared" si="1"/>
        <v>503.67347022293444</v>
      </c>
      <c r="O23" s="26">
        <f>N23*'EIOPA RATES'!G31</f>
        <v>297.24094756584441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18.119093116683164</v>
      </c>
      <c r="T23" s="80">
        <f>S23*'EIOPA RATES'!G31</f>
        <v>10.69291262184775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293.20600857088328</v>
      </c>
      <c r="J24" s="47">
        <f>MAX(D24,DATA!$C$4)*F23*('MORTALITY RATES MALE'!D83/1000)*G23</f>
        <v>94.450806311926186</v>
      </c>
      <c r="K24" s="47">
        <v>0</v>
      </c>
      <c r="L24" s="60">
        <f>D23*EXP('EIOPA RATES'!Q32)*DATA!$C$15*G23*F23</f>
        <v>29.344707811476891</v>
      </c>
      <c r="M24" s="47">
        <f>DATA!$C$13*((1+DATA!$C$10)^A24)*F23*G23</f>
        <v>2.043964528433365</v>
      </c>
      <c r="N24" s="47">
        <f t="shared" si="1"/>
        <v>419.04548722271977</v>
      </c>
      <c r="O24" s="26">
        <f>N24*'EIOPA RATES'!G32</f>
        <v>241.89912265974755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14.724439935267712</v>
      </c>
      <c r="T24" s="80">
        <f>S24*'EIOPA RATES'!G32</f>
        <v>8.4998626893798814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236.11509071193748</v>
      </c>
      <c r="J25" s="47">
        <f>MAX(D25,DATA!$C$4)*F24*('MORTALITY RATES MALE'!D84/1000)*G24</f>
        <v>88.950283273509612</v>
      </c>
      <c r="K25" s="47">
        <v>0</v>
      </c>
      <c r="L25" s="60">
        <f>D24*EXP('EIOPA RATES'!Q33)*DATA!$C$15*G24*F24</f>
        <v>23.815616471284407</v>
      </c>
      <c r="M25" s="47">
        <f>DATA!$C$13*((1+DATA!$C$10)^A25)*F24*G24</f>
        <v>1.690466997198804</v>
      </c>
      <c r="N25" s="47">
        <f t="shared" si="1"/>
        <v>350.57145745393029</v>
      </c>
      <c r="O25" s="26">
        <f>N25*'EIOPA RATES'!G33</f>
        <v>197.7377854566262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11.918456700677998</v>
      </c>
      <c r="T25" s="80">
        <f>S25*'EIOPA RATES'!G33</f>
        <v>6.722535973603784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189.09247109678708</v>
      </c>
      <c r="J26" s="47">
        <f>MAX(D26,DATA!$C$4)*F25*('MORTALITY RATES MALE'!D85/1000)*G25</f>
        <v>80.057475617677312</v>
      </c>
      <c r="K26" s="47">
        <v>0</v>
      </c>
      <c r="L26" s="60">
        <f>D25*EXP('EIOPA RATES'!Q34)*DATA!$C$15*G25*F25</f>
        <v>19.199120964422914</v>
      </c>
      <c r="M26" s="47">
        <f>DATA!$C$13*((1+DATA!$C$10)^A26)*F25*G25</f>
        <v>1.3872737940108462</v>
      </c>
      <c r="N26" s="47">
        <f t="shared" si="1"/>
        <v>289.73634147289812</v>
      </c>
      <c r="O26" s="26">
        <f>N26*'EIOPA RATES'!G34</f>
        <v>159.51103596060204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9.5836524713736733</v>
      </c>
      <c r="T26" s="80">
        <f>S26*'EIOPA RATES'!G34</f>
        <v>5.2761704873608091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150.45145377552993</v>
      </c>
      <c r="J27" s="47">
        <f>MAX(D27,DATA!$C$4)*F26*('MORTALITY RATES MALE'!D86/1000)*G26</f>
        <v>71.759786866651893</v>
      </c>
      <c r="K27" s="47">
        <v>0</v>
      </c>
      <c r="L27" s="60">
        <f>D26*EXP('EIOPA RATES'!Q35)*DATA!$C$15*G26*F26</f>
        <v>15.391291862741513</v>
      </c>
      <c r="M27" s="47">
        <f>DATA!$C$13*((1+DATA!$C$10)^A27)*F26*G26</f>
        <v>1.1309719071222304</v>
      </c>
      <c r="N27" s="47">
        <f t="shared" si="1"/>
        <v>238.73350441204559</v>
      </c>
      <c r="O27" s="26">
        <f>N27*'EIOPA RATES'!G35</f>
        <v>128.15505047338343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7.6640520144443478</v>
      </c>
      <c r="T27" s="80">
        <f>S27*'EIOPA RATES'!G35</f>
        <v>4.1141563902422815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118.72189978150755</v>
      </c>
      <c r="J28" s="47">
        <f>MAX(D28,DATA!$C$4)*F27*('MORTALITY RATES MALE'!D87/1000)*G27</f>
        <v>64.448522047564268</v>
      </c>
      <c r="K28" s="47">
        <v>0</v>
      </c>
      <c r="L28" s="60">
        <f>D27*EXP('EIOPA RATES'!Q36)*DATA!$C$15*G27*F27</f>
        <v>12.257391465000776</v>
      </c>
      <c r="M28" s="47">
        <f>DATA!$C$13*((1+DATA!$C$10)^A28)*F27*G27</f>
        <v>0.91510919708127969</v>
      </c>
      <c r="N28" s="47">
        <f t="shared" si="1"/>
        <v>196.34292249115387</v>
      </c>
      <c r="O28" s="26">
        <f>N28*'EIOPA RATES'!G36</f>
        <v>102.67729220139974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6.0891144972048776</v>
      </c>
      <c r="T28" s="80">
        <f>S28*'EIOPA RATES'!G36</f>
        <v>3.1842950107124595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92.948294541011364</v>
      </c>
      <c r="J29" s="47">
        <f>MAX(D29,DATA!$C$4)*F28*('MORTALITY RATES MALE'!D88/1000)*G28</f>
        <v>56.119278867489086</v>
      </c>
      <c r="K29" s="47">
        <v>0</v>
      </c>
      <c r="L29" s="60">
        <f>D28*EXP('EIOPA RATES'!Q37)*DATA!$C$15*G28*F28</f>
        <v>9.6775169973300592</v>
      </c>
      <c r="M29" s="47">
        <f>DATA!$C$13*((1+DATA!$C$10)^A29)*F28*G28</f>
        <v>0.73368293202230694</v>
      </c>
      <c r="N29" s="47">
        <f t="shared" si="1"/>
        <v>159.4787733378528</v>
      </c>
      <c r="O29" s="26">
        <f>N29*'EIOPA RATES'!G37</f>
        <v>81.202674794130729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4.7963267807377274</v>
      </c>
      <c r="T29" s="80">
        <f>S29*'EIOPA RATES'!G37</f>
        <v>2.442171805256685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71.997305297031119</v>
      </c>
      <c r="J30" s="47">
        <f>MAX(D30,DATA!$C$4)*F29*('MORTALITY RATES MALE'!D89/1000)*G29</f>
        <v>49.538640828045828</v>
      </c>
      <c r="K30" s="47">
        <v>0</v>
      </c>
      <c r="L30" s="60">
        <f>D29*EXP('EIOPA RATES'!Q38)*DATA!$C$15*G29*F29</f>
        <v>7.5830781934908638</v>
      </c>
      <c r="M30" s="47">
        <f>DATA!$C$13*((1+DATA!$C$10)^A30)*F29*G29</f>
        <v>0.5832993439049674</v>
      </c>
      <c r="N30" s="47">
        <f t="shared" si="1"/>
        <v>129.70232366247279</v>
      </c>
      <c r="O30" s="26">
        <f>N30*'EIOPA RATES'!G38</f>
        <v>64.247372119274146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3.7498881952326681</v>
      </c>
      <c r="T30" s="80">
        <f>S30*'EIOPA RATES'!G38</f>
        <v>1.8574876338510264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54.966129866327876</v>
      </c>
      <c r="J31" s="47">
        <f>MAX(D31,DATA!$C$4)*F30*('MORTALITY RATES MALE'!D90/1000)*G30</f>
        <v>43.885890744217008</v>
      </c>
      <c r="K31" s="47">
        <v>0</v>
      </c>
      <c r="L31" s="60">
        <f>D30*EXP('EIOPA RATES'!Q39)*DATA!$C$15*G30*F30</f>
        <v>5.8761424578192196</v>
      </c>
      <c r="M31" s="47">
        <f>DATA!$C$13*((1+DATA!$C$10)^A31)*F30*G30</f>
        <v>0.45842737274211676</v>
      </c>
      <c r="N31" s="47">
        <f t="shared" si="1"/>
        <v>105.18659044110622</v>
      </c>
      <c r="O31" s="26">
        <f>N31*'EIOPA RATES'!G39</f>
        <v>50.668604670422098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2.8993683174402944</v>
      </c>
      <c r="T31" s="80">
        <f>S31*'EIOPA RATES'!G39</f>
        <v>1.3966318943723353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41.278902400284814</v>
      </c>
      <c r="J32" s="47">
        <f>MAX(D32,DATA!$C$4)*F31*('MORTALITY RATES MALE'!D91/1000)*G31</f>
        <v>38.292261296230173</v>
      </c>
      <c r="K32" s="47">
        <v>0</v>
      </c>
      <c r="L32" s="60">
        <f>D31*EXP('EIOPA RATES'!Q40)*DATA!$C$15*G31*F31</f>
        <v>4.4892988762124144</v>
      </c>
      <c r="M32" s="47">
        <f>DATA!$C$13*((1+DATA!$C$10)^A32)*F31*G31</f>
        <v>0.35496411647534443</v>
      </c>
      <c r="N32" s="47">
        <f t="shared" si="1"/>
        <v>84.415426689202747</v>
      </c>
      <c r="O32" s="26">
        <f>N32*'EIOPA RATES'!G40</f>
        <v>39.515435884701432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2.2103495270746056</v>
      </c>
      <c r="T32" s="80">
        <f>S32*'EIOPA RATES'!G40</f>
        <v>1.0346796604070048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30.438279879413368</v>
      </c>
      <c r="J33" s="47">
        <f>MAX(D33,DATA!$C$4)*F32*('MORTALITY RATES MALE'!D92/1000)*G32</f>
        <v>32.54469776503327</v>
      </c>
      <c r="K33" s="47">
        <v>0</v>
      </c>
      <c r="L33" s="60">
        <f>D32*EXP('EIOPA RATES'!Q41)*DATA!$C$15*G32*F32</f>
        <v>3.3720202932197663</v>
      </c>
      <c r="M33" s="47">
        <f>DATA!$C$13*((1+DATA!$C$10)^A33)*F32*G32</f>
        <v>0.27017661903508977</v>
      </c>
      <c r="N33" s="47">
        <f t="shared" si="1"/>
        <v>66.625174556701481</v>
      </c>
      <c r="O33" s="26">
        <f>N33*'EIOPA RATES'!G41</f>
        <v>30.302164415045691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1.6566921199476339</v>
      </c>
      <c r="T33" s="80">
        <f>S33*'EIOPA RATES'!G41</f>
        <v>0.75348931297793209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22.003650082733166</v>
      </c>
      <c r="J34" s="47">
        <f>MAX(D34,DATA!$C$4)*F33*('MORTALITY RATES MALE'!D93/1000)*G33</f>
        <v>27.074491010517654</v>
      </c>
      <c r="K34" s="47">
        <v>0</v>
      </c>
      <c r="L34" s="60">
        <f>D33*EXP('EIOPA RATES'!Q42)*DATA!$C$15*G33*F33</f>
        <v>2.488416495244222</v>
      </c>
      <c r="M34" s="47">
        <f>DATA!$C$13*((1+DATA!$C$10)^A34)*F33*G33</f>
        <v>0.201880327600024</v>
      </c>
      <c r="N34" s="47">
        <f t="shared" si="1"/>
        <v>51.768437916095067</v>
      </c>
      <c r="O34" s="26">
        <f>N34*'EIOPA RATES'!G42</f>
        <v>22.858744858948814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1.2200719553966741</v>
      </c>
      <c r="T34" s="80">
        <f>S34*'EIOPA RATES'!G42</f>
        <v>0.53873198923200316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15.547408701155319</v>
      </c>
      <c r="J35" s="47">
        <f>MAX(D35,DATA!$C$4)*F34*('MORTALITY RATES MALE'!D94/1000)*G34</f>
        <v>21.953587698802107</v>
      </c>
      <c r="K35" s="47">
        <v>0</v>
      </c>
      <c r="L35" s="60">
        <f>D34*EXP('EIOPA RATES'!Q43)*DATA!$C$15*G34*F34</f>
        <v>1.7986959455236065</v>
      </c>
      <c r="M35" s="47">
        <f>DATA!$C$13*((1+DATA!$C$10)^A35)*F34*G34</f>
        <v>0.14776938678951368</v>
      </c>
      <c r="N35" s="47">
        <f t="shared" si="1"/>
        <v>39.447461732270547</v>
      </c>
      <c r="O35" s="26">
        <f>N35*'EIOPA RATES'!G43</f>
        <v>16.912229068263777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0.88005686779540404</v>
      </c>
      <c r="T35" s="80">
        <f>S35*'EIOPA RATES'!G43</f>
        <v>0.37730496938612318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10.730150585665445</v>
      </c>
      <c r="J36" s="47">
        <f>MAX(D36,DATA!$C$4)*F35*('MORTALITY RATES MALE'!D95/1000)*G35</f>
        <v>17.261336210020261</v>
      </c>
      <c r="K36" s="47">
        <v>0</v>
      </c>
      <c r="L36" s="60">
        <f>D35*EXP('EIOPA RATES'!Q44)*DATA!$C$15*G35*F35</f>
        <v>1.2715914834020525</v>
      </c>
      <c r="M36" s="47">
        <f>DATA!$C$13*((1+DATA!$C$10)^A36)*F35*G35</f>
        <v>0.10573191401798004</v>
      </c>
      <c r="N36" s="47">
        <f t="shared" si="1"/>
        <v>29.368810193105737</v>
      </c>
      <c r="O36" s="26">
        <f>N36*'EIOPA RATES'!G44</f>
        <v>12.219082371483784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0.62089179078319279</v>
      </c>
      <c r="T36" s="80">
        <f>S36*'EIOPA RATES'!G44</f>
        <v>0.25832602292955253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7.2343214111935481</v>
      </c>
      <c r="J37" s="47">
        <f>MAX(D37,DATA!$C$4)*F36*('MORTALITY RATES MALE'!D96/1000)*G36</f>
        <v>13.088175172534942</v>
      </c>
      <c r="K37" s="47">
        <v>0</v>
      </c>
      <c r="L37" s="60">
        <f>D36*EXP('EIOPA RATES'!Q45)*DATA!$C$15*G36*F36</f>
        <v>0.87808091099034769</v>
      </c>
      <c r="M37" s="47">
        <f>DATA!$C$13*((1+DATA!$C$10)^A37)*F36*G36</f>
        <v>7.3856401052674561E-2</v>
      </c>
      <c r="N37" s="47">
        <f t="shared" si="1"/>
        <v>21.274433895771512</v>
      </c>
      <c r="O37" s="26">
        <f>N37*'EIOPA RATES'!G45</f>
        <v>8.5850742799567499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0.42790411951323848</v>
      </c>
      <c r="T37" s="80">
        <f>S37*'EIOPA RATES'!G45</f>
        <v>0.17267621167822483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4.7319459586076125</v>
      </c>
      <c r="J38" s="47">
        <f>MAX(D38,DATA!$C$4)*F37*('MORTALITY RATES MALE'!D97/1000)*G37</f>
        <v>9.7899834087811488</v>
      </c>
      <c r="K38" s="47">
        <v>0</v>
      </c>
      <c r="L38" s="60">
        <f>D37*EXP('EIOPA RATES'!Q46)*DATA!$C$15*G37*F37</f>
        <v>0.59194616731117333</v>
      </c>
      <c r="M38" s="47">
        <f>DATA!$C$13*((1+DATA!$C$10)^A38)*F37*G37</f>
        <v>5.0370659712611746E-2</v>
      </c>
      <c r="N38" s="47">
        <f t="shared" si="1"/>
        <v>15.164246194412547</v>
      </c>
      <c r="O38" s="26">
        <f>N38*'EIOPA RATES'!G46</f>
        <v>5.9359109228097724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0.28788429303663005</v>
      </c>
      <c r="T38" s="80">
        <f>S38*'EIOPA RATES'!G46</f>
        <v>0.11268977683646091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3.0144460045090242</v>
      </c>
      <c r="J39" s="47">
        <f>MAX(D39,DATA!$C$4)*F38*('MORTALITY RATES MALE'!D98/1000)*G38</f>
        <v>6.9477103185948579</v>
      </c>
      <c r="K39" s="47">
        <v>0</v>
      </c>
      <c r="L39" s="60">
        <f>D38*EXP('EIOPA RATES'!Q47)*DATA!$C$15*G38*F38</f>
        <v>0.38727501260098773</v>
      </c>
      <c r="M39" s="47">
        <f>DATA!$C$13*((1+DATA!$C$10)^A39)*F38*G38</f>
        <v>3.3332192353629282E-2</v>
      </c>
      <c r="N39" s="47">
        <f t="shared" si="1"/>
        <v>10.382763528058499</v>
      </c>
      <c r="O39" s="26">
        <f>N39*'EIOPA RATES'!G47</f>
        <v>3.9415511880413336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0.18796781484693506</v>
      </c>
      <c r="T39" s="80">
        <f>S39*'EIOPA RATES'!G47</f>
        <v>7.1357183655516659E-2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1.866100136221567</v>
      </c>
      <c r="J40" s="47">
        <f>MAX(D40,DATA!$C$4)*F39*('MORTALITY RATES MALE'!D99/1000)*G39</f>
        <v>4.7913836557037008</v>
      </c>
      <c r="K40" s="47">
        <v>0</v>
      </c>
      <c r="L40" s="60">
        <f>D39*EXP('EIOPA RATES'!Q48)*DATA!$C$15*G39*F39</f>
        <v>0.24676437714794186</v>
      </c>
      <c r="M40" s="47">
        <f>DATA!$C$13*((1+DATA!$C$10)^A40)*F39*G39</f>
        <v>2.1477464773293018E-2</v>
      </c>
      <c r="N40" s="47">
        <f t="shared" si="1"/>
        <v>6.9257256338465023</v>
      </c>
      <c r="O40" s="26">
        <f>N40*'EIOPA RATES'!G48</f>
        <v>2.5492611144002271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0.11953075073981656</v>
      </c>
      <c r="T40" s="80">
        <f>S40*'EIOPA RATES'!G48</f>
        <v>4.3997569488880221E-2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1.1214587882291718</v>
      </c>
      <c r="J41" s="47">
        <f>MAX(D41,DATA!$C$4)*F40*('MORTALITY RATES MALE'!D100/1000)*G40</f>
        <v>3.1935624408153007</v>
      </c>
      <c r="K41" s="47">
        <v>0</v>
      </c>
      <c r="L41" s="60">
        <f>D40*EXP('EIOPA RATES'!Q49)*DATA!$C$15*G40*F40</f>
        <v>0.15279358569791893</v>
      </c>
      <c r="M41" s="47">
        <f>DATA!$C$13*((1+DATA!$C$10)^A41)*F40*G40</f>
        <v>1.3445253850889214E-2</v>
      </c>
      <c r="N41" s="47">
        <f t="shared" si="1"/>
        <v>4.4812600685932802</v>
      </c>
      <c r="O41" s="26">
        <f>N41*'EIOPA RATES'!G49</f>
        <v>1.5990100882318288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7.3865366547921599E-2</v>
      </c>
      <c r="T41" s="80">
        <f>S41*'EIOPA RATES'!G49</f>
        <v>2.6356753340170468E-2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0.65301581621300753</v>
      </c>
      <c r="J42" s="47">
        <f>MAX(D42,DATA!$C$4)*F41*('MORTALITY RATES MALE'!D101/1000)*G41</f>
        <v>2.0602711621767544</v>
      </c>
      <c r="K42" s="47">
        <v>0</v>
      </c>
      <c r="L42" s="60">
        <f>D41*EXP('EIOPA RATES'!Q50)*DATA!$C$15*G41*F41</f>
        <v>9.1843554736840721E-2</v>
      </c>
      <c r="M42" s="47">
        <f>DATA!$C$13*((1+DATA!$C$10)^A42)*F41*G41</f>
        <v>8.169267209446867E-3</v>
      </c>
      <c r="N42" s="47">
        <f t="shared" si="1"/>
        <v>2.8132998003360496</v>
      </c>
      <c r="O42" s="26">
        <f>N42*'EIOPA RATES'!G50</f>
        <v>0.97291810940572376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4.4312764068747817E-2</v>
      </c>
      <c r="T42" s="80">
        <f>S42*'EIOPA RATES'!G50</f>
        <v>1.5324598763046223E-2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0.36719101063746978</v>
      </c>
      <c r="J43" s="47">
        <f>MAX(D43,DATA!$C$4)*F42*('MORTALITY RATES MALE'!D102/1000)*G42</f>
        <v>1.2875578535774166</v>
      </c>
      <c r="K43" s="47">
        <v>0</v>
      </c>
      <c r="L43" s="60">
        <f>D42*EXP('EIOPA RATES'!Q51)*DATA!$C$15*G42*F42</f>
        <v>5.3491431170427692E-2</v>
      </c>
      <c r="M43" s="47">
        <f>DATA!$C$13*((1+DATA!$C$10)^A43)*F42*G42</f>
        <v>4.8083534522114814E-3</v>
      </c>
      <c r="N43" s="47">
        <f t="shared" si="1"/>
        <v>1.7130486488375256</v>
      </c>
      <c r="O43" s="26">
        <f>N43*'EIOPA RATES'!G51</f>
        <v>0.57404561109676422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2.575817864517576E-2</v>
      </c>
      <c r="T43" s="80">
        <f>S43*'EIOPA RATES'!G51</f>
        <v>8.6316109067559581E-3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0.1970366092163551</v>
      </c>
      <c r="J44" s="47">
        <f>MAX(D44,DATA!$C$4)*F43*('MORTALITY RATES MALE'!D103/1000)*G43</f>
        <v>0.78654146621999976</v>
      </c>
      <c r="K44" s="47">
        <v>0</v>
      </c>
      <c r="L44" s="60">
        <f>D43*EXP('EIOPA RATES'!Q52)*DATA!$C$15*G43*F43</f>
        <v>3.007283909991814E-2</v>
      </c>
      <c r="M44" s="47">
        <f>DATA!$C$13*((1+DATA!$C$10)^A44)*F43*G43</f>
        <v>2.7324034123811765E-3</v>
      </c>
      <c r="N44" s="47">
        <f t="shared" si="1"/>
        <v>1.0163833179486543</v>
      </c>
      <c r="O44" s="26">
        <f>N44*'EIOPA RATES'!G52</f>
        <v>0.33008906482742184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1.445207607328633E-2</v>
      </c>
      <c r="T44" s="80">
        <f>S44*'EIOPA RATES'!G52</f>
        <v>4.6935759290835169E-3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9.9781306712499823E-2</v>
      </c>
      <c r="J45" s="47">
        <f>MAX(D45,DATA!$C$4)*F44*('MORTALITY RATES MALE'!D104/1000)*G44</f>
        <v>0.46242913148734976</v>
      </c>
      <c r="K45" s="47">
        <v>0</v>
      </c>
      <c r="L45" s="60">
        <f>D44*EXP('EIOPA RATES'!Q53)*DATA!$C$15*G44*F44</f>
        <v>1.6147062170160792E-2</v>
      </c>
      <c r="M45" s="47">
        <f>DATA!$C$13*((1+DATA!$C$10)^A45)*F44*G44</f>
        <v>1.4820414056020417E-3</v>
      </c>
      <c r="N45" s="47">
        <f t="shared" si="1"/>
        <v>0.57983954177561248</v>
      </c>
      <c r="O45" s="26">
        <f>N45*'EIOPA RATES'!G53</f>
        <v>0.18239652162946493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7.744851263061266E-3</v>
      </c>
      <c r="T45" s="80">
        <f>S45*'EIOPA RATES'!G53</f>
        <v>2.4362497365980032E-3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4.7690703348443157E-2</v>
      </c>
      <c r="J46" s="47">
        <f>MAX(D46,DATA!$C$4)*F45*('MORTALITY RATES MALE'!D105/1000)*G45</f>
        <v>0.25300334813523606</v>
      </c>
      <c r="K46" s="47">
        <v>0</v>
      </c>
      <c r="L46" s="60">
        <f>D45*EXP('EIOPA RATES'!Q54)*DATA!$C$15*G45*F45</f>
        <v>8.1754028941992095E-3</v>
      </c>
      <c r="M46" s="47">
        <f>DATA!$C$13*((1+DATA!$C$10)^A46)*F45*G45</f>
        <v>7.5816080836149777E-4</v>
      </c>
      <c r="N46" s="47">
        <f t="shared" si="1"/>
        <v>0.30962761518623994</v>
      </c>
      <c r="O46" s="26">
        <f>N46*'EIOPA RATES'!G54</f>
        <v>9.435663418040105E-2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3.9134979883237641E-3</v>
      </c>
      <c r="T46" s="80">
        <f>S46*'EIOPA RATES'!G54</f>
        <v>1.1926084106803248E-3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2.1409460931378618E-2</v>
      </c>
      <c r="J47" s="47">
        <f>MAX(D47,DATA!$C$4)*F46*('MORTALITY RATES MALE'!D106/1000)*G46</f>
        <v>0.13009476117603744</v>
      </c>
      <c r="K47" s="47">
        <v>0</v>
      </c>
      <c r="L47" s="60">
        <f>D46*EXP('EIOPA RATES'!Q55)*DATA!$C$15*G46*F46</f>
        <v>3.906560246912689E-3</v>
      </c>
      <c r="M47" s="47">
        <f>DATA!$C$13*((1+DATA!$C$10)^A47)*F46*G46</f>
        <v>3.6612854379377776E-4</v>
      </c>
      <c r="N47" s="47">
        <f t="shared" si="1"/>
        <v>0.15577691089812251</v>
      </c>
      <c r="O47" s="26">
        <f>N47*'EIOPA RATES'!G55</f>
        <v>4.6000379967412623E-2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1.8661915972991872E-3</v>
      </c>
      <c r="T47" s="80">
        <f>S47*'EIOPA RATES'!G55</f>
        <v>5.5107988772416946E-4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8.9904592543658939E-3</v>
      </c>
      <c r="J48" s="47">
        <f>MAX(D48,DATA!$C$4)*F47*('MORTALITY RATES MALE'!D107/1000)*G47</f>
        <v>6.2618480464048581E-2</v>
      </c>
      <c r="K48" s="47">
        <v>0</v>
      </c>
      <c r="L48" s="60">
        <f>D47*EXP('EIOPA RATES'!Q56)*DATA!$C$15*G47*F47</f>
        <v>1.7548295616195279E-3</v>
      </c>
      <c r="M48" s="47">
        <f>DATA!$C$13*((1+DATA!$C$10)^A48)*F47*G47</f>
        <v>1.6610967889080201E-4</v>
      </c>
      <c r="N48" s="47">
        <f t="shared" si="1"/>
        <v>7.3529878958924808E-2</v>
      </c>
      <c r="O48" s="26">
        <f>N48*'EIOPA RATES'!G56</f>
        <v>2.1027217193064471E-2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8.3665007060607078E-4</v>
      </c>
      <c r="T48" s="80">
        <f>S48*'EIOPA RATES'!G56</f>
        <v>2.3925542919843562E-4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3.5105908712537224E-3</v>
      </c>
      <c r="J49" s="47">
        <f>MAX(D49,DATA!$C$4)*F48*('MORTALITY RATES MALE'!D108/1000)*G48</f>
        <v>2.8048508098204163E-2</v>
      </c>
      <c r="K49" s="47">
        <v>0</v>
      </c>
      <c r="L49" s="60">
        <f>D48*EXP('EIOPA RATES'!Q57)*DATA!$C$15*G48*F48</f>
        <v>7.36721650272862E-4</v>
      </c>
      <c r="M49" s="47">
        <f>DATA!$C$13*((1+DATA!$C$10)^A49)*F48*G48</f>
        <v>7.0452166051797809E-5</v>
      </c>
      <c r="N49" s="47">
        <f t="shared" si="1"/>
        <v>3.2366272785782538E-2</v>
      </c>
      <c r="O49" s="26">
        <f>N49*'EIOPA RATES'!G57</f>
        <v>8.9656182524001874E-3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3.5053163410412311E-4</v>
      </c>
      <c r="T49" s="80">
        <f>S49*'EIOPA RATES'!G57</f>
        <v>9.7099002951865735E-5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1.2686245534086818E-3</v>
      </c>
      <c r="J50" s="47">
        <f>MAX(D50,DATA!$C$4)*F49*('MORTALITY RATES MALE'!D109/1000)*G49</f>
        <v>1.163758291515605E-2</v>
      </c>
      <c r="K50" s="47">
        <v>0</v>
      </c>
      <c r="L50" s="60">
        <f>D49*EXP('EIOPA RATES'!Q58)*DATA!$C$15*G49*F49</f>
        <v>2.8772662972337157E-4</v>
      </c>
      <c r="M50" s="47">
        <f>DATA!$C$13*((1+DATA!$C$10)^A50)*F49*G49</f>
        <v>2.7792398466658135E-5</v>
      </c>
      <c r="N50" s="47">
        <f t="shared" si="1"/>
        <v>1.322172649675476E-2</v>
      </c>
      <c r="O50" s="26">
        <f>N50*'EIOPA RATES'!G58</f>
        <v>3.5470675320624038E-3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1.3662281851812557E-4</v>
      </c>
      <c r="T50" s="80">
        <f>S50*'EIOPA RATES'!G58</f>
        <v>3.665257815032279E-5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4.2203814175493089E-4</v>
      </c>
      <c r="J51" s="47">
        <f>MAX(D51,DATA!$C$4)*F50*('MORTALITY RATES MALE'!D110/1000)*G50</f>
        <v>4.4496125889841873E-3</v>
      </c>
      <c r="K51" s="47">
        <v>0</v>
      </c>
      <c r="L51" s="60">
        <f>D50*EXP('EIOPA RATES'!Q59)*DATA!$C$15*G50*F50</f>
        <v>1.0399470055123201E-4</v>
      </c>
      <c r="M51" s="47">
        <f>DATA!$C$13*((1+DATA!$C$10)^A51)*F50*G50</f>
        <v>1.014463371872349E-5</v>
      </c>
      <c r="N51" s="47">
        <f t="shared" si="1"/>
        <v>4.985790065009074E-3</v>
      </c>
      <c r="O51" s="26">
        <f>N51*'EIOPA RATES'!G59</f>
        <v>1.2951890139631527E-3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4.9280909453409062E-5</v>
      </c>
      <c r="T51" s="80">
        <f>S51*'EIOPA RATES'!G59</f>
        <v>1.280200162660722E-5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1.2850117212578085E-4</v>
      </c>
      <c r="J52" s="47">
        <f>MAX(D52,DATA!$C$4)*F51*('MORTALITY RATES MALE'!D111/1000)*G51</f>
        <v>1.5589254199612596E-3</v>
      </c>
      <c r="K52" s="47">
        <v>0</v>
      </c>
      <c r="L52" s="60">
        <f>D51*EXP('EIOPA RATES'!Q60)*DATA!$C$15*G51*F51</f>
        <v>3.4586063327969791E-5</v>
      </c>
      <c r="M52" s="47">
        <f>DATA!$C$13*((1+DATA!$C$10)^A52)*F51*G51</f>
        <v>3.4082899472952157E-6</v>
      </c>
      <c r="N52" s="47">
        <f t="shared" si="1"/>
        <v>1.7254209453623054E-3</v>
      </c>
      <c r="O52" s="26">
        <f>N52*'EIOPA RATES'!G60</f>
        <v>4.3415334539359892E-4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1.6355174811544667E-5</v>
      </c>
      <c r="T52" s="80">
        <f>S52*'EIOPA RATES'!G60</f>
        <v>4.1153168321126641E-6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1*$G52</f>
        <v>3.4795842789729273E-4</v>
      </c>
      <c r="I53" s="58">
        <f>(D53-DATA!$C$11*((1+DATA!$C$10)^A53))*F53*G52*DATA!$C$12</f>
        <v>3.5633029017488718E-5</v>
      </c>
      <c r="J53" s="47">
        <f>MAX(D53,DATA!$C$4)*F52*('MORTALITY RATES MALE'!D112/1000)*G52</f>
        <v>4.9807282009731342E-4</v>
      </c>
      <c r="K53" s="59">
        <f>F53*D53*G52</f>
        <v>2.3768899470160277E-4</v>
      </c>
      <c r="L53" s="60">
        <f>D52*EXP('EIOPA RATES'!Q61)*DATA!$C$15*G52*F52</f>
        <v>1.0532377716957902E-5</v>
      </c>
      <c r="M53" s="47">
        <f>DATA!$C$13*((1+DATA!$C$10)^A53)*F52*G52</f>
        <v>1.048345986458043E-6</v>
      </c>
      <c r="N53" s="48">
        <f t="shared" si="1"/>
        <v>7.8297556751982084E-4</v>
      </c>
      <c r="O53" s="76">
        <f>N53*'EIOPA RATES'!G61</f>
        <v>1.9079974475735706E-4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4.9701555660893283E-6</v>
      </c>
      <c r="T53" s="80">
        <f>S53*'EIOPA RATES'!G61</f>
        <v>1.2111545401321801E-6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5F75-CC32-40D3-BCB8-9F717E6842B3}">
  <dimension ref="A1:X53"/>
  <sheetViews>
    <sheetView topLeftCell="J1" zoomScale="117" workbookViewId="0">
      <selection activeCell="M4" sqref="M4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3" t="s">
        <v>50</v>
      </c>
      <c r="C1" s="183"/>
      <c r="D1" s="183"/>
      <c r="F1" s="184" t="s">
        <v>54</v>
      </c>
      <c r="G1" s="185"/>
      <c r="I1" s="186" t="s">
        <v>56</v>
      </c>
      <c r="J1" s="187"/>
      <c r="K1" s="187"/>
      <c r="L1" s="187"/>
      <c r="M1" s="187"/>
      <c r="N1" s="187"/>
      <c r="O1" s="188"/>
      <c r="Q1" s="189" t="s">
        <v>64</v>
      </c>
      <c r="R1" s="190"/>
      <c r="S1" s="190"/>
      <c r="T1" s="191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67106.909046613902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MALE+FEMALE'!D63/1000)</f>
        <v>0.99534392999999999</v>
      </c>
      <c r="G4" s="64">
        <f>(1-DATA!$C$12)*$G3</f>
        <v>0.85</v>
      </c>
      <c r="I4" s="58">
        <f>(D4-DATA!$C$11*((1+DATA!$C$10)^A4))*F4*G3*DATA!$C$12</f>
        <v>10437.283310104323</v>
      </c>
      <c r="J4" s="47">
        <f>MAX(D4,DATA!$C$4)*F3*('MORTALITY RATES MALE+FEMALE'!D63/1000)*G3</f>
        <v>325.92489999999998</v>
      </c>
      <c r="K4" s="47">
        <v>0</v>
      </c>
      <c r="L4" s="60">
        <f>D3*EXP('EIOPA RATES'!Q12)*DATA!$C$15*G3*F3</f>
        <v>1001.0111999999998</v>
      </c>
      <c r="M4" s="47">
        <f>DATA!$C$13*((1+DATA!$C$10)^A4)*F3*G3</f>
        <v>51</v>
      </c>
      <c r="N4" s="47">
        <f t="shared" ref="N4:N53" si="1">SUM(I4:M4)</f>
        <v>11815.219410104322</v>
      </c>
      <c r="O4" s="26">
        <f>N4*'EIOPA RATES'!G12</f>
        <v>11567.218250807022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Q4+R4-M4</f>
        <v>521.00639999999976</v>
      </c>
      <c r="T4" s="80">
        <f>S4*F4*G3</f>
        <v>518.58055773115177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MALE+FEMALE'!D64/1000)</f>
        <v>0.99026336611778309</v>
      </c>
      <c r="G5" s="64">
        <f>(1-DATA!$C$12)*$G4</f>
        <v>0.72249999999999992</v>
      </c>
      <c r="I5" s="58">
        <f>(D5-DATA!$C$11*((1+DATA!$C$10)^A5))*F5*G4*DATA!$C$12</f>
        <v>8808.096122964067</v>
      </c>
      <c r="J5" s="47">
        <f>MAX(D5,DATA!$C$4)*F4*('MORTALITY RATES MALE+FEMALE'!D64/1000)*G4</f>
        <v>302.29355099190559</v>
      </c>
      <c r="K5" s="47">
        <v>0</v>
      </c>
      <c r="L5" s="60">
        <f>D4*EXP('EIOPA RATES'!Q13)*DATA!$C$15*G4*F4</f>
        <v>845.14639663649837</v>
      </c>
      <c r="M5" s="47">
        <f>DATA!$C$13*((1+DATA!$C$10)^A5)*F4*G4</f>
        <v>44.011122552809994</v>
      </c>
      <c r="N5" s="47">
        <f t="shared" si="1"/>
        <v>9999.547193145283</v>
      </c>
      <c r="O5" s="26">
        <f>N5*'EIOPA RATES'!G13</f>
        <v>9594.1260214372633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Q5+R5-M5</f>
        <v>526.81231613299781</v>
      </c>
      <c r="T5" s="80">
        <f t="shared" ref="T5:T53" si="3">S5*F5*G4</f>
        <v>443.43049686324281</v>
      </c>
      <c r="W5" s="67" t="s">
        <v>71</v>
      </c>
      <c r="X5" s="70">
        <f>SUMPRODUCT(I4:I53,'EIOPA RATES'!G12:G61)</f>
        <v>57869.233965005937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MALE+FEMALE'!D65/1000)</f>
        <v>0.98472990316215447</v>
      </c>
      <c r="G6" s="64">
        <f>(1-DATA!$C$12)*$G5</f>
        <v>0.61412499999999992</v>
      </c>
      <c r="I6" s="58">
        <f>(D6-DATA!$C$11*((1+DATA!$C$10)^A6))*F6*G5*DATA!$C$12</f>
        <v>7448.3262474096045</v>
      </c>
      <c r="J6" s="47">
        <f>MAX(D6,DATA!$C$4)*F5*('MORTALITY RATES MALE+FEMALE'!D65/1000)*G5</f>
        <v>279.85488898091523</v>
      </c>
      <c r="K6" s="47">
        <v>0</v>
      </c>
      <c r="L6" s="60">
        <f>D5*EXP('EIOPA RATES'!Q14)*DATA!$C$15*G5*F5</f>
        <v>715.0266832924309</v>
      </c>
      <c r="M6" s="47">
        <f>DATA!$C$13*((1+DATA!$C$10)^A6)*F5*G5</f>
        <v>37.962874050099209</v>
      </c>
      <c r="N6" s="47">
        <f t="shared" si="1"/>
        <v>8481.1706937330509</v>
      </c>
      <c r="O6" s="26">
        <f>N6*'EIOPA RATES'!G14</f>
        <v>7954.7384488941343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533.11539688076834</v>
      </c>
      <c r="T6" s="80">
        <f t="shared" si="3"/>
        <v>379.29420134701144</v>
      </c>
      <c r="W6" s="67" t="s">
        <v>70</v>
      </c>
      <c r="X6" s="70">
        <f>SUMPRODUCT(J4:J53,'EIOPA RATES'!G12:G61)</f>
        <v>3357.8709085184209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MALE+FEMALE'!D66/1000)</f>
        <v>0.97865859033340441</v>
      </c>
      <c r="G7" s="64">
        <f>(1-DATA!$C$12)*$G6</f>
        <v>0.52200624999999989</v>
      </c>
      <c r="I7" s="58">
        <f>(D7-DATA!$C$11*((1+DATA!$C$10)^A7))*F7*G6*DATA!$C$12</f>
        <v>6306.1557287972128</v>
      </c>
      <c r="J7" s="47">
        <f>MAX(D7,DATA!$C$4)*F6*('MORTALITY RATES MALE+FEMALE'!D66/1000)*G6</f>
        <v>260.99814936693247</v>
      </c>
      <c r="K7" s="47">
        <v>0</v>
      </c>
      <c r="L7" s="60">
        <f>D6*EXP('EIOPA RATES'!Q15)*DATA!$C$15*G6*F6</f>
        <v>605.73534464669319</v>
      </c>
      <c r="M7" s="47">
        <f>DATA!$C$13*((1+DATA!$C$10)^A7)*F6*G6</f>
        <v>32.729893699885132</v>
      </c>
      <c r="N7" s="47">
        <f t="shared" si="1"/>
        <v>7205.619116510723</v>
      </c>
      <c r="O7" s="26">
        <f>N7*'EIOPA RATES'!G15</f>
        <v>6594.8501209602864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539.632331406155</v>
      </c>
      <c r="T7" s="80">
        <f t="shared" si="3"/>
        <v>324.32912596299155</v>
      </c>
      <c r="W7" s="67" t="s">
        <v>74</v>
      </c>
      <c r="X7" s="70">
        <f>SUMPRODUCT(K4:K53,'EIOPA RATES'!G12:G61)</f>
        <v>1.960992860304479E-4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MALE+FEMALE'!D67/1000)</f>
        <v>0.97201944874926982</v>
      </c>
      <c r="G8" s="64">
        <f>(1-DATA!$C$12)*$G7</f>
        <v>0.44370531249999989</v>
      </c>
      <c r="I8" s="58">
        <f>(D8-DATA!$C$11*((1+DATA!$C$10)^A8))*F8*G7*DATA!$C$12</f>
        <v>5343.1109334652001</v>
      </c>
      <c r="J8" s="47">
        <f>MAX(D8,DATA!$C$4)*F7*('MORTALITY RATES MALE+FEMALE'!D67/1000)*G7</f>
        <v>243.37529453163626</v>
      </c>
      <c r="K8" s="47">
        <v>0</v>
      </c>
      <c r="L8" s="60">
        <f>D7*EXP('EIOPA RATES'!Q16)*DATA!$C$15*G7*F7</f>
        <v>513.55262469497927</v>
      </c>
      <c r="M8" s="47">
        <f>DATA!$C$13*((1+DATA!$C$10)^A8)*F7*G7</f>
        <v>28.201861702494163</v>
      </c>
      <c r="N8" s="47">
        <f t="shared" si="1"/>
        <v>6128.2407143943101</v>
      </c>
      <c r="O8" s="26">
        <f>N8*'EIOPA RATES'!G16</f>
        <v>5465.6179743701268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546.23194223783742</v>
      </c>
      <c r="T8" s="80">
        <f t="shared" si="3"/>
        <v>277.1582116875108</v>
      </c>
      <c r="W8" s="67" t="s">
        <v>73</v>
      </c>
      <c r="X8" s="70">
        <f>SUMPRODUCT(L4:L53,'EIOPA RATES'!G12:G61)</f>
        <v>5572.4089762892781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MALE+FEMALE'!D68/1000)</f>
        <v>0.96472589109538509</v>
      </c>
      <c r="G9" s="64">
        <f>(1-DATA!$C$12)*$G8</f>
        <v>0.37714951562499988</v>
      </c>
      <c r="I9" s="58">
        <f>(D9-DATA!$C$11*((1+DATA!$C$10)^A9))*F9*G8*DATA!$C$12</f>
        <v>4527.3866514261708</v>
      </c>
      <c r="J9" s="47">
        <f>MAX(D9,DATA!$C$4)*F8*('MORTALITY RATES MALE+FEMALE'!D68/1000)*G8</f>
        <v>228.26036997791647</v>
      </c>
      <c r="K9" s="47">
        <v>0</v>
      </c>
      <c r="L9" s="60">
        <f>D8*EXP('EIOPA RATES'!Q17)*DATA!$C$15*G8*F8</f>
        <v>435.46698259608917</v>
      </c>
      <c r="M9" s="47">
        <f>DATA!$C$13*((1+DATA!$C$10)^A9)*F8*G8</f>
        <v>24.28514037251588</v>
      </c>
      <c r="N9" s="47">
        <f t="shared" si="1"/>
        <v>5215.3991443726927</v>
      </c>
      <c r="O9" s="26">
        <f>N9*'EIOPA RATES'!G17</f>
        <v>4529.2078584035571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552.67737733823981</v>
      </c>
      <c r="T9" s="80">
        <f t="shared" si="3"/>
        <v>236.57576372906101</v>
      </c>
      <c r="W9" s="68" t="s">
        <v>72</v>
      </c>
      <c r="X9" s="71">
        <f>SUMPRODUCT(M4:M53,'EIOPA RATES'!G12:G61)</f>
        <v>307.39500070100115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MALE+FEMALE'!D69/1000)</f>
        <v>0.95670263245498344</v>
      </c>
      <c r="G10" s="64">
        <f>(1-DATA!$C$12)*$G9</f>
        <v>0.32057708828124987</v>
      </c>
      <c r="I10" s="58">
        <f>(D10-DATA!$C$11*((1+DATA!$C$10)^A10))*F10*G9*DATA!$C$12</f>
        <v>3836.2687445680672</v>
      </c>
      <c r="J10" s="47">
        <f>MAX(D10,DATA!$C$4)*F9*('MORTALITY RATES MALE+FEMALE'!D69/1000)*G9</f>
        <v>214.55188181918624</v>
      </c>
      <c r="K10" s="47">
        <v>0</v>
      </c>
      <c r="L10" s="60">
        <f>D9*EXP('EIOPA RATES'!Q18)*DATA!$C$15*G9*F9</f>
        <v>369.29603994982244</v>
      </c>
      <c r="M10" s="47">
        <f>DATA!$C$13*((1+DATA!$C$10)^A10)*F9*G9</f>
        <v>20.897228673888346</v>
      </c>
      <c r="N10" s="47">
        <f t="shared" si="1"/>
        <v>4441.013895010964</v>
      </c>
      <c r="O10" s="26">
        <f>N10*'EIOPA RATES'!G18</f>
        <v>3752.1844063649023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559.09091210500628</v>
      </c>
      <c r="T10" s="80">
        <f t="shared" si="3"/>
        <v>201.7311462447727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MALE+FEMALE'!D70/1000)</f>
        <v>0.94781345864660693</v>
      </c>
      <c r="G11" s="64">
        <f>(1-DATA!$C$12)*$G10</f>
        <v>0.2724905250390624</v>
      </c>
      <c r="I11" s="58">
        <f>(D11-DATA!$C$11*((1+DATA!$C$10)^A11))*F11*G10*DATA!$C$12</f>
        <v>3250.1143663155863</v>
      </c>
      <c r="J11" s="47">
        <f>MAX(D11,DATA!$C$4)*F10*('MORTALITY RATES MALE+FEMALE'!D70/1000)*G10</f>
        <v>203.27716753629281</v>
      </c>
      <c r="K11" s="47">
        <v>0</v>
      </c>
      <c r="L11" s="60">
        <f>D10*EXP('EIOPA RATES'!Q19)*DATA!$C$15*G10*F10</f>
        <v>313.1795188265703</v>
      </c>
      <c r="M11" s="47">
        <f>DATA!$C$13*((1+DATA!$C$10)^A11)*F10*G10</f>
        <v>17.967217593548565</v>
      </c>
      <c r="N11" s="47">
        <f t="shared" si="1"/>
        <v>3784.538270271998</v>
      </c>
      <c r="O11" s="26">
        <f>N11*'EIOPA RATES'!G19</f>
        <v>3108.3295485302483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565.53949282885458</v>
      </c>
      <c r="T11" s="80">
        <f t="shared" si="3"/>
        <v>171.83763595377437</v>
      </c>
      <c r="W11" s="66" t="s">
        <v>75</v>
      </c>
      <c r="X11" s="69">
        <f>DATA!C4-X3</f>
        <v>2893.0909533860977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MALE+FEMALE'!D71/1000)</f>
        <v>0.93811824634370711</v>
      </c>
      <c r="G12" s="64">
        <f>(1-DATA!$C$12)*$G11</f>
        <v>0.23161694628320303</v>
      </c>
      <c r="I12" s="58">
        <f>(D12-DATA!$C$11*((1+DATA!$C$10)^A12))*F12*G11*DATA!$C$12</f>
        <v>2752.3590658229245</v>
      </c>
      <c r="J12" s="47">
        <f>MAX(D12,DATA!$C$4)*F11*('MORTALITY RATES MALE+FEMALE'!D71/1000)*G11</f>
        <v>189.6959949996762</v>
      </c>
      <c r="K12" s="47">
        <v>0</v>
      </c>
      <c r="L12" s="60">
        <f>D11*EXP('EIOPA RATES'!Q20)*DATA!$C$15*G11*F11</f>
        <v>265.46843552100341</v>
      </c>
      <c r="M12" s="47">
        <f>DATA!$C$13*((1+DATA!$C$10)^A12)*F11*G11</f>
        <v>15.432839058165451</v>
      </c>
      <c r="N12" s="47">
        <f t="shared" si="1"/>
        <v>3222.9563354017696</v>
      </c>
      <c r="O12" s="26">
        <f>N12*'EIOPA RATES'!G20</f>
        <v>2571.8919687550979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571.92201842502459</v>
      </c>
      <c r="T12" s="80">
        <f t="shared" si="3"/>
        <v>146.19947245904066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MALE+FEMALE'!D72/1000)</f>
        <v>0.92756636735829279</v>
      </c>
      <c r="G13" s="64">
        <f>(1-DATA!$C$12)*$G12</f>
        <v>0.19687440434072256</v>
      </c>
      <c r="I13" s="58">
        <f>(D13-DATA!$C$11*((1+DATA!$C$10)^A13))*F13*G12*DATA!$C$12</f>
        <v>2327.2059306823317</v>
      </c>
      <c r="J13" s="47">
        <f>MAX(D13,DATA!$C$4)*F12*('MORTALITY RATES MALE+FEMALE'!D72/1000)*G12</f>
        <v>176.5529416772537</v>
      </c>
      <c r="K13" s="47">
        <v>0</v>
      </c>
      <c r="L13" s="60">
        <f>D12*EXP('EIOPA RATES'!Q21)*DATA!$C$15*G12*F12</f>
        <v>224.69422999063562</v>
      </c>
      <c r="M13" s="47">
        <f>DATA!$C$13*((1+DATA!$C$10)^A13)*F12*G12</f>
        <v>13.243404265221884</v>
      </c>
      <c r="N13" s="47">
        <f t="shared" si="1"/>
        <v>2741.6965066154426</v>
      </c>
      <c r="O13" s="26">
        <f>N13*'EIOPA RATES'!G21</f>
        <v>2126.821988989393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577.67287823880974</v>
      </c>
      <c r="T13" s="80">
        <f t="shared" si="3"/>
        <v>124.10729285245739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MALE+FEMALE'!D73/1000)</f>
        <v>0.91617261516051096</v>
      </c>
      <c r="G14" s="64">
        <f>(1-DATA!$C$12)*$G13</f>
        <v>0.16734324368961417</v>
      </c>
      <c r="I14" s="58">
        <f>(D14-DATA!$C$11*((1+DATA!$C$10)^A14))*F14*G13*DATA!$C$12</f>
        <v>1969.8833961134826</v>
      </c>
      <c r="J14" s="47">
        <f>MAX(D14,DATA!$C$4)*F13*('MORTALITY RATES MALE+FEMALE'!D73/1000)*G13</f>
        <v>163.37553778650567</v>
      </c>
      <c r="K14" s="47">
        <v>0</v>
      </c>
      <c r="L14" s="60">
        <f>D13*EXP('EIOPA RATES'!Q22)*DATA!$C$15*G13*F13</f>
        <v>190.39451571729037</v>
      </c>
      <c r="M14" s="47">
        <f>DATA!$C$13*((1+DATA!$C$10)^A14)*F13*G13</f>
        <v>11.352882526220977</v>
      </c>
      <c r="N14" s="47">
        <f t="shared" si="1"/>
        <v>2335.0063321434995</v>
      </c>
      <c r="O14" s="26">
        <f>N14*'EIOPA RATES'!G22</f>
        <v>1757.0434530287971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584.42192559059163</v>
      </c>
      <c r="T14" s="80">
        <f t="shared" si="3"/>
        <v>105.41273083816832</v>
      </c>
      <c r="W14" s="73" t="s">
        <v>77</v>
      </c>
      <c r="X14" s="72">
        <f>SUM(T3:T53)</f>
        <v>3454.0418517301864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MALE+FEMALE'!D74/1000)</f>
        <v>0.90364280943242203</v>
      </c>
      <c r="G15" s="64">
        <f>(1-DATA!$C$12)*$G14</f>
        <v>0.14224175713617204</v>
      </c>
      <c r="I15" s="58">
        <f>(D15-DATA!$C$11*((1+DATA!$C$10)^A15))*F15*G14*DATA!$C$12</f>
        <v>1663.8699271028315</v>
      </c>
      <c r="J15" s="47">
        <f>MAX(D15,DATA!$C$4)*F14*('MORTALITY RATES MALE+FEMALE'!D74/1000)*G14</f>
        <v>153.86002585687658</v>
      </c>
      <c r="K15" s="47">
        <v>0</v>
      </c>
      <c r="L15" s="60">
        <f>D14*EXP('EIOPA RATES'!Q23)*DATA!$C$15*G14*F14</f>
        <v>161.04526150552238</v>
      </c>
      <c r="M15" s="47">
        <f>DATA!$C$13*((1+DATA!$C$10)^A15)*F14*G14</f>
        <v>9.722043382776187</v>
      </c>
      <c r="N15" s="47">
        <f t="shared" si="1"/>
        <v>1988.4972578480067</v>
      </c>
      <c r="O15" s="26">
        <f>N15*'EIOPA RATES'!G23</f>
        <v>1452.4995719220192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590.51723735291864</v>
      </c>
      <c r="T15" s="80">
        <f t="shared" si="3"/>
        <v>89.297141998069421</v>
      </c>
      <c r="W15" s="74" t="s">
        <v>78</v>
      </c>
      <c r="X15" s="70">
        <f>DATA!C4-X3-X14</f>
        <v>-560.95089834408873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MALE+FEMALE'!D75/1000)</f>
        <v>0.88990541456915606</v>
      </c>
      <c r="G16" s="64">
        <f>(1-DATA!$C$12)*$G15</f>
        <v>0.12090549356574623</v>
      </c>
      <c r="I16" s="58">
        <f>(D16-DATA!$C$11*((1+DATA!$C$10)^A16))*F16*G15*DATA!$C$12</f>
        <v>1402.6991198103669</v>
      </c>
      <c r="J16" s="47">
        <f>MAX(D16,DATA!$C$4)*F15*('MORTALITY RATES MALE+FEMALE'!D75/1000)*G15</f>
        <v>144.40620869508004</v>
      </c>
      <c r="K16" s="47">
        <v>0</v>
      </c>
      <c r="L16" s="60">
        <f>D15*EXP('EIOPA RATES'!Q24)*DATA!$C$15*G15*F15</f>
        <v>135.9776284052457</v>
      </c>
      <c r="M16" s="47">
        <f>DATA!$C$13*((1+DATA!$C$10)^A16)*F15*G15</f>
        <v>8.3137343427964812</v>
      </c>
      <c r="N16" s="47">
        <f t="shared" si="1"/>
        <v>1691.3966912534893</v>
      </c>
      <c r="O16" s="26">
        <f>N16*'EIOPA RATES'!G24</f>
        <v>1199.759653885284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596.19907523758491</v>
      </c>
      <c r="T16" s="80">
        <f t="shared" si="3"/>
        <v>75.467898356535954</v>
      </c>
      <c r="W16" s="75" t="s">
        <v>79</v>
      </c>
      <c r="X16" s="71">
        <f>(DATA!$C$14-DATA!$C$15)*X18*DATA!C4</f>
        <v>3188.9674823130722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MALE+FEMALE'!D76/1000)</f>
        <v>0.87468196282509614</v>
      </c>
      <c r="G17" s="64">
        <f>(1-DATA!$C$12)*$G16</f>
        <v>0.10276966953088429</v>
      </c>
      <c r="I17" s="58">
        <f>(D17-DATA!$C$11*((1+DATA!$C$10)^A17))*F17*G16*DATA!$C$12</f>
        <v>1178.8795518051527</v>
      </c>
      <c r="J17" s="47">
        <f>MAX(D17,DATA!$C$4)*F16*('MORTALITY RATES MALE+FEMALE'!D76/1000)*G16</f>
        <v>136.83441198635754</v>
      </c>
      <c r="K17" s="47">
        <v>0</v>
      </c>
      <c r="L17" s="60">
        <f>D16*EXP('EIOPA RATES'!Q25)*DATA!$C$15*G16*F16</f>
        <v>114.50256761400659</v>
      </c>
      <c r="M17" s="47">
        <f>DATA!$C$13*((1+DATA!$C$10)^A17)*F16*G16</f>
        <v>7.0984298126042482</v>
      </c>
      <c r="N17" s="47">
        <f t="shared" si="1"/>
        <v>1437.3149612181212</v>
      </c>
      <c r="O17" s="26">
        <f>N17*'EIOPA RATES'!G25</f>
        <v>991.19200930555962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601.01877868642862</v>
      </c>
      <c r="T17" s="80">
        <f t="shared" si="3"/>
        <v>63.560052429953721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MALE+FEMALE'!D77/1000)</f>
        <v>0.85808363053210268</v>
      </c>
      <c r="G18" s="64">
        <f>(1-DATA!$C$12)*$G17</f>
        <v>8.7354219101251643E-2</v>
      </c>
      <c r="I18" s="58">
        <f>(D18-DATA!$C$11*((1+DATA!$C$10)^A18))*F18*G17*DATA!$C$12</f>
        <v>988.56112021172919</v>
      </c>
      <c r="J18" s="47">
        <f>MAX(D18,DATA!$C$4)*F17*('MORTALITY RATES MALE+FEMALE'!D77/1000)*G17</f>
        <v>127.52739801666144</v>
      </c>
      <c r="K18" s="47">
        <v>0</v>
      </c>
      <c r="L18" s="60">
        <f>D17*EXP('EIOPA RATES'!Q26)*DATA!$C$15*G17*F17</f>
        <v>96.200736223198803</v>
      </c>
      <c r="M18" s="47">
        <f>DATA!$C$13*((1+DATA!$C$10)^A18)*F17*G17</f>
        <v>6.0490574840655782</v>
      </c>
      <c r="N18" s="47">
        <f t="shared" si="1"/>
        <v>1218.3383119356549</v>
      </c>
      <c r="O18" s="26">
        <f>N18*'EIOPA RATES'!G26</f>
        <v>817.09900028758011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605.4914314850646</v>
      </c>
      <c r="T18" s="80">
        <f t="shared" si="3"/>
        <v>53.39524441081312</v>
      </c>
      <c r="W18" s="66" t="s">
        <v>80</v>
      </c>
      <c r="X18" s="69">
        <f>SUMPRODUCT(O4:O53,A4:A53)/SUM(O4:O53)</f>
        <v>5.6945847898447735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MALE+FEMALE'!D78/1000)</f>
        <v>0.83976352785856967</v>
      </c>
      <c r="G19" s="64">
        <f>(1-DATA!$C$12)*$G18</f>
        <v>7.4251086236063898E-2</v>
      </c>
      <c r="I19" s="58">
        <f>(D19-DATA!$C$11*((1+DATA!$C$10)^A19))*F19*G18*DATA!$C$12</f>
        <v>827.23577222884455</v>
      </c>
      <c r="J19" s="47">
        <f>MAX(D19,DATA!$C$4)*F18*('MORTALITY RATES MALE+FEMALE'!D78/1000)*G18</f>
        <v>120.35593722228009</v>
      </c>
      <c r="K19" s="47">
        <v>0</v>
      </c>
      <c r="L19" s="60">
        <f>D18*EXP('EIOPA RATES'!Q27)*DATA!$C$15*G18*F18</f>
        <v>80.697190302576061</v>
      </c>
      <c r="M19" s="47">
        <f>DATA!$C$13*((1+DATA!$C$10)^A19)*F18*G18</f>
        <v>5.1450103808341803</v>
      </c>
      <c r="N19" s="47">
        <f t="shared" si="1"/>
        <v>1033.4339101345349</v>
      </c>
      <c r="O19" s="26">
        <f>N19*'EIOPA RATES'!G27</f>
        <v>673.82433985696321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610.04158283367451</v>
      </c>
      <c r="T19" s="80">
        <f t="shared" si="3"/>
        <v>44.750751582776054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MALE+FEMALE'!D79/1000)</f>
        <v>0.82050850595194769</v>
      </c>
      <c r="G20" s="64">
        <f>(1-DATA!$C$12)*$G19</f>
        <v>6.3113423300654309E-2</v>
      </c>
      <c r="I20" s="58">
        <f>(D20-DATA!$C$11*((1+DATA!$C$10)^A20))*F20*G19*DATA!$C$12</f>
        <v>690.91173151786973</v>
      </c>
      <c r="J20" s="47">
        <f>MAX(D20,DATA!$C$4)*F19*('MORTALITY RATES MALE+FEMALE'!D79/1000)*G19</f>
        <v>108.13171133856154</v>
      </c>
      <c r="K20" s="47">
        <v>0</v>
      </c>
      <c r="L20" s="60">
        <f>D19*EXP('EIOPA RATES'!Q28)*DATA!$C$15*G19*F19</f>
        <v>67.508001113125545</v>
      </c>
      <c r="M20" s="47">
        <f>DATA!$C$13*((1+DATA!$C$10)^A20)*F19*G19</f>
        <v>4.3654874535648434</v>
      </c>
      <c r="N20" s="47">
        <f t="shared" si="1"/>
        <v>870.9169314231217</v>
      </c>
      <c r="O20" s="26">
        <f>N20*'EIOPA RATES'!G28</f>
        <v>552.24152189671804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614.30212357475114</v>
      </c>
      <c r="T20" s="80">
        <f t="shared" si="3"/>
        <v>37.425526239647418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MALE+FEMALE'!D80/1000)</f>
        <v>0.79974188694598225</v>
      </c>
      <c r="G21" s="64">
        <f>(1-DATA!$C$12)*$G20</f>
        <v>5.3646409805556163E-2</v>
      </c>
      <c r="I21" s="58">
        <f>(D21-DATA!$C$11*((1+DATA!$C$10)^A21))*F21*G20*DATA!$C$12</f>
        <v>574.81813157466092</v>
      </c>
      <c r="J21" s="47">
        <f>MAX(D21,DATA!$C$4)*F20*('MORTALITY RATES MALE+FEMALE'!D80/1000)*G20</f>
        <v>99.544786670852105</v>
      </c>
      <c r="K21" s="47">
        <v>0</v>
      </c>
      <c r="L21" s="60">
        <f>D20*EXP('EIOPA RATES'!Q29)*DATA!$C$15*G20*F20</f>
        <v>56.302151817236883</v>
      </c>
      <c r="M21" s="47">
        <f>DATA!$C$13*((1+DATA!$C$10)^A21)*F20*G20</f>
        <v>3.6980937847525985</v>
      </c>
      <c r="N21" s="47">
        <f t="shared" si="1"/>
        <v>734.36316384750251</v>
      </c>
      <c r="O21" s="26">
        <f>N21*'EIOPA RATES'!G29</f>
        <v>453.50003253704779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617.57439139964856</v>
      </c>
      <c r="T21" s="80">
        <f t="shared" si="3"/>
        <v>31.171726654339199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MALE+FEMALE'!D81/1000)</f>
        <v>0.77672797058274157</v>
      </c>
      <c r="G22" s="64">
        <f>(1-DATA!$C$12)*$G21</f>
        <v>4.5599448334722736E-2</v>
      </c>
      <c r="I22" s="58">
        <f>(D22-DATA!$C$11*((1+DATA!$C$10)^A22))*F22*G21*DATA!$C$12</f>
        <v>475.36684191464752</v>
      </c>
      <c r="J22" s="47">
        <f>MAX(D22,DATA!$C$4)*F21*('MORTALITY RATES MALE+FEMALE'!D81/1000)*G21</f>
        <v>93.934592492982034</v>
      </c>
      <c r="K22" s="47">
        <v>0</v>
      </c>
      <c r="L22" s="60">
        <f>D21*EXP('EIOPA RATES'!Q30)*DATA!$C$15*G21*F21</f>
        <v>46.727661710878287</v>
      </c>
      <c r="M22" s="47">
        <f>DATA!$C$13*((1+DATA!$C$10)^A22)*F21*G21</f>
        <v>3.125098955365484</v>
      </c>
      <c r="N22" s="47">
        <f t="shared" si="1"/>
        <v>619.15419507387332</v>
      </c>
      <c r="O22" s="26">
        <f>N22*'EIOPA RATES'!G30</f>
        <v>373.28517171432918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619.240378735067</v>
      </c>
      <c r="T22" s="80">
        <f t="shared" si="3"/>
        <v>25.80292114519046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MALE+FEMALE'!D82/1000)</f>
        <v>0.75101728054465045</v>
      </c>
      <c r="G23" s="64">
        <f>(1-DATA!$C$12)*$G22</f>
        <v>3.8759531084514326E-2</v>
      </c>
      <c r="I23" s="58">
        <f>(D23-DATA!$C$11*((1+DATA!$C$10)^A23))*F23*G22*DATA!$C$12</f>
        <v>390.34312354803984</v>
      </c>
      <c r="J23" s="47">
        <f>MAX(D23,DATA!$C$4)*F22*('MORTALITY RATES MALE+FEMALE'!D82/1000)*G22</f>
        <v>89.122815084417184</v>
      </c>
      <c r="K23" s="47">
        <v>0</v>
      </c>
      <c r="L23" s="60">
        <f>D22*EXP('EIOPA RATES'!Q31)*DATA!$C$15*G22*F22</f>
        <v>38.541914965216954</v>
      </c>
      <c r="M23" s="47">
        <f>DATA!$C$13*((1+DATA!$C$10)^A23)*F22*G22</f>
        <v>2.6314915080517038</v>
      </c>
      <c r="N23" s="47">
        <f t="shared" si="1"/>
        <v>520.63934510572562</v>
      </c>
      <c r="O23" s="26">
        <f>N23*'EIOPA RATES'!G31</f>
        <v>307.25329291373873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619.19140141731145</v>
      </c>
      <c r="T23" s="80">
        <f t="shared" si="3"/>
        <v>21.204812437478846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MALE+FEMALE'!D83/1000)</f>
        <v>0.72286476692891855</v>
      </c>
      <c r="G24" s="64">
        <f>(1-DATA!$C$12)*$G23</f>
        <v>3.2945601421837174E-2</v>
      </c>
      <c r="I24" s="58">
        <f>(D24-DATA!$C$11*((1+DATA!$C$10)^A24))*F24*G23*DATA!$C$12</f>
        <v>319.29671458240352</v>
      </c>
      <c r="J24" s="47">
        <f>MAX(D24,DATA!$C$4)*F23*('MORTALITY RATES MALE+FEMALE'!D83/1000)*G23</f>
        <v>82.934753240199655</v>
      </c>
      <c r="K24" s="47">
        <v>0</v>
      </c>
      <c r="L24" s="60">
        <f>D23*EXP('EIOPA RATES'!Q32)*DATA!$C$15*G23*F23</f>
        <v>31.670760388674097</v>
      </c>
      <c r="M24" s="47">
        <f>DATA!$C$13*((1+DATA!$C$10)^A24)*F23*G23</f>
        <v>2.2059824633061957</v>
      </c>
      <c r="N24" s="47">
        <f t="shared" si="1"/>
        <v>436.10821067458346</v>
      </c>
      <c r="O24" s="26">
        <f>N24*'EIOPA RATES'!G32</f>
        <v>251.74878805179605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619.50995078675442</v>
      </c>
      <c r="T24" s="80">
        <f t="shared" si="3"/>
        <v>17.357367480723038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MALE+FEMALE'!D84/1000)</f>
        <v>0.69110597085386027</v>
      </c>
      <c r="G25" s="64">
        <f>(1-DATA!$C$12)*$G24</f>
        <v>2.8003761208561597E-2</v>
      </c>
      <c r="I25" s="58">
        <f>(D25-DATA!$C$11*((1+DATA!$C$10)^A25))*F25*G24*DATA!$C$12</f>
        <v>259.71469787584169</v>
      </c>
      <c r="J25" s="47">
        <f>MAX(D25,DATA!$C$4)*F24*('MORTALITY RATES MALE+FEMALE'!D84/1000)*G24</f>
        <v>79.597825602337878</v>
      </c>
      <c r="K25" s="47">
        <v>0</v>
      </c>
      <c r="L25" s="60">
        <f>D24*EXP('EIOPA RATES'!Q33)*DATA!$C$15*G24*F24</f>
        <v>25.934830367561652</v>
      </c>
      <c r="M25" s="47">
        <f>DATA!$C$13*((1+DATA!$C$10)^A25)*F24*G24</f>
        <v>1.8408918730772557</v>
      </c>
      <c r="N25" s="47">
        <f t="shared" si="1"/>
        <v>367.08824571881848</v>
      </c>
      <c r="O25" s="26">
        <f>N25*'EIOPA RATES'!G33</f>
        <v>207.05398352384671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620.44630488736288</v>
      </c>
      <c r="T25" s="80">
        <f t="shared" si="3"/>
        <v>14.126881022900141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MALE+FEMALE'!D85/1000)</f>
        <v>0.65697924094581317</v>
      </c>
      <c r="G26" s="64">
        <f>(1-DATA!$C$12)*$G25</f>
        <v>2.3803197027277356E-2</v>
      </c>
      <c r="I26" s="58">
        <f>(D26-DATA!$C$11*((1+DATA!$C$10)^A26))*F26*G25*DATA!$C$12</f>
        <v>210.2729874941586</v>
      </c>
      <c r="J26" s="47">
        <f>MAX(D26,DATA!$C$4)*F25*('MORTALITY RATES MALE+FEMALE'!D85/1000)*G25</f>
        <v>72.847554572951651</v>
      </c>
      <c r="K26" s="47">
        <v>0</v>
      </c>
      <c r="L26" s="60">
        <f>D25*EXP('EIOPA RATES'!Q34)*DATA!$C$15*G25*F25</f>
        <v>21.118065286391026</v>
      </c>
      <c r="M26" s="47">
        <f>DATA!$C$13*((1+DATA!$C$10)^A26)*F25*G25</f>
        <v>1.5259312447850406</v>
      </c>
      <c r="N26" s="47">
        <f t="shared" si="1"/>
        <v>305.76453859828632</v>
      </c>
      <c r="O26" s="26">
        <f>N26*'EIOPA RATES'!G34</f>
        <v>168.33517695394227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622.00078821286172</v>
      </c>
      <c r="T26" s="80">
        <f t="shared" si="3"/>
        <v>11.443501946123948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MALE+FEMALE'!D86/1000)</f>
        <v>0.6204440143661224</v>
      </c>
      <c r="G27" s="64">
        <f>(1-DATA!$C$12)*$G26</f>
        <v>2.0232717473185752E-2</v>
      </c>
      <c r="I27" s="58">
        <f>(D27-DATA!$C$11*((1+DATA!$C$10)^A27))*F27*G26*DATA!$C$12</f>
        <v>169.29907415588781</v>
      </c>
      <c r="J27" s="47">
        <f>MAX(D27,DATA!$C$4)*F26*('MORTALITY RATES MALE+FEMALE'!D86/1000)*G26</f>
        <v>66.489841635897918</v>
      </c>
      <c r="K27" s="47">
        <v>0</v>
      </c>
      <c r="L27" s="60">
        <f>D26*EXP('EIOPA RATES'!Q35)*DATA!$C$15*G26*F26</f>
        <v>17.115292336079587</v>
      </c>
      <c r="M27" s="47">
        <f>DATA!$C$13*((1+DATA!$C$10)^A27)*F26*G26</f>
        <v>1.2576536776064071</v>
      </c>
      <c r="N27" s="47">
        <f t="shared" si="1"/>
        <v>254.16186180547172</v>
      </c>
      <c r="O27" s="26">
        <f>N27*'EIOPA RATES'!G35</f>
        <v>136.43718048000079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624.14444501238734</v>
      </c>
      <c r="T27" s="80">
        <f t="shared" si="3"/>
        <v>9.217709141400702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MALE+FEMALE'!D87/1000)</f>
        <v>0.5814379586842735</v>
      </c>
      <c r="G28" s="64">
        <f>(1-DATA!$C$12)*$G27</f>
        <v>1.7197809852207889E-2</v>
      </c>
      <c r="I28" s="58">
        <f>(D28-DATA!$C$11*((1+DATA!$C$10)^A28))*F28*G27*DATA!$C$12</f>
        <v>135.38589348234049</v>
      </c>
      <c r="J28" s="47">
        <f>MAX(D28,DATA!$C$4)*F27*('MORTALITY RATES MALE+FEMALE'!D87/1000)*G27</f>
        <v>60.575430221556019</v>
      </c>
      <c r="K28" s="47">
        <v>0</v>
      </c>
      <c r="L28" s="60">
        <f>D27*EXP('EIOPA RATES'!Q36)*DATA!$C$15*G27*F27</f>
        <v>13.792921068659199</v>
      </c>
      <c r="M28" s="47">
        <f>DATA!$C$13*((1+DATA!$C$10)^A28)*F27*G27</f>
        <v>1.0297483735088808</v>
      </c>
      <c r="N28" s="47">
        <f t="shared" si="1"/>
        <v>210.7839931460646</v>
      </c>
      <c r="O28" s="26">
        <f>N28*'EIOPA RATES'!G36</f>
        <v>110.22923251339205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626.8281846506917</v>
      </c>
      <c r="T28" s="80">
        <f t="shared" si="3"/>
        <v>7.3740506085083606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MALE+FEMALE'!D88/1000)</f>
        <v>0.54081553986809483</v>
      </c>
      <c r="G29" s="64">
        <f>(1-DATA!$C$12)*$G28</f>
        <v>1.4618138374376706E-2</v>
      </c>
      <c r="I29" s="58">
        <f>(D29-DATA!$C$11*((1+DATA!$C$10)^A29))*F29*G28*DATA!$C$12</f>
        <v>107.51419567792871</v>
      </c>
      <c r="J29" s="47">
        <f>MAX(D29,DATA!$C$4)*F28*('MORTALITY RATES MALE+FEMALE'!D88/1000)*G28</f>
        <v>53.861660518509666</v>
      </c>
      <c r="K29" s="47">
        <v>0</v>
      </c>
      <c r="L29" s="60">
        <f>D28*EXP('EIOPA RATES'!Q37)*DATA!$C$15*G28*F28</f>
        <v>11.035868595308203</v>
      </c>
      <c r="M29" s="47">
        <f>DATA!$C$13*((1+DATA!$C$10)^A29)*F28*G28</f>
        <v>0.83666382922938431</v>
      </c>
      <c r="N29" s="47">
        <f t="shared" si="1"/>
        <v>173.24838862097599</v>
      </c>
      <c r="O29" s="26">
        <f>N29*'EIOPA RATES'!G37</f>
        <v>88.213824732605659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629.818488552384</v>
      </c>
      <c r="T29" s="80">
        <f t="shared" si="3"/>
        <v>5.8578427670112436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MALE+FEMALE'!D89/1000)</f>
        <v>0.49776863472840283</v>
      </c>
      <c r="G30" s="64">
        <f>(1-DATA!$C$12)*$G29</f>
        <v>1.24254176182202E-2</v>
      </c>
      <c r="I30" s="58">
        <f>(D30-DATA!$C$11*((1+DATA!$C$10)^A30))*F30*G29*DATA!$C$12</f>
        <v>84.558843776513797</v>
      </c>
      <c r="J30" s="47">
        <f>MAX(D30,DATA!$C$4)*F29*('MORTALITY RATES MALE+FEMALE'!D89/1000)*G29</f>
        <v>48.772330625504821</v>
      </c>
      <c r="K30" s="47">
        <v>0</v>
      </c>
      <c r="L30" s="60">
        <f>D29*EXP('EIOPA RATES'!Q38)*DATA!$C$15*G29*F29</f>
        <v>8.7714202478054411</v>
      </c>
      <c r="M30" s="47">
        <f>DATA!$C$13*((1+DATA!$C$10)^A30)*F29*G29</f>
        <v>0.67470802029331922</v>
      </c>
      <c r="N30" s="47">
        <f t="shared" si="1"/>
        <v>142.77730267011739</v>
      </c>
      <c r="O30" s="26">
        <f>N30*'EIOPA RATES'!G38</f>
        <v>70.723995035775459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633.32730900484455</v>
      </c>
      <c r="T30" s="80">
        <f t="shared" si="3"/>
        <v>4.6083749921636956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MALE+FEMALE'!D90/1000)</f>
        <v>0.45209357893549212</v>
      </c>
      <c r="G31" s="64">
        <f>(1-DATA!$C$12)*$G30</f>
        <v>1.0561604975487169E-2</v>
      </c>
      <c r="I31" s="58">
        <f>(D31-DATA!$C$11*((1+DATA!$C$10)^A31))*F31*G30*DATA!$C$12</f>
        <v>65.651393940724347</v>
      </c>
      <c r="J31" s="47">
        <f>MAX(D31,DATA!$C$4)*F30*('MORTALITY RATES MALE+FEMALE'!D90/1000)*G30</f>
        <v>44.238204114613126</v>
      </c>
      <c r="K31" s="47">
        <v>0</v>
      </c>
      <c r="L31" s="60">
        <f>D30*EXP('EIOPA RATES'!Q39)*DATA!$C$15*G30*F30</f>
        <v>6.9013667949009267</v>
      </c>
      <c r="M31" s="47">
        <f>DATA!$C$13*((1+DATA!$C$10)^A31)*F30*G30</f>
        <v>0.53841027014349629</v>
      </c>
      <c r="N31" s="47">
        <f t="shared" si="1"/>
        <v>117.3293751203819</v>
      </c>
      <c r="O31" s="26">
        <f>N31*'EIOPA RATES'!G39</f>
        <v>56.517809915426774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637.0766105155667</v>
      </c>
      <c r="T31" s="80">
        <f t="shared" si="3"/>
        <v>3.5787469745999552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MALE+FEMALE'!D91/1000)</f>
        <v>0.40440082128255656</v>
      </c>
      <c r="G32" s="64">
        <f>(1-DATA!$C$12)*$G31</f>
        <v>8.9773642291640938E-3</v>
      </c>
      <c r="I32" s="58">
        <f>(D32-DATA!$C$11*((1+DATA!$C$10)^A32))*F32*G31*DATA!$C$12</f>
        <v>50.236157123344675</v>
      </c>
      <c r="J32" s="47">
        <f>MAX(D32,DATA!$C$4)*F31*('MORTALITY RATES MALE+FEMALE'!D91/1000)*G31</f>
        <v>39.515021863192885</v>
      </c>
      <c r="K32" s="47">
        <v>0</v>
      </c>
      <c r="L32" s="60">
        <f>D31*EXP('EIOPA RATES'!Q40)*DATA!$C$15*G31*F31</f>
        <v>5.3620061983010814</v>
      </c>
      <c r="M32" s="47">
        <f>DATA!$C$13*((1+DATA!$C$10)^A32)*F31*G31</f>
        <v>0.42396816188836151</v>
      </c>
      <c r="N32" s="47">
        <f t="shared" si="1"/>
        <v>95.53715334672701</v>
      </c>
      <c r="O32" s="26">
        <f>N32*'EIOPA RATES'!G40</f>
        <v>44.721591843382221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641.27450238789424</v>
      </c>
      <c r="T32" s="80">
        <f t="shared" si="3"/>
        <v>2.7389614595742899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MALE+FEMALE'!D92/1000)</f>
        <v>0.35573288092465027</v>
      </c>
      <c r="G33" s="64">
        <f>(1-DATA!$C$12)*$G32</f>
        <v>7.6307595947894798E-3</v>
      </c>
      <c r="I33" s="58">
        <f>(D33-DATA!$C$11*((1+DATA!$C$10)^A33))*F33*G32*DATA!$C$12</f>
        <v>37.808827988383868</v>
      </c>
      <c r="J33" s="47">
        <f>MAX(D33,DATA!$C$4)*F32*('MORTALITY RATES MALE+FEMALE'!D92/1000)*G32</f>
        <v>34.500088260055733</v>
      </c>
      <c r="K33" s="47">
        <v>0</v>
      </c>
      <c r="L33" s="60">
        <f>D32*EXP('EIOPA RATES'!Q41)*DATA!$C$15*G32*F32</f>
        <v>4.103726877973533</v>
      </c>
      <c r="M33" s="47">
        <f>DATA!$C$13*((1+DATA!$C$10)^A33)*F32*G32</f>
        <v>0.32880319717045475</v>
      </c>
      <c r="N33" s="47">
        <f t="shared" si="1"/>
        <v>76.741446323583588</v>
      </c>
      <c r="O33" s="26">
        <f>N33*'EIOPA RATES'!G41</f>
        <v>34.903201971599643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645.5923767828175</v>
      </c>
      <c r="T33" s="80">
        <f t="shared" si="3"/>
        <v>2.0617274291334953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MALE+FEMALE'!D93/1000)</f>
        <v>0.30727934474350266</v>
      </c>
      <c r="G34" s="64">
        <f>(1-DATA!$C$12)*$G33</f>
        <v>6.486145655571058E-3</v>
      </c>
      <c r="I34" s="58">
        <f>(D34-DATA!$C$11*((1+DATA!$C$10)^A34))*F34*G33*DATA!$C$12</f>
        <v>27.964420546022041</v>
      </c>
      <c r="J34" s="47">
        <f>MAX(D34,DATA!$C$4)*F33*('MORTALITY RATES MALE+FEMALE'!D93/1000)*G33</f>
        <v>29.410910391047377</v>
      </c>
      <c r="K34" s="47">
        <v>0</v>
      </c>
      <c r="L34" s="60">
        <f>D33*EXP('EIOPA RATES'!Q42)*DATA!$C$15*G33*F33</f>
        <v>3.090979897841688</v>
      </c>
      <c r="M34" s="47">
        <f>DATA!$C$13*((1+DATA!$C$10)^A34)*F33*G33</f>
        <v>0.25076510928695089</v>
      </c>
      <c r="N34" s="47">
        <f t="shared" si="1"/>
        <v>60.717075944198065</v>
      </c>
      <c r="O34" s="26">
        <f>N34*'EIOPA RATES'!G42</f>
        <v>26.810083584892798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650.42757633128144</v>
      </c>
      <c r="T34" s="80">
        <f t="shared" si="3"/>
        <v>1.5251061955285332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MALE+FEMALE'!D94/1000)</f>
        <v>0.25979956363395462</v>
      </c>
      <c r="G35" s="64">
        <f>(1-DATA!$C$12)*$G34</f>
        <v>5.5132238072353994E-3</v>
      </c>
      <c r="I35" s="58">
        <f>(D35-DATA!$C$11*((1+DATA!$C$10)^A35))*F35*G34*DATA!$C$12</f>
        <v>20.242848914243066</v>
      </c>
      <c r="J35" s="47">
        <f>MAX(D35,DATA!$C$4)*F34*('MORTALITY RATES MALE+FEMALE'!D94/1000)*G34</f>
        <v>24.674877751348337</v>
      </c>
      <c r="K35" s="47">
        <v>0</v>
      </c>
      <c r="L35" s="60">
        <f>D34*EXP('EIOPA RATES'!Q43)*DATA!$C$15*G34*F34</f>
        <v>2.2859611776192619</v>
      </c>
      <c r="M35" s="47">
        <f>DATA!$C$13*((1+DATA!$C$10)^A35)*F34*G34</f>
        <v>0.18779999047760107</v>
      </c>
      <c r="N35" s="47">
        <f t="shared" si="1"/>
        <v>47.391487833688267</v>
      </c>
      <c r="O35" s="26">
        <f>N35*'EIOPA RATES'!G43</f>
        <v>20.318055026427647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655.21868861856979</v>
      </c>
      <c r="T35" s="80">
        <f t="shared" si="3"/>
        <v>1.1041075779067175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MALE+FEMALE'!D95/1000)</f>
        <v>0.21477503922830668</v>
      </c>
      <c r="G36" s="64">
        <f>(1-DATA!$C$12)*$G35</f>
        <v>4.6862402361500894E-3</v>
      </c>
      <c r="I36" s="58">
        <f>(D36-DATA!$C$11*((1+DATA!$C$10)^A36))*F36*G35*DATA!$C$12</f>
        <v>14.335137916312471</v>
      </c>
      <c r="J36" s="47">
        <f>MAX(D36,DATA!$C$4)*F35*('MORTALITY RATES MALE+FEMALE'!D95/1000)*G35</f>
        <v>20.04392480965884</v>
      </c>
      <c r="K36" s="47">
        <v>0</v>
      </c>
      <c r="L36" s="60">
        <f>D35*EXP('EIOPA RATES'!Q44)*DATA!$C$15*G35*F35</f>
        <v>1.6556221537569276</v>
      </c>
      <c r="M36" s="47">
        <f>DATA!$C$13*((1+DATA!$C$10)^A36)*F35*G35</f>
        <v>0.13766378706701538</v>
      </c>
      <c r="N36" s="47">
        <f t="shared" si="1"/>
        <v>36.172348666795251</v>
      </c>
      <c r="O36" s="26">
        <f>N36*'EIOPA RATES'!G44</f>
        <v>15.049738311610584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660.37194544066938</v>
      </c>
      <c r="T36" s="80">
        <f t="shared" si="3"/>
        <v>0.78194830891232014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MALE+FEMALE'!D96/1000)</f>
        <v>0.17370617718614678</v>
      </c>
      <c r="G37" s="64">
        <f>(1-DATA!$C$12)*$G36</f>
        <v>3.9833042007275761E-3</v>
      </c>
      <c r="I37" s="58">
        <f>(D37-DATA!$C$11*((1+DATA!$C$10)^A37))*F37*G36*DATA!$C$12</f>
        <v>9.9369914024240238</v>
      </c>
      <c r="J37" s="47">
        <f>MAX(D37,DATA!$C$4)*F36*('MORTALITY RATES MALE+FEMALE'!D96/1000)*G36</f>
        <v>15.670046171264948</v>
      </c>
      <c r="K37" s="47">
        <v>0</v>
      </c>
      <c r="L37" s="60">
        <f>D36*EXP('EIOPA RATES'!Q45)*DATA!$C$15*G36*F36</f>
        <v>1.173088006569416</v>
      </c>
      <c r="M37" s="47">
        <f>DATA!$C$13*((1+DATA!$C$10)^A37)*F36*G36</f>
        <v>9.8669789080776074E-2</v>
      </c>
      <c r="N37" s="47">
        <f t="shared" si="1"/>
        <v>26.878795369339162</v>
      </c>
      <c r="O37" s="26">
        <f>N37*'EIOPA RATES'!G45</f>
        <v>10.846655470696176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665.91660611559905</v>
      </c>
      <c r="T37" s="80">
        <f t="shared" si="3"/>
        <v>0.54207534691710946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MALE+FEMALE'!D97/1000)</f>
        <v>0.13700684060364834</v>
      </c>
      <c r="G38" s="64">
        <f>(1-DATA!$C$12)*$G37</f>
        <v>3.3858085706184394E-3</v>
      </c>
      <c r="I38" s="58">
        <f>(D38-DATA!$C$11*((1+DATA!$C$10)^A38))*F38*G37*DATA!$C$12</f>
        <v>6.7167121402277035</v>
      </c>
      <c r="J38" s="47">
        <f>MAX(D38,DATA!$C$4)*F37*('MORTALITY RATES MALE+FEMALE'!D97/1000)*G37</f>
        <v>12.000327458008062</v>
      </c>
      <c r="K38" s="47">
        <v>0</v>
      </c>
      <c r="L38" s="60">
        <f>D37*EXP('EIOPA RATES'!Q46)*DATA!$C$15*G37*F37</f>
        <v>0.81309132411059382</v>
      </c>
      <c r="M38" s="47">
        <f>DATA!$C$13*((1+DATA!$C$10)^A38)*F37*G37</f>
        <v>6.9188633466600313E-2</v>
      </c>
      <c r="N38" s="47">
        <f t="shared" si="1"/>
        <v>19.599319555812958</v>
      </c>
      <c r="O38" s="26">
        <f>N38*'EIOPA RATES'!G46</f>
        <v>7.6719814186250908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671.42543740392728</v>
      </c>
      <c r="T38" s="80">
        <f t="shared" si="3"/>
        <v>0.36642366698236578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MALE+FEMALE'!D98/1000)</f>
        <v>0.10542626513960761</v>
      </c>
      <c r="G39" s="64">
        <f>(1-DATA!$C$12)*$G38</f>
        <v>2.8779372850256733E-3</v>
      </c>
      <c r="I39" s="58">
        <f>(D39-DATA!$C$11*((1+DATA!$C$10)^A39))*F39*G38*DATA!$C$12</f>
        <v>4.4302782164996835</v>
      </c>
      <c r="J39" s="47">
        <f>MAX(D39,DATA!$C$4)*F38*('MORTALITY RATES MALE+FEMALE'!D98/1000)*G38</f>
        <v>8.8516665176811635</v>
      </c>
      <c r="K39" s="47">
        <v>0</v>
      </c>
      <c r="L39" s="60">
        <f>D38*EXP('EIOPA RATES'!Q47)*DATA!$C$15*G38*F38</f>
        <v>0.54971354311690113</v>
      </c>
      <c r="M39" s="47">
        <f>DATA!$C$13*((1+DATA!$C$10)^A39)*F38*G38</f>
        <v>4.7313038441357202E-2</v>
      </c>
      <c r="N39" s="47">
        <f t="shared" si="1"/>
        <v>13.878971315739106</v>
      </c>
      <c r="O39" s="26">
        <f>N39*'EIOPA RATES'!G47</f>
        <v>5.2687972455992593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677.11649164522055</v>
      </c>
      <c r="T39" s="80">
        <f t="shared" si="3"/>
        <v>0.24169886601674159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MALE+FEMALE'!D99/1000)</f>
        <v>7.8934777483367996E-2</v>
      </c>
      <c r="G40" s="64">
        <f>(1-DATA!$C$12)*$G39</f>
        <v>2.4462466922718223E-3</v>
      </c>
      <c r="I40" s="58">
        <f>(D40-DATA!$C$11*((1+DATA!$C$10)^A40))*F40*G39*DATA!$C$12</f>
        <v>2.8438789722879094</v>
      </c>
      <c r="J40" s="47">
        <f>MAX(D40,DATA!$C$4)*F39*('MORTALITY RATES MALE+FEMALE'!D99/1000)*G39</f>
        <v>6.3661123877616657</v>
      </c>
      <c r="K40" s="47">
        <v>0</v>
      </c>
      <c r="L40" s="60">
        <f>D39*EXP('EIOPA RATES'!Q48)*DATA!$C$15*G39*F39</f>
        <v>0.36266526023401063</v>
      </c>
      <c r="M40" s="47">
        <f>DATA!$C$13*((1+DATA!$C$10)^A40)*F39*G39</f>
        <v>3.156505181662958E-2</v>
      </c>
      <c r="N40" s="47">
        <f t="shared" si="1"/>
        <v>9.6042216721002145</v>
      </c>
      <c r="O40" s="26">
        <f>N40*'EIOPA RATES'!G48</f>
        <v>3.5351774149284245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682.99526042728485</v>
      </c>
      <c r="T40" s="80">
        <f t="shared" si="3"/>
        <v>0.155155581991133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MALE+FEMALE'!D100/1000)</f>
        <v>5.7425805235622955E-2</v>
      </c>
      <c r="G41" s="64">
        <f>(1-DATA!$C$12)*$G40</f>
        <v>2.0793096884310488E-3</v>
      </c>
      <c r="I41" s="58">
        <f>(D41-DATA!$C$11*((1+DATA!$C$10)^A41))*F41*G40*DATA!$C$12</f>
        <v>1.7742025160208668</v>
      </c>
      <c r="J41" s="47">
        <f>MAX(D41,DATA!$C$4)*F40*('MORTALITY RATES MALE+FEMALE'!D100/1000)*G40</f>
        <v>4.4324452273533144</v>
      </c>
      <c r="K41" s="47">
        <v>0</v>
      </c>
      <c r="L41" s="60">
        <f>D40*EXP('EIOPA RATES'!Q49)*DATA!$C$15*G40*F40</f>
        <v>0.23285270550732642</v>
      </c>
      <c r="M41" s="47">
        <f>DATA!$C$13*((1+DATA!$C$10)^A41)*F40*G40</f>
        <v>2.0490151606246346E-2</v>
      </c>
      <c r="N41" s="47">
        <f t="shared" si="1"/>
        <v>6.4599906004877541</v>
      </c>
      <c r="O41" s="26">
        <f>N41*'EIOPA RATES'!G49</f>
        <v>2.3050637503628053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689.0673704840442</v>
      </c>
      <c r="T41" s="80">
        <f t="shared" si="3"/>
        <v>9.6798589778596969E-2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MALE+FEMALE'!D101/1000)</f>
        <v>4.0432727326934814E-2</v>
      </c>
      <c r="G42" s="64">
        <f>(1-DATA!$C$12)*$G41</f>
        <v>1.7674132351663914E-3</v>
      </c>
      <c r="I42" s="58">
        <f>(D42-DATA!$C$11*((1+DATA!$C$10)^A42))*F42*G41*DATA!$C$12</f>
        <v>1.0714584408245256</v>
      </c>
      <c r="J42" s="47">
        <f>MAX(D42,DATA!$C$4)*F41*('MORTALITY RATES MALE+FEMALE'!D101/1000)*G41</f>
        <v>3.0036154569505116</v>
      </c>
      <c r="K42" s="47">
        <v>0</v>
      </c>
      <c r="L42" s="60">
        <f>D41*EXP('EIOPA RATES'!Q50)*DATA!$C$15*G41*F41</f>
        <v>0.14530098440060027</v>
      </c>
      <c r="M42" s="47">
        <f>DATA!$C$13*((1+DATA!$C$10)^A42)*F41*G41</f>
        <v>1.2924179282534223E-2</v>
      </c>
      <c r="N42" s="47">
        <f t="shared" si="1"/>
        <v>4.2332990614581716</v>
      </c>
      <c r="O42" s="26">
        <f>N42*'EIOPA RATES'!G50</f>
        <v>1.4639937481710745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695.33832167799176</v>
      </c>
      <c r="T42" s="80">
        <f t="shared" si="3"/>
        <v>5.8458595788912937E-2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MALE+FEMALE'!D102/1000)</f>
        <v>2.7432364610923608E-2</v>
      </c>
      <c r="G43" s="64">
        <f>(1-DATA!$C$12)*$G42</f>
        <v>1.5023012498914326E-3</v>
      </c>
      <c r="I43" s="58">
        <f>(D43-DATA!$C$11*((1+DATA!$C$10)^A43))*F43*G42*DATA!$C$12</f>
        <v>0.62365519033923689</v>
      </c>
      <c r="J43" s="47">
        <f>MAX(D43,DATA!$C$4)*F42*('MORTALITY RATES MALE+FEMALE'!D102/1000)*G42</f>
        <v>1.9713743414174527</v>
      </c>
      <c r="K43" s="47">
        <v>0</v>
      </c>
      <c r="L43" s="60">
        <f>D42*EXP('EIOPA RATES'!Q51)*DATA!$C$15*G42*F42</f>
        <v>8.7767928458020145E-2</v>
      </c>
      <c r="M43" s="47">
        <f>DATA!$C$13*((1+DATA!$C$10)^A43)*F42*G42</f>
        <v>7.8894733709776194E-3</v>
      </c>
      <c r="N43" s="47">
        <f t="shared" si="1"/>
        <v>2.6906869335856873</v>
      </c>
      <c r="O43" s="26">
        <f>N43*'EIOPA RATES'!G51</f>
        <v>0.90165391748122514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701.8135959994388</v>
      </c>
      <c r="T43" s="80">
        <f t="shared" si="3"/>
        <v>3.4026957976238795E-2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MALE+FEMALE'!D103/1000)</f>
        <v>1.7804722775670963E-2</v>
      </c>
      <c r="G44" s="64">
        <f>(1-DATA!$C$12)*$G43</f>
        <v>1.2769560624077175E-3</v>
      </c>
      <c r="I44" s="58">
        <f>(D44-DATA!$C$11*((1+DATA!$C$10)^A44))*F44*G43*DATA!$C$12</f>
        <v>0.34719621061968781</v>
      </c>
      <c r="J44" s="47">
        <f>MAX(D44,DATA!$C$4)*F43*('MORTALITY RATES MALE+FEMALE'!D103/1000)*G43</f>
        <v>1.2522597774979365</v>
      </c>
      <c r="K44" s="47">
        <v>0</v>
      </c>
      <c r="L44" s="60">
        <f>D43*EXP('EIOPA RATES'!Q52)*DATA!$C$15*G43*F43</f>
        <v>5.1077182309938726E-2</v>
      </c>
      <c r="M44" s="47">
        <f>DATA!$C$13*((1+DATA!$C$10)^A44)*F43*G43</f>
        <v>4.6408477355525746E-3</v>
      </c>
      <c r="N44" s="47">
        <f t="shared" si="1"/>
        <v>1.6551740181631156</v>
      </c>
      <c r="O44" s="26">
        <f>N44*'EIOPA RATES'!G52</f>
        <v>0.5375480235988187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708.21604819137349</v>
      </c>
      <c r="T44" s="80">
        <f t="shared" si="3"/>
        <v>1.8943403423539618E-2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MALE+FEMALE'!D104/1000)</f>
        <v>1.0980921224349001E-2</v>
      </c>
      <c r="G45" s="64">
        <f>(1-DATA!$C$12)*$G44</f>
        <v>1.08541265304656E-3</v>
      </c>
      <c r="I45" s="58">
        <f>(D45-DATA!$C$11*((1+DATA!$C$10)^A45))*F45*G44*DATA!$C$12</f>
        <v>0.18378027729657606</v>
      </c>
      <c r="J45" s="47">
        <f>MAX(D45,DATA!$C$4)*F44*('MORTALITY RATES MALE+FEMALE'!D104/1000)*G44</f>
        <v>0.76176946483155683</v>
      </c>
      <c r="K45" s="47">
        <v>0</v>
      </c>
      <c r="L45" s="60">
        <f>D44*EXP('EIOPA RATES'!Q53)*DATA!$C$15*G44*F44</f>
        <v>2.8452574475459427E-2</v>
      </c>
      <c r="M45" s="47">
        <f>DATA!$C$13*((1+DATA!$C$10)^A45)*F44*G44</f>
        <v>2.6114901289307881E-3</v>
      </c>
      <c r="N45" s="47">
        <f t="shared" si="1"/>
        <v>0.97661380673252318</v>
      </c>
      <c r="O45" s="26">
        <f>N45*'EIOPA RATES'!G53</f>
        <v>0.30720733666738481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715.1065629759488</v>
      </c>
      <c r="T45" s="80">
        <f t="shared" si="3"/>
        <v>1.002733430115344E-2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MALE+FEMALE'!D105/1000)</f>
        <v>6.4284523306781501E-3</v>
      </c>
      <c r="G46" s="64">
        <f>(1-DATA!$C$12)*$G45</f>
        <v>9.2260075508957592E-4</v>
      </c>
      <c r="I46" s="58">
        <f>(D46-DATA!$C$11*((1+DATA!$C$10)^A46))*F46*G45*DATA!$C$12</f>
        <v>9.2320454652579792E-2</v>
      </c>
      <c r="J46" s="47">
        <f>MAX(D46,DATA!$C$4)*F45*('MORTALITY RATES MALE+FEMALE'!D105/1000)*G45</f>
        <v>0.43609178940093968</v>
      </c>
      <c r="K46" s="47">
        <v>0</v>
      </c>
      <c r="L46" s="60">
        <f>D45*EXP('EIOPA RATES'!Q54)*DATA!$C$15*G45*F45</f>
        <v>1.5057708306389044E-2</v>
      </c>
      <c r="M46" s="47">
        <f>DATA!$C$13*((1+DATA!$C$10)^A46)*F45*G45</f>
        <v>1.3964038775072238E-3</v>
      </c>
      <c r="N46" s="47">
        <f t="shared" si="1"/>
        <v>0.54486635623741575</v>
      </c>
      <c r="O46" s="26">
        <f>N46*'EIOPA RATES'!G54</f>
        <v>0.16604383114141136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721.91544785082635</v>
      </c>
      <c r="T46" s="80">
        <f t="shared" si="3"/>
        <v>5.0371820018324737E-3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MALE+FEMALE'!D106/1000)</f>
        <v>3.5544593333758727E-3</v>
      </c>
      <c r="G47" s="64">
        <f>(1-DATA!$C$12)*$G46</f>
        <v>7.8421064182613946E-4</v>
      </c>
      <c r="I47" s="58">
        <f>(D47-DATA!$C$11*((1+DATA!$C$10)^A47))*F47*G46*DATA!$C$12</f>
        <v>4.3792002868977019E-2</v>
      </c>
      <c r="J47" s="47">
        <f>MAX(D47,DATA!$C$4)*F46*('MORTALITY RATES MALE+FEMALE'!D106/1000)*G46</f>
        <v>0.23618310641002108</v>
      </c>
      <c r="K47" s="47">
        <v>0</v>
      </c>
      <c r="L47" s="60">
        <f>D46*EXP('EIOPA RATES'!Q55)*DATA!$C$15*G46*F46</f>
        <v>7.5623841294101459E-3</v>
      </c>
      <c r="M47" s="47">
        <f>DATA!$C$13*((1+DATA!$C$10)^A47)*F46*G46</f>
        <v>7.0875770854891286E-4</v>
      </c>
      <c r="N47" s="47">
        <f t="shared" si="1"/>
        <v>0.28824625111695712</v>
      </c>
      <c r="O47" s="26">
        <f>N47*'EIOPA RATES'!G55</f>
        <v>8.511811538125752E-2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728.61822284680795</v>
      </c>
      <c r="T47" s="80">
        <f t="shared" si="3"/>
        <v>2.3893918848073509E-3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MALE+FEMALE'!D107/1000)</f>
        <v>1.8497975439827317E-3</v>
      </c>
      <c r="G48" s="64">
        <f>(1-DATA!$C$12)*$G47</f>
        <v>6.6657904555221851E-4</v>
      </c>
      <c r="I48" s="58">
        <f>(D48-DATA!$C$11*((1+DATA!$C$10)^A48))*F48*G47*DATA!$C$12</f>
        <v>1.9563262759427023E-2</v>
      </c>
      <c r="J48" s="47">
        <f>MAX(D48,DATA!$C$4)*F47*('MORTALITY RATES MALE+FEMALE'!D107/1000)*G47</f>
        <v>0.1202539951636863</v>
      </c>
      <c r="K48" s="47">
        <v>0</v>
      </c>
      <c r="L48" s="60">
        <f>D47*EXP('EIOPA RATES'!Q56)*DATA!$C$15*G47*F47</f>
        <v>3.5894178486473279E-3</v>
      </c>
      <c r="M48" s="47">
        <f>DATA!$C$13*((1+DATA!$C$10)^A48)*F47*G47</f>
        <v>3.3976920567343035E-4</v>
      </c>
      <c r="N48" s="47">
        <f t="shared" si="1"/>
        <v>0.14374644497743411</v>
      </c>
      <c r="O48" s="26">
        <f>N48*'EIOPA RATES'!G56</f>
        <v>4.1106931795166883E-2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735.83338423218265</v>
      </c>
      <c r="T48" s="80">
        <f t="shared" si="3"/>
        <v>1.0674226585578996E-3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MALE+FEMALE'!D108/1000)</f>
        <v>9.0220009130890816E-4</v>
      </c>
      <c r="G49" s="64">
        <f>(1-DATA!$C$12)*$G48</f>
        <v>5.665921887193857E-4</v>
      </c>
      <c r="I49" s="58">
        <f>(D49-DATA!$C$11*((1+DATA!$C$10)^A49))*F49*G48*DATA!$C$12</f>
        <v>8.188525732961199E-3</v>
      </c>
      <c r="J49" s="47">
        <f>MAX(D49,DATA!$C$4)*F48*('MORTALITY RATES MALE+FEMALE'!D108/1000)*G48</f>
        <v>5.7368480758745094E-2</v>
      </c>
      <c r="K49" s="47">
        <v>0</v>
      </c>
      <c r="L49" s="60">
        <f>D48*EXP('EIOPA RATES'!Q57)*DATA!$C$15*G48*F48</f>
        <v>1.6031082302995477E-3</v>
      </c>
      <c r="M49" s="47">
        <f>DATA!$C$13*((1+DATA!$C$10)^A49)*F48*G48</f>
        <v>1.5330409687055701E-4</v>
      </c>
      <c r="N49" s="47">
        <f t="shared" si="1"/>
        <v>6.7313418818876397E-2</v>
      </c>
      <c r="O49" s="26">
        <f>N49*'EIOPA RATES'!G57</f>
        <v>1.8646151207718842E-2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742.93163204064649</v>
      </c>
      <c r="T49" s="80">
        <f t="shared" si="3"/>
        <v>4.4678992744285738E-4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MALE+FEMALE'!D109/1000)</f>
        <v>4.106200236935951E-4</v>
      </c>
      <c r="G50" s="64">
        <f>(1-DATA!$C$12)*$G49</f>
        <v>4.8160336041147783E-4</v>
      </c>
      <c r="I50" s="58">
        <f>(D50-DATA!$C$11*((1+DATA!$C$10)^A50))*F50*G49*DATA!$C$12</f>
        <v>3.1989291599924963E-3</v>
      </c>
      <c r="J50" s="47">
        <f>MAX(D50,DATA!$C$4)*F49*('MORTALITY RATES MALE+FEMALE'!D109/1000)*G49</f>
        <v>2.5545109874086903E-2</v>
      </c>
      <c r="K50" s="47">
        <v>0</v>
      </c>
      <c r="L50" s="60">
        <f>D49*EXP('EIOPA RATES'!Q58)*DATA!$C$15*G49*F49</f>
        <v>6.7112830801232561E-4</v>
      </c>
      <c r="M50" s="47">
        <f>DATA!$C$13*((1+DATA!$C$10)^A50)*F49*G49</f>
        <v>6.4826343590321958E-5</v>
      </c>
      <c r="N50" s="47">
        <f t="shared" si="1"/>
        <v>2.9479993685682045E-2</v>
      </c>
      <c r="O50" s="26">
        <f>N50*'EIOPA RATES'!G58</f>
        <v>7.9087650522458846E-3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750.22930076637579</v>
      </c>
      <c r="T50" s="80">
        <f t="shared" si="3"/>
        <v>1.7454392123038195E-4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MALE+FEMALE'!D110/1000)</f>
        <v>1.7364613686272876E-4</v>
      </c>
      <c r="G51" s="64">
        <f>(1-DATA!$C$12)*$G50</f>
        <v>4.0936285634975616E-4</v>
      </c>
      <c r="I51" s="58">
        <f>(D51-DATA!$C$11*((1+DATA!$C$10)^A51))*F51*G50*DATA!$C$12</f>
        <v>1.1613607637421643E-3</v>
      </c>
      <c r="J51" s="47">
        <f>MAX(D51,DATA!$C$4)*F50*('MORTALITY RATES MALE+FEMALE'!D110/1000)*G50</f>
        <v>1.0571920926501853E-2</v>
      </c>
      <c r="K51" s="47">
        <v>0</v>
      </c>
      <c r="L51" s="60">
        <f>D50*EXP('EIOPA RATES'!Q59)*DATA!$C$15*G50*F50</f>
        <v>2.6223020765612999E-4</v>
      </c>
      <c r="M51" s="47">
        <f>DATA!$C$13*((1+DATA!$C$10)^A51)*F50*G50</f>
        <v>2.5580432392761223E-5</v>
      </c>
      <c r="N51" s="47">
        <f t="shared" si="1"/>
        <v>1.2021092330292908E-2</v>
      </c>
      <c r="O51" s="26">
        <f>N51*'EIOPA RATES'!G59</f>
        <v>3.1227922794626836E-3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757.73094404094718</v>
      </c>
      <c r="T51" s="80">
        <f t="shared" si="3"/>
        <v>6.3367950017723931E-5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MALE+FEMALE'!D111/1000)</f>
        <v>6.7937422246778866E-5</v>
      </c>
      <c r="G52" s="64">
        <f>(1-DATA!$C$12)*$G51</f>
        <v>3.4795842789729273E-4</v>
      </c>
      <c r="I52" s="58">
        <f>(D52-DATA!$C$11*((1+DATA!$C$10)^A52))*F52*G51*DATA!$C$12</f>
        <v>3.8995767202941494E-4</v>
      </c>
      <c r="J52" s="47">
        <f>MAX(D52,DATA!$C$4)*F51*('MORTALITY RATES MALE+FEMALE'!D111/1000)*G51</f>
        <v>4.0473714584688897E-3</v>
      </c>
      <c r="K52" s="47">
        <v>0</v>
      </c>
      <c r="L52" s="60">
        <f>D51*EXP('EIOPA RATES'!Q60)*DATA!$C$15*G51*F51</f>
        <v>9.5173618086703555E-5</v>
      </c>
      <c r="M52" s="47">
        <f>DATA!$C$13*((1+DATA!$C$10)^A52)*F51*G51</f>
        <v>9.3789016314643686E-6</v>
      </c>
      <c r="N52" s="47">
        <f t="shared" si="1"/>
        <v>4.5418816502164729E-3</v>
      </c>
      <c r="O52" s="26">
        <f>N52*'EIOPA RATES'!G60</f>
        <v>1.1428359659846517E-3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765.07668137759811</v>
      </c>
      <c r="T52" s="80">
        <f t="shared" si="3"/>
        <v>2.1277591366525755E-5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MALE+FEMALE'!D112/1000)</f>
        <v>2.4485437769334058E-5</v>
      </c>
      <c r="G53" s="64">
        <f>(1-DATA!$C$12)*$G52</f>
        <v>2.957646637126988E-4</v>
      </c>
      <c r="I53" s="58">
        <f>(D53-DATA!$C$11*((1+DATA!$C$10)^A53))*F53*G52*DATA!$C$12</f>
        <v>1.2063965902289151E-4</v>
      </c>
      <c r="J53" s="47">
        <f>MAX(D53,DATA!$C$4)*F52*('MORTALITY RATES MALE+FEMALE'!D112/1000)*G52</f>
        <v>1.4280656599125966E-3</v>
      </c>
      <c r="K53" s="59">
        <f>F53*D53*G52</f>
        <v>8.0472303547985335E-4</v>
      </c>
      <c r="L53" s="60">
        <f>D52*EXP('EIOPA RATES'!Q61)*DATA!$C$15*G52*F52</f>
        <v>3.1962210363491109E-5</v>
      </c>
      <c r="M53" s="47">
        <f>DATA!$C$13*((1+DATA!$C$10)^A53)*F52*G52</f>
        <v>3.1813761197477853E-6</v>
      </c>
      <c r="N53" s="48">
        <f t="shared" si="1"/>
        <v>2.3885719408985803E-3</v>
      </c>
      <c r="O53" s="76">
        <f>N53*'EIOPA RATES'!G61</f>
        <v>5.820602015739108E-4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772.6135681515334</v>
      </c>
      <c r="T53" s="81">
        <f t="shared" si="3"/>
        <v>6.5826014901125635E-6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4A6F-614E-4ED9-B6DA-EE1D8C91D484}">
  <dimension ref="A1:X53"/>
  <sheetViews>
    <sheetView topLeftCell="F1" workbookViewId="0">
      <selection activeCell="D18" sqref="D18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3" t="s">
        <v>50</v>
      </c>
      <c r="C1" s="183"/>
      <c r="D1" s="183"/>
      <c r="F1" s="184" t="s">
        <v>54</v>
      </c>
      <c r="G1" s="185"/>
      <c r="I1" s="186" t="s">
        <v>56</v>
      </c>
      <c r="J1" s="187"/>
      <c r="K1" s="187"/>
      <c r="L1" s="187"/>
      <c r="M1" s="187"/>
      <c r="N1" s="187"/>
      <c r="O1" s="188"/>
      <c r="Q1" s="189" t="s">
        <v>64</v>
      </c>
      <c r="R1" s="190"/>
      <c r="S1" s="190"/>
      <c r="T1" s="191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120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67218.6383667021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MALE'!D68/1000)</f>
        <v>0.99046946999999996</v>
      </c>
      <c r="G4" s="64">
        <f>(1-DATA!$C$12)*$G3</f>
        <v>0.85</v>
      </c>
      <c r="I4" s="58">
        <f>(D4-DATA!$C$11*((1+DATA!$C$10)^A4))*F4*G3*DATA!$C$12</f>
        <v>10386.169199222297</v>
      </c>
      <c r="J4" s="47">
        <f>MAX(D4,DATA!$C$4)*F3*('MORTALITY RATES MALE'!D68/1000)*G3</f>
        <v>667.13710000000003</v>
      </c>
      <c r="K4" s="47">
        <v>0</v>
      </c>
      <c r="L4" s="60">
        <f>D3*EXP('EIOPA RATES'!Q12)*DATA!$C$15*G3*F3</f>
        <v>1001.0111999999998</v>
      </c>
      <c r="M4" s="47">
        <f>DATA!$C$13*((1+DATA!$C$10)^A4)*F3*G3</f>
        <v>51</v>
      </c>
      <c r="N4" s="47">
        <f t="shared" ref="N4:N53" si="1">SUM(I4:M4)</f>
        <v>12105.317499222296</v>
      </c>
      <c r="O4" s="26">
        <f>N4*'EIOPA RATES'!G12</f>
        <v>11851.227188305038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Q4+R4-M4</f>
        <v>521.00639999999976</v>
      </c>
      <c r="T4" s="80">
        <f>S4*F4*G3</f>
        <v>516.04093287460773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MALE'!D69/1000)</f>
        <v>0.9799587961735593</v>
      </c>
      <c r="G5" s="64">
        <f>(1-DATA!$C$12)*$G4</f>
        <v>0.72249999999999992</v>
      </c>
      <c r="I5" s="58">
        <f>(D5-DATA!$C$11*((1+DATA!$C$10)^A5))*F5*G4*DATA!$C$12</f>
        <v>8716.4400588501758</v>
      </c>
      <c r="J5" s="47">
        <f>MAX(D5,DATA!$C$4)*F4*('MORTALITY RATES MALE'!D69/1000)*G4</f>
        <v>625.38509267322161</v>
      </c>
      <c r="K5" s="47">
        <v>0</v>
      </c>
      <c r="L5" s="60">
        <f>D4*EXP('EIOPA RATES'!Q13)*DATA!$C$15*G4*F4</f>
        <v>841.00749330833048</v>
      </c>
      <c r="M5" s="47">
        <f>DATA!$C$13*((1+DATA!$C$10)^A5)*F4*G4</f>
        <v>43.79558855498999</v>
      </c>
      <c r="N5" s="47">
        <f t="shared" si="1"/>
        <v>10226.628233386717</v>
      </c>
      <c r="O5" s="26">
        <f>N5*'EIOPA RATES'!G13</f>
        <v>9812.0002986494201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Q5+R5-M5</f>
        <v>527.0278501308178</v>
      </c>
      <c r="T5" s="80">
        <f t="shared" ref="T5:T53" si="3">S5*F5*G4</f>
        <v>438.99574092951497</v>
      </c>
      <c r="W5" s="67" t="s">
        <v>71</v>
      </c>
      <c r="X5" s="70">
        <f>SUMPRODUCT(I4:I53,'EIOPA RATES'!G12:G61)</f>
        <v>55182.878793641336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MALE'!D70/1000)</f>
        <v>0.96833120287302954</v>
      </c>
      <c r="G6" s="64">
        <f>(1-DATA!$C$12)*$G5</f>
        <v>0.61412499999999992</v>
      </c>
      <c r="I6" s="58">
        <f>(D6-DATA!$C$11*((1+DATA!$C$10)^A6))*F6*G5*DATA!$C$12</f>
        <v>7324.2893217565206</v>
      </c>
      <c r="J6" s="47">
        <f>MAX(D6,DATA!$C$4)*F5*('MORTALITY RATES MALE'!D70/1000)*G5</f>
        <v>588.06553117429394</v>
      </c>
      <c r="K6" s="47">
        <v>0</v>
      </c>
      <c r="L6" s="60">
        <f>D5*EXP('EIOPA RATES'!Q14)*DATA!$C$15*G5*F5</f>
        <v>707.58619551708409</v>
      </c>
      <c r="M6" s="47">
        <f>DATA!$C$13*((1+DATA!$C$10)^A6)*F5*G5</f>
        <v>37.567836624382231</v>
      </c>
      <c r="N6" s="47">
        <f t="shared" si="1"/>
        <v>8657.5088850722823</v>
      </c>
      <c r="O6" s="26">
        <f>N6*'EIOPA RATES'!G14</f>
        <v>8120.1312043649259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533.51043430648531</v>
      </c>
      <c r="T6" s="80">
        <f t="shared" si="3"/>
        <v>373.25419343155733</v>
      </c>
      <c r="W6" s="67" t="s">
        <v>70</v>
      </c>
      <c r="X6" s="70">
        <f>SUMPRODUCT(J4:J53,'EIOPA RATES'!G12:G61)</f>
        <v>6382.358947959985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MALE'!D71/1000)</f>
        <v>0.95570855052791415</v>
      </c>
      <c r="G7" s="64">
        <f>(1-DATA!$C$12)*$G6</f>
        <v>0.52200624999999989</v>
      </c>
      <c r="I7" s="58">
        <f>(D7-DATA!$C$11*((1+DATA!$C$10)^A7))*F7*G6*DATA!$C$12</f>
        <v>6158.2731817833328</v>
      </c>
      <c r="J7" s="47">
        <f>MAX(D7,DATA!$C$4)*F6*('MORTALITY RATES MALE'!D71/1000)*G6</f>
        <v>542.63204600107485</v>
      </c>
      <c r="K7" s="47">
        <v>0</v>
      </c>
      <c r="L7" s="60">
        <f>D6*EXP('EIOPA RATES'!Q15)*DATA!$C$15*G6*F6</f>
        <v>595.64803812792775</v>
      </c>
      <c r="M7" s="47">
        <f>DATA!$C$13*((1+DATA!$C$10)^A7)*F6*G6</f>
        <v>32.184843005724431</v>
      </c>
      <c r="N7" s="47">
        <f t="shared" si="1"/>
        <v>7328.7381089180599</v>
      </c>
      <c r="O7" s="26">
        <f>N7*'EIOPA RATES'!G15</f>
        <v>6707.5331935514478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540.17738210031564</v>
      </c>
      <c r="T7" s="80">
        <f t="shared" si="3"/>
        <v>317.04334724314367</v>
      </c>
      <c r="W7" s="67" t="s">
        <v>74</v>
      </c>
      <c r="X7" s="70">
        <f>SUMPRODUCT(K4:K53,'EIOPA RATES'!G12:G61)</f>
        <v>4.271652324571035E-8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MALE'!D72/1000)</f>
        <v>0.94197224710203142</v>
      </c>
      <c r="G8" s="64">
        <f>(1-DATA!$C$12)*$G7</f>
        <v>0.44370531249999989</v>
      </c>
      <c r="I8" s="58">
        <f>(D8-DATA!$C$11*((1+DATA!$C$10)^A8))*F8*G7*DATA!$C$12</f>
        <v>5177.9439382492374</v>
      </c>
      <c r="J8" s="47">
        <f>MAX(D8,DATA!$C$4)*F7*('MORTALITY RATES MALE'!D72/1000)*G7</f>
        <v>503.54053301694796</v>
      </c>
      <c r="K8" s="47">
        <v>0</v>
      </c>
      <c r="L8" s="60">
        <f>D7*EXP('EIOPA RATES'!Q16)*DATA!$C$15*G7*F7</f>
        <v>501.50955544143233</v>
      </c>
      <c r="M8" s="47">
        <f>DATA!$C$13*((1+DATA!$C$10)^A8)*F7*G7</f>
        <v>27.540513756382868</v>
      </c>
      <c r="N8" s="47">
        <f t="shared" si="1"/>
        <v>6210.5345404640002</v>
      </c>
      <c r="O8" s="26">
        <f>N8*'EIOPA RATES'!G16</f>
        <v>5539.0136903526445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546.89329018394869</v>
      </c>
      <c r="T8" s="80">
        <f t="shared" si="3"/>
        <v>268.91585311173412</v>
      </c>
      <c r="W8" s="67" t="s">
        <v>73</v>
      </c>
      <c r="X8" s="70">
        <f>SUMPRODUCT(L4:L53,'EIOPA RATES'!G12:G61)</f>
        <v>5359.2169557910565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MALE'!D73/1000)</f>
        <v>0.92727741410918252</v>
      </c>
      <c r="G9" s="64">
        <f>(1-DATA!$C$12)*$G8</f>
        <v>0.37714951562499988</v>
      </c>
      <c r="I9" s="58">
        <f>(D9-DATA!$C$11*((1+DATA!$C$10)^A9))*F9*G8*DATA!$C$12</f>
        <v>4351.6437420790735</v>
      </c>
      <c r="J9" s="47">
        <f>MAX(D9,DATA!$C$4)*F8*('MORTALITY RATES MALE'!D73/1000)*G8</f>
        <v>459.89189019776808</v>
      </c>
      <c r="K9" s="47">
        <v>0</v>
      </c>
      <c r="L9" s="60">
        <f>D8*EXP('EIOPA RATES'!Q17)*DATA!$C$15*G8*F8</f>
        <v>422.00576610127979</v>
      </c>
      <c r="M9" s="47">
        <f>DATA!$C$13*((1+DATA!$C$10)^A9)*F8*G8</f>
        <v>23.534434704287321</v>
      </c>
      <c r="N9" s="47">
        <f t="shared" si="1"/>
        <v>5257.0758330824083</v>
      </c>
      <c r="O9" s="26">
        <f>N9*'EIOPA RATES'!G17</f>
        <v>4565.4011354262666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553.42808300646834</v>
      </c>
      <c r="T9" s="80">
        <f t="shared" si="3"/>
        <v>227.70129646477648</v>
      </c>
      <c r="W9" s="68" t="s">
        <v>72</v>
      </c>
      <c r="X9" s="71">
        <f>SUMPRODUCT(M4:M53,'EIOPA RATES'!G12:G61)</f>
        <v>294.18366926703015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MALE'!D74/1000)</f>
        <v>0.91115147569305299</v>
      </c>
      <c r="G10" s="64">
        <f>(1-DATA!$C$12)*$G9</f>
        <v>0.32057708828124987</v>
      </c>
      <c r="I10" s="58">
        <f>(D10-DATA!$C$11*((1+DATA!$C$10)^A10))*F10*G9*DATA!$C$12</f>
        <v>3653.613786761272</v>
      </c>
      <c r="J10" s="47">
        <f>MAX(D10,DATA!$C$4)*F9*('MORTALITY RATES MALE'!D74/1000)*G9</f>
        <v>431.22758324885348</v>
      </c>
      <c r="K10" s="47">
        <v>0</v>
      </c>
      <c r="L10" s="60">
        <f>D9*EXP('EIOPA RATES'!Q18)*DATA!$C$15*G9*F9</f>
        <v>354.96080298686081</v>
      </c>
      <c r="M10" s="47">
        <f>DATA!$C$13*((1+DATA!$C$10)^A10)*F9*G9</f>
        <v>20.086045524049833</v>
      </c>
      <c r="N10" s="47">
        <f t="shared" si="1"/>
        <v>4459.8882185210359</v>
      </c>
      <c r="O10" s="26">
        <f>N10*'EIOPA RATES'!G18</f>
        <v>3768.1312023059681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559.90209525484477</v>
      </c>
      <c r="T10" s="80">
        <f t="shared" si="3"/>
        <v>192.40494510274831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MALE'!D75/1000)</f>
        <v>0.89356527728009805</v>
      </c>
      <c r="G11" s="64">
        <f>(1-DATA!$C$12)*$G10</f>
        <v>0.2724905250390624</v>
      </c>
      <c r="I11" s="58">
        <f>(D11-DATA!$C$11*((1+DATA!$C$10)^A11))*F11*G10*DATA!$C$12</f>
        <v>3064.0938028836808</v>
      </c>
      <c r="J11" s="47">
        <f>MAX(D11,DATA!$C$4)*F10*('MORTALITY RATES MALE'!D75/1000)*G10</f>
        <v>402.16027700437422</v>
      </c>
      <c r="K11" s="47">
        <v>0</v>
      </c>
      <c r="L11" s="60">
        <f>D10*EXP('EIOPA RATES'!Q19)*DATA!$C$15*G10*F10</f>
        <v>298.26820900808679</v>
      </c>
      <c r="M11" s="47">
        <f>DATA!$C$13*((1+DATA!$C$10)^A11)*F10*G10</f>
        <v>17.111750578600265</v>
      </c>
      <c r="N11" s="47">
        <f t="shared" si="1"/>
        <v>3781.6340394747417</v>
      </c>
      <c r="O11" s="26">
        <f>N11*'EIOPA RATES'!G19</f>
        <v>3105.9442360408029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566.39495984380278</v>
      </c>
      <c r="T11" s="80">
        <f t="shared" si="3"/>
        <v>162.24754884143178</v>
      </c>
      <c r="W11" s="66" t="s">
        <v>75</v>
      </c>
      <c r="X11" s="69">
        <f>DATA!C4-X3</f>
        <v>2781.3616332979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MALE'!D76/1000)</f>
        <v>0.87417437462395364</v>
      </c>
      <c r="G12" s="64">
        <f>(1-DATA!$C$12)*$G11</f>
        <v>0.23161694628320303</v>
      </c>
      <c r="I12" s="58">
        <f>(D12-DATA!$C$11*((1+DATA!$C$10)^A12))*F12*G11*DATA!$C$12</f>
        <v>2564.7531902122287</v>
      </c>
      <c r="J12" s="47">
        <f>MAX(D12,DATA!$C$4)*F11*('MORTALITY RATES MALE'!D76/1000)*G11</f>
        <v>379.40134350631678</v>
      </c>
      <c r="K12" s="47">
        <v>0</v>
      </c>
      <c r="L12" s="60">
        <f>D11*EXP('EIOPA RATES'!Q20)*DATA!$C$15*G11*F11</f>
        <v>250.27432775027142</v>
      </c>
      <c r="M12" s="47">
        <f>DATA!$C$13*((1+DATA!$C$10)^A12)*F11*G11</f>
        <v>14.54953924363976</v>
      </c>
      <c r="N12" s="47">
        <f t="shared" si="1"/>
        <v>3208.9784007124563</v>
      </c>
      <c r="O12" s="26">
        <f>N12*'EIOPA RATES'!G20</f>
        <v>2560.7376947823645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572.80531823955027</v>
      </c>
      <c r="T12" s="80">
        <f t="shared" si="3"/>
        <v>136.44465224394335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MALE'!D77/1000)</f>
        <v>0.85318777319306893</v>
      </c>
      <c r="G13" s="64">
        <f>(1-DATA!$C$12)*$G12</f>
        <v>0.19687440434072256</v>
      </c>
      <c r="I13" s="58">
        <f>(D13-DATA!$C$11*((1+DATA!$C$10)^A13))*F13*G12*DATA!$C$12</f>
        <v>2140.5946955745999</v>
      </c>
      <c r="J13" s="47">
        <f>MAX(D13,DATA!$C$4)*F12*('MORTALITY RATES MALE'!D77/1000)*G12</f>
        <v>351.14563231368015</v>
      </c>
      <c r="K13" s="47">
        <v>0</v>
      </c>
      <c r="L13" s="60">
        <f>D12*EXP('EIOPA RATES'!Q21)*DATA!$C$15*G12*F12</f>
        <v>209.3786564212181</v>
      </c>
      <c r="M13" s="47">
        <f>DATA!$C$13*((1+DATA!$C$10)^A13)*F12*G12</f>
        <v>12.340709379189445</v>
      </c>
      <c r="N13" s="47">
        <f t="shared" si="1"/>
        <v>2713.4596936886878</v>
      </c>
      <c r="O13" s="26">
        <f>N13*'EIOPA RATES'!G21</f>
        <v>2104.9177867968101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578.57557312484221</v>
      </c>
      <c r="T13" s="80">
        <f t="shared" si="3"/>
        <v>114.33390814004591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MALE'!D78/1000)</f>
        <v>0.83016993593956923</v>
      </c>
      <c r="G14" s="64">
        <f>(1-DATA!$C$12)*$G13</f>
        <v>0.16734324368961417</v>
      </c>
      <c r="I14" s="58">
        <f>(D14-DATA!$C$11*((1+DATA!$C$10)^A14))*F14*G13*DATA!$C$12</f>
        <v>1784.9670964826253</v>
      </c>
      <c r="J14" s="47">
        <f>MAX(D14,DATA!$C$4)*F13*('MORTALITY RATES MALE'!D78/1000)*G13</f>
        <v>330.05382903666003</v>
      </c>
      <c r="K14" s="47">
        <v>0</v>
      </c>
      <c r="L14" s="60">
        <f>D13*EXP('EIOPA RATES'!Q22)*DATA!$C$15*G13*F13</f>
        <v>175.12738560761213</v>
      </c>
      <c r="M14" s="47">
        <f>DATA!$C$13*((1+DATA!$C$10)^A14)*F13*G13</f>
        <v>10.442531017435538</v>
      </c>
      <c r="N14" s="47">
        <f t="shared" si="1"/>
        <v>2300.5908421443332</v>
      </c>
      <c r="O14" s="26">
        <f>N14*'EIOPA RATES'!G22</f>
        <v>1731.1465162396353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585.33227709937705</v>
      </c>
      <c r="T14" s="80">
        <f t="shared" si="3"/>
        <v>95.666245916380021</v>
      </c>
      <c r="W14" s="73" t="s">
        <v>77</v>
      </c>
      <c r="X14" s="72">
        <f>SUM(T3:T53)</f>
        <v>3257.851017273686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MALE'!D79/1000)</f>
        <v>0.80620457362546705</v>
      </c>
      <c r="G15" s="64">
        <f>(1-DATA!$C$12)*$G14</f>
        <v>0.14224175713617204</v>
      </c>
      <c r="I15" s="58">
        <f>(D15-DATA!$C$11*((1+DATA!$C$10)^A15))*F15*G14*DATA!$C$12</f>
        <v>1484.4577206238387</v>
      </c>
      <c r="J15" s="47">
        <f>MAX(D15,DATA!$C$4)*F14*('MORTALITY RATES MALE'!D79/1000)*G14</f>
        <v>294.28319523351252</v>
      </c>
      <c r="K15" s="47">
        <v>0</v>
      </c>
      <c r="L15" s="60">
        <f>D14*EXP('EIOPA RATES'!Q23)*DATA!$C$15*G14*F14</f>
        <v>145.92766932243188</v>
      </c>
      <c r="M15" s="47">
        <f>DATA!$C$13*((1+DATA!$C$10)^A15)*F14*G14</f>
        <v>8.8094186605512235</v>
      </c>
      <c r="N15" s="47">
        <f t="shared" si="1"/>
        <v>1933.4780038403344</v>
      </c>
      <c r="O15" s="26">
        <f>N15*'EIOPA RATES'!G23</f>
        <v>1412.3107094138059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591.42986207514355</v>
      </c>
      <c r="T15" s="80">
        <f t="shared" si="3"/>
        <v>79.791510995065039</v>
      </c>
      <c r="W15" s="74" t="s">
        <v>78</v>
      </c>
      <c r="X15" s="70">
        <f>DATA!C4-X3-X14</f>
        <v>-476.48938397578604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MALE'!D80/1000)</f>
        <v>0.78047881948040476</v>
      </c>
      <c r="G16" s="64">
        <f>(1-DATA!$C$12)*$G15</f>
        <v>0.12090549356574623</v>
      </c>
      <c r="I16" s="58">
        <f>(D16-DATA!$C$11*((1+DATA!$C$10)^A16))*F16*G15*DATA!$C$12</f>
        <v>1230.217206449777</v>
      </c>
      <c r="J16" s="47">
        <f>MAX(D16,DATA!$C$4)*F15*('MORTALITY RATES MALE'!D80/1000)*G15</f>
        <v>270.42671910407535</v>
      </c>
      <c r="K16" s="47">
        <v>0</v>
      </c>
      <c r="L16" s="60">
        <f>D15*EXP('EIOPA RATES'!Q24)*DATA!$C$15*G15*F15</f>
        <v>121.31539673281887</v>
      </c>
      <c r="M16" s="47">
        <f>DATA!$C$13*((1+DATA!$C$10)^A16)*F15*G15</f>
        <v>7.4172787976695389</v>
      </c>
      <c r="N16" s="47">
        <f t="shared" si="1"/>
        <v>1629.3766010843408</v>
      </c>
      <c r="O16" s="26">
        <f>N16*'EIOPA RATES'!G24</f>
        <v>1155.7668978984391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597.09553078271188</v>
      </c>
      <c r="T16" s="80">
        <f t="shared" si="3"/>
        <v>66.287562688412791</v>
      </c>
      <c r="W16" s="75" t="s">
        <v>79</v>
      </c>
      <c r="X16" s="71">
        <f>(DATA!$C$14-DATA!$C$15)*X18*DATA!C4</f>
        <v>3068.6465493039982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MALE'!D81/1000)</f>
        <v>0.75234981649115729</v>
      </c>
      <c r="G17" s="64">
        <f>(1-DATA!$C$12)*$G16</f>
        <v>0.10276966953088429</v>
      </c>
      <c r="I17" s="58">
        <f>(D17-DATA!$C$11*((1+DATA!$C$10)^A17))*F17*G16*DATA!$C$12</f>
        <v>1014.0026342845</v>
      </c>
      <c r="J17" s="47">
        <f>MAX(D17,DATA!$C$4)*F16*('MORTALITY RATES MALE'!D81/1000)*G16</f>
        <v>252.83461651842669</v>
      </c>
      <c r="K17" s="47">
        <v>0</v>
      </c>
      <c r="L17" s="60">
        <f>D16*EXP('EIOPA RATES'!Q25)*DATA!$C$15*G16*F16</f>
        <v>100.42283970383713</v>
      </c>
      <c r="M17" s="47">
        <f>DATA!$C$13*((1+DATA!$C$10)^A17)*F16*G16</f>
        <v>6.2255763698079383</v>
      </c>
      <c r="N17" s="47">
        <f t="shared" si="1"/>
        <v>1373.4856668765717</v>
      </c>
      <c r="O17" s="26">
        <f>N17*'EIOPA RATES'!G25</f>
        <v>947.17445698192853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601.89163212922483</v>
      </c>
      <c r="T17" s="80">
        <f t="shared" si="3"/>
        <v>54.750004498861813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MALE'!D82/1000)</f>
        <v>0.72138739396183338</v>
      </c>
      <c r="G18" s="64">
        <f>(1-DATA!$C$12)*$G17</f>
        <v>8.7354219101251643E-2</v>
      </c>
      <c r="I18" s="58">
        <f>(D18-DATA!$C$11*((1+DATA!$C$10)^A18))*F18*G17*DATA!$C$12</f>
        <v>831.07928517330026</v>
      </c>
      <c r="J18" s="47">
        <f>MAX(D18,DATA!$C$4)*F17*('MORTALITY RATES MALE'!D82/1000)*G17</f>
        <v>237.88878977461604</v>
      </c>
      <c r="K18" s="47">
        <v>0</v>
      </c>
      <c r="L18" s="60">
        <f>D17*EXP('EIOPA RATES'!Q26)*DATA!$C$15*G17*F17</f>
        <v>82.7461972693159</v>
      </c>
      <c r="M18" s="47">
        <f>DATA!$C$13*((1+DATA!$C$10)^A18)*F17*G17</f>
        <v>5.2030423416782314</v>
      </c>
      <c r="N18" s="47">
        <f t="shared" si="1"/>
        <v>1156.9173145589102</v>
      </c>
      <c r="O18" s="26">
        <f>N18*'EIOPA RATES'!G26</f>
        <v>775.90597938235328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606.33744662745187</v>
      </c>
      <c r="T18" s="80">
        <f t="shared" si="3"/>
        <v>44.951884107469759</v>
      </c>
      <c r="W18" s="66" t="s">
        <v>80</v>
      </c>
      <c r="X18" s="69">
        <f>SUMPRODUCT(O4:O53,A4:A53)/SUM(O4:O53)</f>
        <v>5.4797259808999979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MALE'!D83/1000)</f>
        <v>0.68814949142666371</v>
      </c>
      <c r="G19" s="64">
        <f>(1-DATA!$C$12)*$G18</f>
        <v>7.4251086236063898E-2</v>
      </c>
      <c r="I19" s="58">
        <f>(D19-DATA!$C$11*((1+DATA!$C$10)^A19))*F19*G18*DATA!$C$12</f>
        <v>677.88354347903521</v>
      </c>
      <c r="J19" s="47">
        <f>MAX(D19,DATA!$C$4)*F18*('MORTALITY RATES MALE'!D83/1000)*G18</f>
        <v>218.36007047615942</v>
      </c>
      <c r="K19" s="47">
        <v>0</v>
      </c>
      <c r="L19" s="60">
        <f>D18*EXP('EIOPA RATES'!Q27)*DATA!$C$15*G18*F18</f>
        <v>67.841797397205525</v>
      </c>
      <c r="M19" s="47">
        <f>DATA!$C$13*((1+DATA!$C$10)^A19)*F18*G18</f>
        <v>4.3253891561070787</v>
      </c>
      <c r="N19" s="47">
        <f t="shared" si="1"/>
        <v>968.41080050850724</v>
      </c>
      <c r="O19" s="26">
        <f>N19*'EIOPA RATES'!G27</f>
        <v>631.42767231050993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610.86120405840154</v>
      </c>
      <c r="T19" s="80">
        <f t="shared" si="3"/>
        <v>36.720553837705971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MALE'!D84/1000)</f>
        <v>0.65135714533335753</v>
      </c>
      <c r="G20" s="64">
        <f>(1-DATA!$C$12)*$G19</f>
        <v>6.3113423300654309E-2</v>
      </c>
      <c r="I20" s="58">
        <f>(D20-DATA!$C$11*((1+DATA!$C$10)^A20))*F20*G19*DATA!$C$12</f>
        <v>548.47730383572934</v>
      </c>
      <c r="J20" s="47">
        <f>MAX(D20,DATA!$C$4)*F19*('MORTALITY RATES MALE'!D84/1000)*G19</f>
        <v>206.61723297555076</v>
      </c>
      <c r="K20" s="47">
        <v>0</v>
      </c>
      <c r="L20" s="60">
        <f>D19*EXP('EIOPA RATES'!Q28)*DATA!$C$15*G19*F19</f>
        <v>55.319855045016794</v>
      </c>
      <c r="M20" s="47">
        <f>DATA!$C$13*((1+DATA!$C$10)^A20)*F19*G19</f>
        <v>3.577326082094471</v>
      </c>
      <c r="N20" s="47">
        <f t="shared" si="1"/>
        <v>813.99171793839139</v>
      </c>
      <c r="O20" s="26">
        <f>N20*'EIOPA RATES'!G28</f>
        <v>516.14569530883171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615.09028494622146</v>
      </c>
      <c r="T20" s="80">
        <f t="shared" si="3"/>
        <v>29.748211513636743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MALE'!D85/1000)</f>
        <v>0.61247690780840669</v>
      </c>
      <c r="G21" s="64">
        <f>(1-DATA!$C$12)*$G20</f>
        <v>5.3646409805556163E-2</v>
      </c>
      <c r="I21" s="58">
        <f>(D21-DATA!$C$11*((1+DATA!$C$10)^A21))*F21*G20*DATA!$C$12</f>
        <v>440.22057306951325</v>
      </c>
      <c r="J21" s="47">
        <f>MAX(D21,DATA!$C$4)*F20*('MORTALITY RATES MALE'!D85/1000)*G20</f>
        <v>186.37241570336923</v>
      </c>
      <c r="K21" s="47">
        <v>0</v>
      </c>
      <c r="L21" s="60">
        <f>D20*EXP('EIOPA RATES'!Q29)*DATA!$C$15*G20*F20</f>
        <v>44.695220851188147</v>
      </c>
      <c r="M21" s="47">
        <f>DATA!$C$13*((1+DATA!$C$10)^A21)*F20*G20</f>
        <v>2.9357158315096767</v>
      </c>
      <c r="N21" s="47">
        <f t="shared" si="1"/>
        <v>674.22392545558034</v>
      </c>
      <c r="O21" s="26">
        <f>N21*'EIOPA RATES'!G29</f>
        <v>416.36153225525328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618.33676935289145</v>
      </c>
      <c r="T21" s="80">
        <f t="shared" si="3"/>
        <v>23.902125857383105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MALE'!D86/1000)</f>
        <v>0.57159934763837172</v>
      </c>
      <c r="G22" s="64">
        <f>(1-DATA!$C$12)*$G21</f>
        <v>4.5599448334722736E-2</v>
      </c>
      <c r="I22" s="58">
        <f>(D22-DATA!$C$11*((1+DATA!$C$10)^A22))*F22*G21*DATA!$C$12</f>
        <v>349.82566228877732</v>
      </c>
      <c r="J22" s="47">
        <f>MAX(D22,DATA!$C$4)*F21*('MORTALITY RATES MALE'!D86/1000)*G21</f>
        <v>166.84761064017698</v>
      </c>
      <c r="K22" s="47">
        <v>0</v>
      </c>
      <c r="L22" s="60">
        <f>D21*EXP('EIOPA RATES'!Q30)*DATA!$C$15*G21*F21</f>
        <v>35.786063254842496</v>
      </c>
      <c r="M22" s="47">
        <f>DATA!$C$13*((1+DATA!$C$10)^A22)*F21*G21</f>
        <v>2.39333587001029</v>
      </c>
      <c r="N22" s="47">
        <f t="shared" si="1"/>
        <v>554.85267205380705</v>
      </c>
      <c r="O22" s="26">
        <f>N22*'EIOPA RATES'!G30</f>
        <v>334.51808388223515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619.97214182042217</v>
      </c>
      <c r="T22" s="80">
        <f t="shared" si="3"/>
        <v>19.010982515495463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MALE'!D87/1000)</f>
        <v>0.52857683098361574</v>
      </c>
      <c r="G23" s="64">
        <f>(1-DATA!$C$12)*$G22</f>
        <v>3.8759531084514326E-2</v>
      </c>
      <c r="I23" s="58">
        <f>(D23-DATA!$C$11*((1+DATA!$C$10)^A23))*F23*G22*DATA!$C$12</f>
        <v>274.72913951012885</v>
      </c>
      <c r="J23" s="47">
        <f>MAX(D23,DATA!$C$4)*F22*('MORTALITY RATES MALE'!D87/1000)*G22</f>
        <v>149.13204548798484</v>
      </c>
      <c r="K23" s="47">
        <v>0</v>
      </c>
      <c r="L23" s="60">
        <f>D22*EXP('EIOPA RATES'!Q31)*DATA!$C$15*G22*F22</f>
        <v>28.363254942812425</v>
      </c>
      <c r="M23" s="47">
        <f>DATA!$C$13*((1+DATA!$C$10)^A23)*F22*G22</f>
        <v>1.9365323334368545</v>
      </c>
      <c r="N23" s="47">
        <f t="shared" si="1"/>
        <v>454.16097227436296</v>
      </c>
      <c r="O23" s="26">
        <f>N23*'EIOPA RATES'!G31</f>
        <v>268.02133867901688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619.88636059192629</v>
      </c>
      <c r="T23" s="80">
        <f t="shared" si="3"/>
        <v>14.941004345851992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MALE'!D88/1000)</f>
        <v>0.48469897052224892</v>
      </c>
      <c r="G24" s="64">
        <f>(1-DATA!$C$12)*$G23</f>
        <v>3.2945601421837174E-2</v>
      </c>
      <c r="I24" s="58">
        <f>(D24-DATA!$C$11*((1+DATA!$C$10)^A24))*F24*G23*DATA!$C$12</f>
        <v>214.09646164763981</v>
      </c>
      <c r="J24" s="47">
        <f>MAX(D24,DATA!$C$4)*F23*('MORTALITY RATES MALE'!D88/1000)*G23</f>
        <v>129.26019963055327</v>
      </c>
      <c r="K24" s="47">
        <v>0</v>
      </c>
      <c r="L24" s="60">
        <f>D23*EXP('EIOPA RATES'!Q32)*DATA!$C$15*G23*F23</f>
        <v>22.290339509826374</v>
      </c>
      <c r="M24" s="47">
        <f>DATA!$C$13*((1+DATA!$C$10)^A24)*F23*G23</f>
        <v>1.5526023832823042</v>
      </c>
      <c r="N24" s="47">
        <f t="shared" si="1"/>
        <v>367.19960317130176</v>
      </c>
      <c r="O24" s="26">
        <f>N24*'EIOPA RATES'!G32</f>
        <v>211.97045322417549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620.16333086677832</v>
      </c>
      <c r="T24" s="80">
        <f t="shared" si="3"/>
        <v>11.650825433826579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MALE'!D89/1000)</f>
        <v>0.43937167256229176</v>
      </c>
      <c r="G25" s="64">
        <f>(1-DATA!$C$12)*$G24</f>
        <v>2.8003761208561597E-2</v>
      </c>
      <c r="I25" s="58">
        <f>(D25-DATA!$C$11*((1+DATA!$C$10)^A25))*F25*G24*DATA!$C$12</f>
        <v>165.11401435836902</v>
      </c>
      <c r="J25" s="47">
        <f>MAX(D25,DATA!$C$4)*F24*('MORTALITY RATES MALE'!D89/1000)*G24</f>
        <v>113.60488443941287</v>
      </c>
      <c r="K25" s="47">
        <v>0</v>
      </c>
      <c r="L25" s="60">
        <f>D24*EXP('EIOPA RATES'!Q33)*DATA!$C$15*G24*F24</f>
        <v>17.389954739711911</v>
      </c>
      <c r="M25" s="47">
        <f>DATA!$C$13*((1+DATA!$C$10)^A25)*F24*G24</f>
        <v>1.2343642082794453</v>
      </c>
      <c r="N25" s="47">
        <f t="shared" si="1"/>
        <v>297.34321774577325</v>
      </c>
      <c r="O25" s="26">
        <f>N25*'EIOPA RATES'!G33</f>
        <v>167.71470736553948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621.05283255216068</v>
      </c>
      <c r="T25" s="80">
        <f t="shared" si="3"/>
        <v>8.9899658145994685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MALE'!D90/1000)</f>
        <v>0.39239807358273548</v>
      </c>
      <c r="G26" s="64">
        <f>(1-DATA!$C$12)*$G25</f>
        <v>2.3803197027277356E-2</v>
      </c>
      <c r="I26" s="58">
        <f>(D26-DATA!$C$11*((1+DATA!$C$10)^A26))*F26*G25*DATA!$C$12</f>
        <v>125.59105383666125</v>
      </c>
      <c r="J26" s="47">
        <f>MAX(D26,DATA!$C$4)*F25*('MORTALITY RATES MALE'!D90/1000)*G25</f>
        <v>100.27072105564623</v>
      </c>
      <c r="K26" s="47">
        <v>0</v>
      </c>
      <c r="L26" s="60">
        <f>D25*EXP('EIOPA RATES'!Q34)*DATA!$C$15*G25*F25</f>
        <v>13.425842139227223</v>
      </c>
      <c r="M26" s="47">
        <f>DATA!$C$13*((1+DATA!$C$10)^A26)*F25*G25</f>
        <v>0.9701131107403429</v>
      </c>
      <c r="N26" s="47">
        <f t="shared" si="1"/>
        <v>240.25773014227508</v>
      </c>
      <c r="O26" s="26">
        <f>N26*'EIOPA RATES'!G34</f>
        <v>132.27115120497186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622.55660634690639</v>
      </c>
      <c r="T26" s="80">
        <f t="shared" si="3"/>
        <v>6.84103919043699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MALE'!D91/1000)</f>
        <v>0.34448560564553909</v>
      </c>
      <c r="G27" s="64">
        <f>(1-DATA!$C$12)*$G26</f>
        <v>2.0232717473185752E-2</v>
      </c>
      <c r="I27" s="58">
        <f>(D27-DATA!$C$11*((1+DATA!$C$10)^A27))*F27*G26*DATA!$C$12</f>
        <v>93.998963235069468</v>
      </c>
      <c r="J27" s="47">
        <f>MAX(D27,DATA!$C$4)*F26*('MORTALITY RATES MALE'!D91/1000)*G26</f>
        <v>87.195090978307746</v>
      </c>
      <c r="K27" s="47">
        <v>0</v>
      </c>
      <c r="L27" s="60">
        <f>D26*EXP('EIOPA RATES'!Q35)*DATA!$C$15*G26*F26</f>
        <v>10.222557004715032</v>
      </c>
      <c r="M27" s="47">
        <f>DATA!$C$13*((1+DATA!$C$10)^A27)*F26*G26</f>
        <v>0.75116662684278035</v>
      </c>
      <c r="N27" s="47">
        <f t="shared" si="1"/>
        <v>192.16777784493505</v>
      </c>
      <c r="O27" s="26">
        <f>N27*'EIOPA RATES'!G35</f>
        <v>103.15800176321201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624.650932063151</v>
      </c>
      <c r="T27" s="80">
        <f t="shared" si="3"/>
        <v>5.1220494073767791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MALE'!D92/1000)</f>
        <v>0.29689181196544495</v>
      </c>
      <c r="G28" s="64">
        <f>(1-DATA!$C$12)*$G27</f>
        <v>1.7197809852207889E-2</v>
      </c>
      <c r="I28" s="58">
        <f>(D28-DATA!$C$11*((1+DATA!$C$10)^A28))*F28*G27*DATA!$C$12</f>
        <v>69.130270272497029</v>
      </c>
      <c r="J28" s="47">
        <f>MAX(D28,DATA!$C$4)*F27*('MORTALITY RATES MALE'!D92/1000)*G27</f>
        <v>73.911972837316554</v>
      </c>
      <c r="K28" s="47">
        <v>0</v>
      </c>
      <c r="L28" s="60">
        <f>D27*EXP('EIOPA RATES'!Q36)*DATA!$C$15*G27*F27</f>
        <v>7.6581652138469254</v>
      </c>
      <c r="M28" s="47">
        <f>DATA!$C$13*((1+DATA!$C$10)^A28)*F27*G27</f>
        <v>0.57174133990659848</v>
      </c>
      <c r="N28" s="47">
        <f t="shared" si="1"/>
        <v>151.27214966356709</v>
      </c>
      <c r="O28" s="26">
        <f>N28*'EIOPA RATES'!G36</f>
        <v>79.107586440452138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627.28619168429407</v>
      </c>
      <c r="T28" s="80">
        <f t="shared" si="3"/>
        <v>3.7680630839377351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MALE'!D93/1000)</f>
        <v>0.25065108741799597</v>
      </c>
      <c r="G29" s="64">
        <f>(1-DATA!$C$12)*$G28</f>
        <v>1.4618138374376706E-2</v>
      </c>
      <c r="I29" s="58">
        <f>(D29-DATA!$C$11*((1+DATA!$C$10)^A29))*F29*G28*DATA!$C$12</f>
        <v>49.829466930844482</v>
      </c>
      <c r="J29" s="47">
        <f>MAX(D29,DATA!$C$4)*F28*('MORTALITY RATES MALE'!D93/1000)*G28</f>
        <v>61.311026775015378</v>
      </c>
      <c r="K29" s="47">
        <v>0</v>
      </c>
      <c r="L29" s="60">
        <f>D28*EXP('EIOPA RATES'!Q37)*DATA!$C$15*G28*F28</f>
        <v>5.635096530828239</v>
      </c>
      <c r="M29" s="47">
        <f>DATA!$C$13*((1+DATA!$C$10)^A29)*F28*G28</f>
        <v>0.42721435117163103</v>
      </c>
      <c r="N29" s="47">
        <f t="shared" si="1"/>
        <v>117.20280458785972</v>
      </c>
      <c r="O29" s="26">
        <f>N29*'EIOPA RATES'!G37</f>
        <v>59.676789748978408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630.22793803044169</v>
      </c>
      <c r="T29" s="80">
        <f t="shared" si="3"/>
        <v>2.7166918976300249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MALE'!D94/1000)</f>
        <v>0.2068579034153139</v>
      </c>
      <c r="G30" s="64">
        <f>(1-DATA!$C$12)*$G29</f>
        <v>1.24254176182202E-2</v>
      </c>
      <c r="I30" s="58">
        <f>(D30-DATA!$C$11*((1+DATA!$C$10)^A30))*F30*G29*DATA!$C$12</f>
        <v>35.140151304183064</v>
      </c>
      <c r="J30" s="47">
        <f>MAX(D30,DATA!$C$4)*F29*('MORTALITY RATES MALE'!D94/1000)*G29</f>
        <v>49.617867820953855</v>
      </c>
      <c r="K30" s="47">
        <v>0</v>
      </c>
      <c r="L30" s="60">
        <f>D29*EXP('EIOPA RATES'!Q38)*DATA!$C$15*G29*F29</f>
        <v>4.0652789375262639</v>
      </c>
      <c r="M30" s="47">
        <f>DATA!$C$13*((1+DATA!$C$10)^A30)*F29*G29</f>
        <v>0.31270606428471209</v>
      </c>
      <c r="N30" s="47">
        <f t="shared" si="1"/>
        <v>89.136004126947881</v>
      </c>
      <c r="O30" s="26">
        <f>N30*'EIOPA RATES'!G38</f>
        <v>44.153056511709345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633.68931096085316</v>
      </c>
      <c r="T30" s="80">
        <f t="shared" si="3"/>
        <v>1.9161988214964061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MALE'!D95/1000)</f>
        <v>0.16666141628702444</v>
      </c>
      <c r="G31" s="64">
        <f>(1-DATA!$C$12)*$G30</f>
        <v>1.0561604975487169E-2</v>
      </c>
      <c r="I31" s="58">
        <f>(D31-DATA!$C$11*((1+DATA!$C$10)^A31))*F31*G30*DATA!$C$12</f>
        <v>24.201967922529846</v>
      </c>
      <c r="J31" s="47">
        <f>MAX(D31,DATA!$C$4)*F30*('MORTALITY RATES MALE'!D95/1000)*G30</f>
        <v>38.931980955515108</v>
      </c>
      <c r="K31" s="47">
        <v>0</v>
      </c>
      <c r="L31" s="60">
        <f>D30*EXP('EIOPA RATES'!Q39)*DATA!$C$15*G30*F30</f>
        <v>2.8680036593149589</v>
      </c>
      <c r="M31" s="47">
        <f>DATA!$C$13*((1+DATA!$C$10)^A31)*F30*G30</f>
        <v>0.22374736351141444</v>
      </c>
      <c r="N31" s="47">
        <f t="shared" si="1"/>
        <v>66.225699900871334</v>
      </c>
      <c r="O31" s="26">
        <f>N31*'EIOPA RATES'!G39</f>
        <v>31.901060707714787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637.39127342219876</v>
      </c>
      <c r="T31" s="80">
        <f t="shared" si="3"/>
        <v>1.3199338775129736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MALE'!D96/1000)</f>
        <v>0.13110083822819293</v>
      </c>
      <c r="G32" s="64">
        <f>(1-DATA!$C$12)*$G31</f>
        <v>8.9773642291640938E-3</v>
      </c>
      <c r="I32" s="58">
        <f>(D32-DATA!$C$11*((1+DATA!$C$10)^A32))*F32*G31*DATA!$C$12</f>
        <v>16.285828221975901</v>
      </c>
      <c r="J32" s="47">
        <f>MAX(D32,DATA!$C$4)*F31*('MORTALITY RATES MALE'!D96/1000)*G31</f>
        <v>29.463111143375318</v>
      </c>
      <c r="K32" s="47">
        <v>0</v>
      </c>
      <c r="L32" s="60">
        <f>D31*EXP('EIOPA RATES'!Q40)*DATA!$C$15*G31*F31</f>
        <v>1.9766694082513669</v>
      </c>
      <c r="M32" s="47">
        <f>DATA!$C$13*((1+DATA!$C$10)^A32)*F31*G31</f>
        <v>0.15629316056046647</v>
      </c>
      <c r="N32" s="47">
        <f t="shared" si="1"/>
        <v>47.881901934163054</v>
      </c>
      <c r="O32" s="26">
        <f>N32*'EIOPA RATES'!G40</f>
        <v>22.413844247724324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641.54217738922216</v>
      </c>
      <c r="T32" s="80">
        <f t="shared" si="3"/>
        <v>0.88830192300420774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MALE'!D97/1000)</f>
        <v>0.10006279081615443</v>
      </c>
      <c r="G33" s="64">
        <f>(1-DATA!$C$12)*$G32</f>
        <v>7.6307595947894798E-3</v>
      </c>
      <c r="I33" s="58">
        <f>(D33-DATA!$C$11*((1+DATA!$C$10)^A33))*F33*G32*DATA!$C$12</f>
        <v>10.635105858564064</v>
      </c>
      <c r="J33" s="47">
        <f>MAX(D33,DATA!$C$4)*F32*('MORTALITY RATES MALE'!D97/1000)*G32</f>
        <v>22.002479810328865</v>
      </c>
      <c r="K33" s="47">
        <v>0</v>
      </c>
      <c r="L33" s="60">
        <f>D32*EXP('EIOPA RATES'!Q41)*DATA!$C$15*G32*F32</f>
        <v>1.3303683010722449</v>
      </c>
      <c r="M33" s="47">
        <f>DATA!$C$13*((1+DATA!$C$10)^A33)*F32*G32</f>
        <v>0.106593192922914</v>
      </c>
      <c r="N33" s="47">
        <f t="shared" si="1"/>
        <v>34.074547162888088</v>
      </c>
      <c r="O33" s="26">
        <f>N33*'EIOPA RATES'!G41</f>
        <v>15.497633400109516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645.81458678706508</v>
      </c>
      <c r="T33" s="80">
        <f t="shared" si="3"/>
        <v>0.58013532012612201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MALE'!D98/1000)</f>
        <v>7.4365696526122974E-2</v>
      </c>
      <c r="G34" s="64">
        <f>(1-DATA!$C$12)*$G33</f>
        <v>6.486145655571058E-3</v>
      </c>
      <c r="I34" s="58">
        <f>(D34-DATA!$C$11*((1+DATA!$C$10)^A34))*F34*G33*DATA!$C$12</f>
        <v>6.7677624527293432</v>
      </c>
      <c r="J34" s="47">
        <f>MAX(D34,DATA!$C$4)*F33*('MORTALITY RATES MALE'!D98/1000)*G33</f>
        <v>15.597931483243707</v>
      </c>
      <c r="K34" s="47">
        <v>0</v>
      </c>
      <c r="L34" s="60">
        <f>D33*EXP('EIOPA RATES'!Q42)*DATA!$C$15*G33*F33</f>
        <v>0.86945034187093906</v>
      </c>
      <c r="M34" s="47">
        <f>DATA!$C$13*((1+DATA!$C$10)^A34)*F33*G33</f>
        <v>7.0536793251578009E-2</v>
      </c>
      <c r="N34" s="47">
        <f t="shared" si="1"/>
        <v>23.305681071095563</v>
      </c>
      <c r="O34" s="26">
        <f>N34*'EIOPA RATES'!G42</f>
        <v>10.290799545307031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650.60780464731681</v>
      </c>
      <c r="T34" s="80">
        <f t="shared" si="3"/>
        <v>0.36919829791768471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MALE'!D99/1000)</f>
        <v>5.3695704326298284E-2</v>
      </c>
      <c r="G35" s="64">
        <f>(1-DATA!$C$12)*$G34</f>
        <v>5.5132238072353994E-3</v>
      </c>
      <c r="I35" s="58">
        <f>(D35-DATA!$C$11*((1+DATA!$C$10)^A35))*F35*G34*DATA!$C$12</f>
        <v>4.1838177663477181</v>
      </c>
      <c r="J35" s="47">
        <f>MAX(D35,DATA!$C$4)*F34*('MORTALITY RATES MALE'!D99/1000)*G34</f>
        <v>10.742036267505719</v>
      </c>
      <c r="K35" s="47">
        <v>0</v>
      </c>
      <c r="L35" s="60">
        <f>D34*EXP('EIOPA RATES'!Q43)*DATA!$C$15*G34*F34</f>
        <v>0.55323306988706178</v>
      </c>
      <c r="M35" s="47">
        <f>DATA!$C$13*((1+DATA!$C$10)^A35)*F34*G34</f>
        <v>4.5450100497721038E-2</v>
      </c>
      <c r="N35" s="47">
        <f t="shared" si="1"/>
        <v>15.52453720423822</v>
      </c>
      <c r="O35" s="26">
        <f>N35*'EIOPA RATES'!G43</f>
        <v>6.6558028792527786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655.36103850854965</v>
      </c>
      <c r="T35" s="80">
        <f t="shared" si="3"/>
        <v>0.22824793619415334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MALE'!D100/1000)</f>
        <v>3.7630027987598159E-2</v>
      </c>
      <c r="G36" s="64">
        <f>(1-DATA!$C$12)*$G35</f>
        <v>4.6862402361500894E-3</v>
      </c>
      <c r="I36" s="58">
        <f>(D36-DATA!$C$11*((1+DATA!$C$10)^A36))*F36*G35*DATA!$C$12</f>
        <v>2.5116123499970588</v>
      </c>
      <c r="J36" s="47">
        <f>MAX(D36,DATA!$C$4)*F35*('MORTALITY RATES MALE'!D100/1000)*G35</f>
        <v>7.1520846205501689</v>
      </c>
      <c r="K36" s="47">
        <v>0</v>
      </c>
      <c r="L36" s="60">
        <f>D35*EXP('EIOPA RATES'!Q44)*DATA!$C$15*G35*F35</f>
        <v>0.34218609300459329</v>
      </c>
      <c r="M36" s="47">
        <f>DATA!$C$13*((1+DATA!$C$10)^A36)*F35*G35</f>
        <v>2.8452526645517617E-2</v>
      </c>
      <c r="N36" s="47">
        <f t="shared" si="1"/>
        <v>10.03433559019734</v>
      </c>
      <c r="O36" s="26">
        <f>N36*'EIOPA RATES'!G44</f>
        <v>4.1748498598869075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660.48115670109087</v>
      </c>
      <c r="T36" s="80">
        <f t="shared" si="3"/>
        <v>0.13702524777115463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MALE'!D101/1000)</f>
        <v>2.5546342263171852E-2</v>
      </c>
      <c r="G37" s="64">
        <f>(1-DATA!$C$12)*$G36</f>
        <v>3.9833042007275761E-3</v>
      </c>
      <c r="I37" s="58">
        <f>(D37-DATA!$C$11*((1+DATA!$C$10)^A37))*F37*G36*DATA!$C$12</f>
        <v>1.4613975596301663</v>
      </c>
      <c r="J37" s="47">
        <f>MAX(D37,DATA!$C$4)*F36*('MORTALITY RATES MALE'!D101/1000)*G36</f>
        <v>4.6105955657216162</v>
      </c>
      <c r="K37" s="47">
        <v>0</v>
      </c>
      <c r="L37" s="60">
        <f>D36*EXP('EIOPA RATES'!Q45)*DATA!$C$15*G36*F36</f>
        <v>0.20553289003103534</v>
      </c>
      <c r="M37" s="47">
        <f>DATA!$C$13*((1+DATA!$C$10)^A37)*F36*G36</f>
        <v>1.7287609109423254E-2</v>
      </c>
      <c r="N37" s="47">
        <f t="shared" si="1"/>
        <v>6.2948136244922406</v>
      </c>
      <c r="O37" s="26">
        <f>N37*'EIOPA RATES'!G45</f>
        <v>2.5402059020470995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665.99798829557039</v>
      </c>
      <c r="T37" s="80">
        <f t="shared" si="3"/>
        <v>7.9730812968286574E-2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MALE'!D102/1000)</f>
        <v>1.6743955600871448E-2</v>
      </c>
      <c r="G38" s="64">
        <f>(1-DATA!$C$12)*$G37</f>
        <v>3.3858085706184394E-3</v>
      </c>
      <c r="I38" s="58">
        <f>(D38-DATA!$C$11*((1+DATA!$C$10)^A38))*F38*G37*DATA!$C$12</f>
        <v>0.82086653019872724</v>
      </c>
      <c r="J38" s="47">
        <f>MAX(D38,DATA!$C$4)*F37*('MORTALITY RATES MALE'!D102/1000)*G37</f>
        <v>2.8782951463482909</v>
      </c>
      <c r="K38" s="47">
        <v>0</v>
      </c>
      <c r="L38" s="60">
        <f>D37*EXP('EIOPA RATES'!Q46)*DATA!$C$15*G37*F37</f>
        <v>0.11957841450097477</v>
      </c>
      <c r="M38" s="47">
        <f>DATA!$C$13*((1+DATA!$C$10)^A38)*F37*G37</f>
        <v>1.0175323295295446E-2</v>
      </c>
      <c r="N38" s="47">
        <f t="shared" si="1"/>
        <v>3.828915414343288</v>
      </c>
      <c r="O38" s="26">
        <f>N38*'EIOPA RATES'!G46</f>
        <v>1.4987952938201092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671.48445071409867</v>
      </c>
      <c r="T38" s="80">
        <f t="shared" si="3"/>
        <v>4.4785507340443002E-2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MALE'!D103/1000)</f>
        <v>1.0475010921685603E-2</v>
      </c>
      <c r="G39" s="64">
        <f>(1-DATA!$C$12)*$G38</f>
        <v>2.8779372850256733E-3</v>
      </c>
      <c r="I39" s="58">
        <f>(D39-DATA!$C$11*((1+DATA!$C$10)^A39))*F39*G38*DATA!$C$12</f>
        <v>0.44018644350614733</v>
      </c>
      <c r="J39" s="47">
        <f>MAX(D39,DATA!$C$4)*F38*('MORTALITY RATES MALE'!D103/1000)*G38</f>
        <v>1.7571119874344687</v>
      </c>
      <c r="K39" s="47">
        <v>0</v>
      </c>
      <c r="L39" s="60">
        <f>D38*EXP('EIOPA RATES'!Q47)*DATA!$C$15*G38*F38</f>
        <v>6.7181894849869431E-2</v>
      </c>
      <c r="M39" s="47">
        <f>DATA!$C$13*((1+DATA!$C$10)^A39)*F38*G38</f>
        <v>5.7822471601707264E-3</v>
      </c>
      <c r="N39" s="47">
        <f t="shared" si="1"/>
        <v>2.270262572950656</v>
      </c>
      <c r="O39" s="26">
        <f>N39*'EIOPA RATES'!G47</f>
        <v>0.86184724494565379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677.15802243650171</v>
      </c>
      <c r="T39" s="80">
        <f t="shared" si="3"/>
        <v>2.4016344932847194E-2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MALE'!D104/1000)</f>
        <v>6.1806817292379265E-3</v>
      </c>
      <c r="G40" s="64">
        <f>(1-DATA!$C$12)*$G39</f>
        <v>2.4462466922718223E-3</v>
      </c>
      <c r="I40" s="58">
        <f>(D40-DATA!$C$11*((1+DATA!$C$10)^A40))*F40*G39*DATA!$C$12</f>
        <v>0.2226789175137335</v>
      </c>
      <c r="J40" s="47">
        <f>MAX(D40,DATA!$C$4)*F39*('MORTALITY RATES MALE'!D104/1000)*G39</f>
        <v>1.0319610066416431</v>
      </c>
      <c r="K40" s="47">
        <v>0</v>
      </c>
      <c r="L40" s="60">
        <f>D39*EXP('EIOPA RATES'!Q48)*DATA!$C$15*G39*F39</f>
        <v>3.6033929086234838E-2</v>
      </c>
      <c r="M40" s="47">
        <f>DATA!$C$13*((1+DATA!$C$10)^A40)*F39*G39</f>
        <v>3.1362607988144218E-3</v>
      </c>
      <c r="N40" s="47">
        <f t="shared" si="1"/>
        <v>1.2938101140404259</v>
      </c>
      <c r="O40" s="26">
        <f>N40*'EIOPA RATES'!G48</f>
        <v>0.47623310357865695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683.02368921830271</v>
      </c>
      <c r="T40" s="80">
        <f t="shared" si="3"/>
        <v>1.2149362006773381E-2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MALE'!D105/1000)</f>
        <v>3.4426235916062121E-3</v>
      </c>
      <c r="G41" s="64">
        <f>(1-DATA!$C$12)*$G40</f>
        <v>2.0793096884310488E-3</v>
      </c>
      <c r="I41" s="58">
        <f>(D41-DATA!$C$11*((1+DATA!$C$10)^A41))*F41*G40*DATA!$C$12</f>
        <v>0.10636179001546874</v>
      </c>
      <c r="J41" s="47">
        <f>MAX(D41,DATA!$C$4)*F40*('MORTALITY RATES MALE'!D105/1000)*G40</f>
        <v>0.56424326483725629</v>
      </c>
      <c r="K41" s="47">
        <v>0</v>
      </c>
      <c r="L41" s="60">
        <f>D40*EXP('EIOPA RATES'!Q49)*DATA!$C$15*G40*F40</f>
        <v>1.8232628359989955E-2</v>
      </c>
      <c r="M41" s="47">
        <f>DATA!$C$13*((1+DATA!$C$10)^A41)*F40*G40</f>
        <v>1.6044018834249121E-3</v>
      </c>
      <c r="N41" s="47">
        <f t="shared" si="1"/>
        <v>0.69044208509613991</v>
      </c>
      <c r="O41" s="26">
        <f>N41*'EIOPA RATES'!G49</f>
        <v>0.2463646033726207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689.08625623376702</v>
      </c>
      <c r="T41" s="80">
        <f t="shared" si="3"/>
        <v>5.803144436721498E-3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MALE'!D106/1000)</f>
        <v>1.8014897418744246E-3</v>
      </c>
      <c r="G42" s="64">
        <f>(1-DATA!$C$12)*$G41</f>
        <v>1.7674132351663914E-3</v>
      </c>
      <c r="I42" s="58">
        <f>(D42-DATA!$C$11*((1+DATA!$C$10)^A42))*F42*G41*DATA!$C$12</f>
        <v>4.7739084588150064E-2</v>
      </c>
      <c r="J42" s="47">
        <f>MAX(D42,DATA!$C$4)*F41*('MORTALITY RATES MALE'!D106/1000)*G41</f>
        <v>0.29007899713440655</v>
      </c>
      <c r="K42" s="47">
        <v>0</v>
      </c>
      <c r="L42" s="60">
        <f>D41*EXP('EIOPA RATES'!Q50)*DATA!$C$15*G41*F41</f>
        <v>8.7106588184298252E-3</v>
      </c>
      <c r="M42" s="47">
        <f>DATA!$C$13*((1+DATA!$C$10)^A42)*F41*G41</f>
        <v>7.7479252258878491E-4</v>
      </c>
      <c r="N42" s="47">
        <f t="shared" si="1"/>
        <v>0.3473035330635752</v>
      </c>
      <c r="O42" s="26">
        <f>N42*'EIOPA RATES'!G50</f>
        <v>0.12010731907697141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695.35047106475167</v>
      </c>
      <c r="T42" s="80">
        <f t="shared" si="3"/>
        <v>2.6046820901687562E-3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MALE'!D107/1000)</f>
        <v>8.8127633343085211E-4</v>
      </c>
      <c r="G43" s="64">
        <f>(1-DATA!$C$12)*$G42</f>
        <v>1.5023012498914326E-3</v>
      </c>
      <c r="I43" s="58">
        <f>(D43-DATA!$C$11*((1+DATA!$C$10)^A43))*F43*G42*DATA!$C$12</f>
        <v>2.003518716896998E-2</v>
      </c>
      <c r="J43" s="47">
        <f>MAX(D43,DATA!$C$4)*F42*('MORTALITY RATES MALE'!D107/1000)*G42</f>
        <v>0.13954111447980874</v>
      </c>
      <c r="K43" s="47">
        <v>0</v>
      </c>
      <c r="L43" s="60">
        <f>D42*EXP('EIOPA RATES'!Q51)*DATA!$C$15*G42*F42</f>
        <v>3.9105208388295516E-3</v>
      </c>
      <c r="M43" s="47">
        <f>DATA!$C$13*((1+DATA!$C$10)^A43)*F42*G42</f>
        <v>3.5151735453520998E-4</v>
      </c>
      <c r="N43" s="47">
        <f t="shared" si="1"/>
        <v>0.16383833984214349</v>
      </c>
      <c r="O43" s="26">
        <f>N43*'EIOPA RATES'!G51</f>
        <v>5.4902515453711935E-2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701.82113395545525</v>
      </c>
      <c r="T43" s="80">
        <f t="shared" si="3"/>
        <v>1.0931421797160303E-3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MALE'!D108/1000)</f>
        <v>4.0098182449369122E-4</v>
      </c>
      <c r="G44" s="64">
        <f>(1-DATA!$C$12)*$G43</f>
        <v>1.2769560624077175E-3</v>
      </c>
      <c r="I44" s="58">
        <f>(D44-DATA!$C$11*((1+DATA!$C$10)^A44))*F44*G43*DATA!$C$12</f>
        <v>7.819238285575153E-3</v>
      </c>
      <c r="J44" s="47">
        <f>MAX(D44,DATA!$C$4)*F43*('MORTALITY RATES MALE'!D108/1000)*G43</f>
        <v>6.2471527834868472E-2</v>
      </c>
      <c r="K44" s="47">
        <v>0</v>
      </c>
      <c r="L44" s="60">
        <f>D43*EXP('EIOPA RATES'!Q52)*DATA!$C$15*G43*F43</f>
        <v>1.6408761179179463E-3</v>
      </c>
      <c r="M44" s="47">
        <f>DATA!$C$13*((1+DATA!$C$10)^A44)*F43*G43</f>
        <v>1.4908919936016212E-4</v>
      </c>
      <c r="N44" s="47">
        <f t="shared" si="1"/>
        <v>7.2080731437721743E-2</v>
      </c>
      <c r="O44" s="26">
        <f>N44*'EIOPA RATES'!G52</f>
        <v>2.340953537133526E-2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708.22053994990972</v>
      </c>
      <c r="T44" s="80">
        <f t="shared" si="3"/>
        <v>4.2662886352593877E-4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MALE'!D109/1000)</f>
        <v>1.6881690482062724E-4</v>
      </c>
      <c r="G45" s="64">
        <f>(1-DATA!$C$12)*$G44</f>
        <v>1.08541265304656E-3</v>
      </c>
      <c r="I45" s="58">
        <f>(D45-DATA!$C$11*((1+DATA!$C$10)^A45))*F45*G44*DATA!$C$12</f>
        <v>2.8253747519369787E-3</v>
      </c>
      <c r="J45" s="47">
        <f>MAX(D45,DATA!$C$4)*F44*('MORTALITY RATES MALE'!D109/1000)*G44</f>
        <v>2.5917539553557103E-2</v>
      </c>
      <c r="K45" s="47">
        <v>0</v>
      </c>
      <c r="L45" s="60">
        <f>D44*EXP('EIOPA RATES'!Q53)*DATA!$C$15*G44*F44</f>
        <v>6.4078308707518801E-4</v>
      </c>
      <c r="M45" s="47">
        <f>DATA!$C$13*((1+DATA!$C$10)^A45)*F44*G44</f>
        <v>5.8813613092409998E-5</v>
      </c>
      <c r="N45" s="47">
        <f t="shared" si="1"/>
        <v>2.9442511005661681E-2</v>
      </c>
      <c r="O45" s="26">
        <f>N45*'EIOPA RATES'!G53</f>
        <v>9.26154773616337E-3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715.10911565246465</v>
      </c>
      <c r="T45" s="80">
        <f t="shared" si="3"/>
        <v>1.5415733783838041E-4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MALE'!D110/1000)</f>
        <v>6.5417960239148301E-5</v>
      </c>
      <c r="G46" s="64">
        <f>(1-DATA!$C$12)*$G45</f>
        <v>9.2260075508957592E-4</v>
      </c>
      <c r="I46" s="58">
        <f>(D46-DATA!$C$11*((1+DATA!$C$10)^A46))*F46*G45*DATA!$C$12</f>
        <v>9.39482090098263E-4</v>
      </c>
      <c r="J46" s="47">
        <f>MAX(D46,DATA!$C$4)*F45*('MORTALITY RATES MALE'!D110/1000)*G45</f>
        <v>9.9048300642745543E-3</v>
      </c>
      <c r="K46" s="47">
        <v>0</v>
      </c>
      <c r="L46" s="60">
        <f>D45*EXP('EIOPA RATES'!Q54)*DATA!$C$15*G45*F45</f>
        <v>2.314920267654637E-4</v>
      </c>
      <c r="M46" s="47">
        <f>DATA!$C$13*((1+DATA!$C$10)^A46)*F45*G45</f>
        <v>2.1467832767761921E-5</v>
      </c>
      <c r="N46" s="47">
        <f t="shared" si="1"/>
        <v>1.1097272013906041E-2</v>
      </c>
      <c r="O46" s="26">
        <f>N46*'EIOPA RATES'!G54</f>
        <v>3.3818082898927054E-3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721.91682278687108</v>
      </c>
      <c r="T46" s="80">
        <f t="shared" si="3"/>
        <v>5.126005180711799E-5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MALE'!D111/1000)</f>
        <v>2.3208442927113859E-5</v>
      </c>
      <c r="G47" s="64">
        <f>(1-DATA!$C$12)*$G46</f>
        <v>7.8421064182613946E-4</v>
      </c>
      <c r="I47" s="58">
        <f>(D47-DATA!$C$11*((1+DATA!$C$10)^A47))*F47*G46*DATA!$C$12</f>
        <v>2.8593496335865506E-4</v>
      </c>
      <c r="J47" s="47">
        <f>MAX(D47,DATA!$C$4)*F46*('MORTALITY RATES MALE'!D111/1000)*G46</f>
        <v>3.4687540742728297E-3</v>
      </c>
      <c r="K47" s="47">
        <v>0</v>
      </c>
      <c r="L47" s="60">
        <f>D46*EXP('EIOPA RATES'!Q55)*DATA!$C$15*G46*F46</f>
        <v>7.6957208180577827E-5</v>
      </c>
      <c r="M47" s="47">
        <f>DATA!$C$13*((1+DATA!$C$10)^A47)*F46*G46</f>
        <v>7.2125421815411452E-6</v>
      </c>
      <c r="N47" s="47">
        <f t="shared" si="1"/>
        <v>3.8388587879936041E-3</v>
      </c>
      <c r="O47" s="26">
        <f>N47*'EIOPA RATES'!G55</f>
        <v>1.1336016478362147E-3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728.61892439197436</v>
      </c>
      <c r="T47" s="80">
        <f t="shared" si="3"/>
        <v>1.5601280921103415E-5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MALE'!D112/1000)</f>
        <v>7.4975234606906687E-6</v>
      </c>
      <c r="G48" s="64">
        <f>(1-DATA!$C$12)*$G47</f>
        <v>6.6657904555221851E-4</v>
      </c>
      <c r="I48" s="58">
        <f>(D48-DATA!$C$11*((1+DATA!$C$10)^A48))*F48*G47*DATA!$C$12</f>
        <v>7.929301343467964E-5</v>
      </c>
      <c r="J48" s="47">
        <f>MAX(D48,DATA!$C$4)*F47*('MORTALITY RATES MALE'!D112/1000)*G47</f>
        <v>1.1083141801429771E-3</v>
      </c>
      <c r="K48" s="47">
        <v>0</v>
      </c>
      <c r="L48" s="60">
        <f>D47*EXP('EIOPA RATES'!Q56)*DATA!$C$15*G47*F47</f>
        <v>2.343670062551426E-5</v>
      </c>
      <c r="M48" s="47">
        <f>DATA!$C$13*((1+DATA!$C$10)^A48)*F47*G47</f>
        <v>2.2184848604733637E-6</v>
      </c>
      <c r="N48" s="47">
        <f t="shared" si="1"/>
        <v>1.2132623790636445E-3</v>
      </c>
      <c r="O48" s="26">
        <f>N48*'EIOPA RATES'!G56</f>
        <v>3.4695462467708665E-4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735.83372178290347</v>
      </c>
      <c r="T48" s="80">
        <f t="shared" si="3"/>
        <v>4.3264356806465975E-6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MALE'!D113/1000)</f>
        <v>2.1935252472154408E-6</v>
      </c>
      <c r="G49" s="64">
        <f>(1-DATA!$C$12)*$G48</f>
        <v>5.665921887193857E-4</v>
      </c>
      <c r="I49" s="58">
        <f>(D49-DATA!$C$11*((1+DATA!$C$10)^A49))*F49*G48*DATA!$C$12</f>
        <v>1.9908818571127493E-5</v>
      </c>
      <c r="J49" s="47">
        <f>MAX(D49,DATA!$C$4)*F48*('MORTALITY RATES MALE'!D113/1000)*G48</f>
        <v>3.2110926279464182E-4</v>
      </c>
      <c r="K49" s="47">
        <v>0</v>
      </c>
      <c r="L49" s="60">
        <f>D48*EXP('EIOPA RATES'!Q57)*DATA!$C$15*G48*F48</f>
        <v>6.4976524624520541E-6</v>
      </c>
      <c r="M49" s="47">
        <f>DATA!$C$13*((1+DATA!$C$10)^A49)*F48*G48</f>
        <v>6.2136587144140249E-7</v>
      </c>
      <c r="N49" s="47">
        <f t="shared" si="1"/>
        <v>3.481370996996628E-4</v>
      </c>
      <c r="O49" s="26">
        <f>N49*'EIOPA RATES'!G57</f>
        <v>9.6435705033544412E-5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742.93178472337752</v>
      </c>
      <c r="T49" s="80">
        <f t="shared" si="3"/>
        <v>1.0862836269927921E-6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MALE'!D114/1000)</f>
        <v>5.7799578907298109E-7</v>
      </c>
      <c r="G50" s="64">
        <f>(1-DATA!$C$12)*$G49</f>
        <v>4.8160336041147783E-4</v>
      </c>
      <c r="I50" s="58">
        <f>(D50-DATA!$C$11*((1+DATA!$C$10)^A50))*F50*G49*DATA!$C$12</f>
        <v>4.5028675596154858E-6</v>
      </c>
      <c r="J50" s="47">
        <f>MAX(D50,DATA!$C$4)*F49*('MORTALITY RATES MALE'!D114/1000)*G49</f>
        <v>8.3951486709522657E-5</v>
      </c>
      <c r="K50" s="47">
        <v>0</v>
      </c>
      <c r="L50" s="60">
        <f>D49*EXP('EIOPA RATES'!Q58)*DATA!$C$15*G49*F49</f>
        <v>1.6317188414492919E-6</v>
      </c>
      <c r="M50" s="47">
        <f>DATA!$C$13*((1+DATA!$C$10)^A50)*F49*G49</f>
        <v>1.5761273216425137E-7</v>
      </c>
      <c r="N50" s="47">
        <f t="shared" si="1"/>
        <v>9.0243685842751687E-5</v>
      </c>
      <c r="O50" s="26">
        <f>N50*'EIOPA RATES'!G58</f>
        <v>2.4210185266276079E-5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750.22936543510673</v>
      </c>
      <c r="T50" s="80">
        <f t="shared" si="3"/>
        <v>2.4569103880557908E-7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MALE'!D115/1000)</f>
        <v>1.3640514507478267E-7</v>
      </c>
      <c r="G51" s="64">
        <f>(1-DATA!$C$12)*$G50</f>
        <v>4.0936285634975616E-4</v>
      </c>
      <c r="I51" s="58">
        <f>(D51-DATA!$C$11*((1+DATA!$C$10)^A51))*F51*G50*DATA!$C$12</f>
        <v>9.1228970781907702E-7</v>
      </c>
      <c r="J51" s="47">
        <f>MAX(D51,DATA!$C$4)*F50*('MORTALITY RATES MALE'!D115/1000)*G50</f>
        <v>1.9700319865048976E-5</v>
      </c>
      <c r="K51" s="47">
        <v>0</v>
      </c>
      <c r="L51" s="60">
        <f>D50*EXP('EIOPA RATES'!Q59)*DATA!$C$15*G50*F50</f>
        <v>3.6911973855925892E-7</v>
      </c>
      <c r="M51" s="47">
        <f>DATA!$C$13*((1+DATA!$C$10)^A51)*F50*G50</f>
        <v>3.6007455439423311E-8</v>
      </c>
      <c r="N51" s="47">
        <f t="shared" si="1"/>
        <v>2.1017736766866736E-5</v>
      </c>
      <c r="O51" s="26">
        <f>N51*'EIOPA RATES'!G59</f>
        <v>5.4599053317271354E-6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757.73096958537212</v>
      </c>
      <c r="T51" s="80">
        <f t="shared" si="3"/>
        <v>4.9777754131592774E-8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MALE'!D116/1000)</f>
        <v>2.8666965307180158E-8</v>
      </c>
      <c r="G52" s="64">
        <f>(1-DATA!$C$12)*$G51</f>
        <v>3.4795842789729273E-4</v>
      </c>
      <c r="I52" s="58">
        <f>(D52-DATA!$C$11*((1+DATA!$C$10)^A52))*F52*G51*DATA!$C$12</f>
        <v>1.6454705942078932E-7</v>
      </c>
      <c r="J52" s="47">
        <f>MAX(D52,DATA!$C$4)*F51*('MORTALITY RATES MALE'!D116/1000)*G51</f>
        <v>4.1250755471109495E-6</v>
      </c>
      <c r="K52" s="47">
        <v>0</v>
      </c>
      <c r="L52" s="60">
        <f>D51*EXP('EIOPA RATES'!Q60)*DATA!$C$15*G51*F51</f>
        <v>7.4762222857116957E-8</v>
      </c>
      <c r="M52" s="47">
        <f>DATA!$C$13*((1+DATA!$C$10)^A52)*F51*G51</f>
        <v>7.3674569489176308E-9</v>
      </c>
      <c r="N52" s="47">
        <f t="shared" si="1"/>
        <v>4.3717522863377732E-6</v>
      </c>
      <c r="O52" s="26">
        <f>N52*'EIOPA RATES'!G60</f>
        <v>1.1000277268264603E-6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765.07669074913224</v>
      </c>
      <c r="T52" s="80">
        <f t="shared" si="3"/>
        <v>8.9783209433591161E-9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MALE'!D117/1000)</f>
        <v>5.3336898508276707E-9</v>
      </c>
      <c r="G53" s="64">
        <f>(1-DATA!$C$12)*$G52</f>
        <v>2.957646637126988E-4</v>
      </c>
      <c r="I53" s="58">
        <f>(D53-DATA!$C$11*((1+DATA!$C$10)^A53))*F53*G52*DATA!$C$12</f>
        <v>2.6279069665790484E-8</v>
      </c>
      <c r="J53" s="47">
        <f>MAX(D53,DATA!$C$4)*F52*('MORTALITY RATES MALE'!D117/1000)*G52</f>
        <v>7.6685679177196188E-7</v>
      </c>
      <c r="K53" s="59">
        <f>F53*D53*G52</f>
        <v>1.7529370426211765E-7</v>
      </c>
      <c r="L53" s="60">
        <f>D52*EXP('EIOPA RATES'!Q61)*DATA!$C$15*G52*F52</f>
        <v>1.3486816916643266E-8</v>
      </c>
      <c r="M53" s="47">
        <f>DATA!$C$13*((1+DATA!$C$10)^A53)*F52*G52</f>
        <v>1.342417710854864E-9</v>
      </c>
      <c r="N53" s="48">
        <f t="shared" si="1"/>
        <v>9.8325880032736809E-7</v>
      </c>
      <c r="O53" s="76">
        <f>N53*'EIOPA RATES'!G61</f>
        <v>2.3960585223259567E-7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772.61357133156707</v>
      </c>
      <c r="T53" s="81">
        <f t="shared" si="3"/>
        <v>1.433895331384974E-9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5231-2937-4CB6-90BC-90306876CE7D}">
  <dimension ref="A1:X53"/>
  <sheetViews>
    <sheetView tabSelected="1" topLeftCell="F1" workbookViewId="0">
      <selection activeCell="O3" sqref="O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3" t="s">
        <v>50</v>
      </c>
      <c r="C1" s="183"/>
      <c r="D1" s="183"/>
      <c r="F1" s="184" t="s">
        <v>54</v>
      </c>
      <c r="G1" s="185"/>
      <c r="I1" s="186" t="s">
        <v>56</v>
      </c>
      <c r="J1" s="187"/>
      <c r="K1" s="187"/>
      <c r="L1" s="187"/>
      <c r="M1" s="187"/>
      <c r="N1" s="187"/>
      <c r="O1" s="188"/>
      <c r="Q1" s="189" t="s">
        <v>64</v>
      </c>
      <c r="R1" s="190"/>
      <c r="S1" s="190"/>
      <c r="T1" s="191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67114.87206739439</v>
      </c>
    </row>
    <row r="4" spans="1:24" x14ac:dyDescent="0.25">
      <c r="A4" s="53">
        <v>1</v>
      </c>
      <c r="B4" s="44">
        <f>$B3*EXP('EIOPA RATES'!R12)*(1-DATA!$C$14)</f>
        <v>56764.293600000005</v>
      </c>
      <c r="C4" s="47">
        <f>$C3*EXP('EIOPA RATES'!R12)*(1-DATA!$C$14)</f>
        <v>14191.073400000001</v>
      </c>
      <c r="D4" s="26">
        <f t="shared" ref="D4:D53" si="0">B4+C4</f>
        <v>70955.366999999998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10577.049974586787</v>
      </c>
      <c r="J4" s="47">
        <f>MAX(D4,DATA!$C$4)*F3*('MORTALITY RATES MALE'!D63/1000)*G3</f>
        <v>421.42166345474999</v>
      </c>
      <c r="K4" s="47">
        <v>0</v>
      </c>
      <c r="L4" s="60">
        <f>D3*EXP('EIOPA RATES'!R12)*DATA!$C$15*G3*F3</f>
        <v>1015.721</v>
      </c>
      <c r="M4" s="47">
        <f>DATA!$C$13*((1+DATA!$C$10)^A4)*F3*G3</f>
        <v>51</v>
      </c>
      <c r="N4" s="47">
        <f t="shared" ref="N4:N53" si="1">SUM(I4:M4)</f>
        <v>12065.192638041537</v>
      </c>
      <c r="O4" s="26">
        <f>N4*'EIOPA RATES'!H12</f>
        <v>11640.882471939347</v>
      </c>
      <c r="Q4" s="82">
        <f>B3*EXP('EIOPA RATES'!R12)*(DATA!$C$14-DATA!$C$15)</f>
        <v>464.32959999999997</v>
      </c>
      <c r="R4" s="84">
        <f>C3*EXP('EIOPA RATES'!R12)*(DATA!$C$14-DATA!$C$15)</f>
        <v>116.08239999999999</v>
      </c>
      <c r="S4" s="60">
        <f>Q4+R4-M4</f>
        <v>529.41199999999992</v>
      </c>
      <c r="T4" s="80">
        <f>S4*F4*G3</f>
        <v>526.26768977899997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RATES'!R13)*(1-DATA!$C$14)</f>
        <v>57439.133879142959</v>
      </c>
      <c r="C5" s="47">
        <f>$C4*EXP('EIOPA RATES'!R13)*(1-DATA!$C$14)</f>
        <v>14359.78346978574</v>
      </c>
      <c r="D5" s="26">
        <f t="shared" si="0"/>
        <v>71798.917348928691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9038.386693465789</v>
      </c>
      <c r="J5" s="47">
        <f>MAX(D5,DATA!$C$4)*F4*('MORTALITY RATES MALE'!D64/1000)*G4</f>
        <v>393.23370407692016</v>
      </c>
      <c r="K5" s="47">
        <v>0</v>
      </c>
      <c r="L5" s="60">
        <f>D4*EXP('EIOPA RATES'!R13)*DATA!$C$15*G4*F4</f>
        <v>868.43821982194527</v>
      </c>
      <c r="M5" s="47">
        <f>DATA!$C$13*((1+DATA!$C$10)^A5)*F4*G4</f>
        <v>43.954384182749997</v>
      </c>
      <c r="N5" s="47">
        <f t="shared" si="1"/>
        <v>10344.013001547404</v>
      </c>
      <c r="O5" s="26">
        <f>N5*'EIOPA RATES'!H13</f>
        <v>9645.9923184952931</v>
      </c>
      <c r="Q5" s="82">
        <f>B4*EXP('EIOPA RATES'!R13)*(DATA!$C$14-DATA!$C$15)</f>
        <v>469.84976588255989</v>
      </c>
      <c r="R5" s="84">
        <f>C4*EXP('EIOPA RATES'!R13)*(DATA!$C$14-DATA!$C$15)</f>
        <v>117.46244147063997</v>
      </c>
      <c r="S5" s="60">
        <f t="shared" ref="S5:S53" si="2">Q5+R5-M5</f>
        <v>543.35782317044982</v>
      </c>
      <c r="T5" s="80">
        <f t="shared" ref="T5:T53" si="3">S5*F5*G4</f>
        <v>456.13517949328474</v>
      </c>
      <c r="W5" s="67" t="s">
        <v>71</v>
      </c>
      <c r="X5" s="70">
        <f>SUMPRODUCT(I4:I53,'EIOPA RATES'!H12:H61)</f>
        <v>57190.481865104128</v>
      </c>
    </row>
    <row r="6" spans="1:24" x14ac:dyDescent="0.25">
      <c r="A6" s="53">
        <v>3</v>
      </c>
      <c r="B6" s="44">
        <f>$B5*EXP('EIOPA RATES'!R14)*(1-DATA!$C$14)</f>
        <v>58148.920487545671</v>
      </c>
      <c r="C6" s="47">
        <f>$C5*EXP('EIOPA RATES'!R14)*(1-DATA!$C$14)</f>
        <v>14537.230121886418</v>
      </c>
      <c r="D6" s="26">
        <f t="shared" si="0"/>
        <v>72686.150609432094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7722.6188729976793</v>
      </c>
      <c r="J6" s="47">
        <f>MAX(D6,DATA!$C$4)*F5*('MORTALITY RATES MALE'!D65/1000)*G5</f>
        <v>366.29722263461207</v>
      </c>
      <c r="K6" s="47">
        <v>0</v>
      </c>
      <c r="L6" s="60">
        <f>D5*EXP('EIOPA RATES'!R14)*DATA!$C$15*G5*F5</f>
        <v>742.45035708880744</v>
      </c>
      <c r="M6" s="47">
        <f>DATA!$C$13*((1+DATA!$C$10)^A6)*F5*G5</f>
        <v>37.861436679516039</v>
      </c>
      <c r="N6" s="47">
        <f t="shared" si="1"/>
        <v>8869.227889400614</v>
      </c>
      <c r="O6" s="26">
        <f>N6*'EIOPA RATES'!H14</f>
        <v>7990.0362324130074</v>
      </c>
      <c r="Q6" s="82">
        <f>B5*EXP('EIOPA RATES'!R14)*(DATA!$C$14-DATA!$C$15)</f>
        <v>475.65579130916694</v>
      </c>
      <c r="R6" s="84">
        <f>C5*EXP('EIOPA RATES'!R14)*(DATA!$C$14-DATA!$C$15)</f>
        <v>118.91394782729174</v>
      </c>
      <c r="S6" s="60">
        <f t="shared" si="2"/>
        <v>556.70830245694265</v>
      </c>
      <c r="T6" s="80">
        <f t="shared" si="3"/>
        <v>394.43568842898401</v>
      </c>
      <c r="W6" s="67" t="s">
        <v>70</v>
      </c>
      <c r="X6" s="70">
        <f>SUMPRODUCT(J4:J53,'EIOPA RATES'!H12:H61)</f>
        <v>4120.7363338078612</v>
      </c>
    </row>
    <row r="7" spans="1:24" x14ac:dyDescent="0.25">
      <c r="A7" s="53">
        <v>4</v>
      </c>
      <c r="B7" s="44">
        <f>$B6*EXP('EIOPA RATES'!R15)*(1-DATA!$C$14)</f>
        <v>58926.631167023603</v>
      </c>
      <c r="C7" s="47">
        <f>$C6*EXP('EIOPA RATES'!R15)*(1-DATA!$C$14)</f>
        <v>14731.657791755901</v>
      </c>
      <c r="D7" s="26">
        <f t="shared" si="0"/>
        <v>73658.288958779507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6600.0263728973405</v>
      </c>
      <c r="J7" s="47">
        <f>MAX(D7,DATA!$C$4)*F6*('MORTALITY RATES MALE'!D66/1000)*G6</f>
        <v>346.63504468338431</v>
      </c>
      <c r="K7" s="47">
        <v>0</v>
      </c>
      <c r="L7" s="60">
        <f>D6*EXP('EIOPA RATES'!R15)*DATA!$C$15*G6*F6</f>
        <v>635.00659753977709</v>
      </c>
      <c r="M7" s="47">
        <f>DATA!$C$13*((1+DATA!$C$10)^A7)*F6*G6</f>
        <v>32.594034566625631</v>
      </c>
      <c r="N7" s="47">
        <f t="shared" si="1"/>
        <v>7614.2620496871277</v>
      </c>
      <c r="O7" s="26">
        <f>N7*'EIOPA RATES'!H15</f>
        <v>6620.0253457826302</v>
      </c>
      <c r="Q7" s="82">
        <f>B6*EXP('EIOPA RATES'!R15)*(DATA!$C$14-DATA!$C$15)</f>
        <v>482.01743285908867</v>
      </c>
      <c r="R7" s="84">
        <f>C6*EXP('EIOPA RATES'!R15)*(DATA!$C$14-DATA!$C$15)</f>
        <v>120.50435821477217</v>
      </c>
      <c r="S7" s="60">
        <f t="shared" si="2"/>
        <v>569.92775650723524</v>
      </c>
      <c r="T7" s="80">
        <f t="shared" si="3"/>
        <v>340.54950610397208</v>
      </c>
      <c r="W7" s="67" t="s">
        <v>74</v>
      </c>
      <c r="X7" s="70">
        <f>SUMPRODUCT(K4:K53,'EIOPA RATES'!H12:H61)</f>
        <v>5.7921346976833411E-5</v>
      </c>
    </row>
    <row r="8" spans="1:24" x14ac:dyDescent="0.25">
      <c r="A8" s="54">
        <v>5</v>
      </c>
      <c r="B8" s="44">
        <f>$B7*EXP('EIOPA RATES'!R16)*(1-DATA!$C$14)</f>
        <v>59762.607997479354</v>
      </c>
      <c r="C8" s="47">
        <f>$C7*EXP('EIOPA RATES'!R16)*(1-DATA!$C$14)</f>
        <v>14940.651999369838</v>
      </c>
      <c r="D8" s="26">
        <f t="shared" si="0"/>
        <v>74703.2599968492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5640.6714470345241</v>
      </c>
      <c r="J8" s="47">
        <f>MAX(D8,DATA!$C$4)*F7*('MORTALITY RATES MALE'!D67/1000)*G7</f>
        <v>326.29188123051347</v>
      </c>
      <c r="K8" s="47">
        <v>0</v>
      </c>
      <c r="L8" s="60">
        <f>D7*EXP('EIOPA RATES'!R16)*DATA!$C$15*G7*F7</f>
        <v>543.13539713692342</v>
      </c>
      <c r="M8" s="47">
        <f>DATA!$C$13*((1+DATA!$C$10)^A8)*F7*G7</f>
        <v>28.038206838087554</v>
      </c>
      <c r="N8" s="47">
        <f t="shared" si="1"/>
        <v>6538.1369322400487</v>
      </c>
      <c r="O8" s="26">
        <f>N8*'EIOPA RATES'!H16</f>
        <v>5481.5928077516628</v>
      </c>
      <c r="Q8" s="82">
        <f>B7*EXP('EIOPA RATES'!R16)*(DATA!$C$14-DATA!$C$15)</f>
        <v>488.85568914093534</v>
      </c>
      <c r="R8" s="84">
        <f>C7*EXP('EIOPA RATES'!R16)*(DATA!$C$14-DATA!$C$15)</f>
        <v>122.21392228523383</v>
      </c>
      <c r="S8" s="60">
        <f t="shared" si="2"/>
        <v>583.03140458808161</v>
      </c>
      <c r="T8" s="80">
        <f t="shared" si="3"/>
        <v>293.57585296936304</v>
      </c>
      <c r="W8" s="67" t="s">
        <v>73</v>
      </c>
      <c r="X8" s="70">
        <f>SUMPRODUCT(L4:L53,'EIOPA RATES'!H12:H61)</f>
        <v>5518.4542794215904</v>
      </c>
    </row>
    <row r="9" spans="1:24" ht="15.75" thickBot="1" x14ac:dyDescent="0.3">
      <c r="A9" s="53">
        <v>6</v>
      </c>
      <c r="B9" s="44">
        <f>$B8*EXP('EIOPA RATES'!R17)*(1-DATA!$C$14)</f>
        <v>60643.197517470493</v>
      </c>
      <c r="C9" s="47">
        <f>$C8*EXP('EIOPA RATES'!R17)*(1-DATA!$C$14)</f>
        <v>15160.799379367623</v>
      </c>
      <c r="D9" s="26">
        <f t="shared" si="0"/>
        <v>75803.996896838114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4818.8422295505125</v>
      </c>
      <c r="J9" s="47">
        <f>MAX(D9,DATA!$C$4)*F8*('MORTALITY RATES MALE'!D68/1000)*G8</f>
        <v>309.21209030057992</v>
      </c>
      <c r="K9" s="47">
        <v>0</v>
      </c>
      <c r="L9" s="60">
        <f>D8*EXP('EIOPA RATES'!R17)*DATA!$C$15*G8*F8</f>
        <v>464.4389074802869</v>
      </c>
      <c r="M9" s="47">
        <f>DATA!$C$13*((1+DATA!$C$10)^A9)*F8*G8</f>
        <v>24.100072198803336</v>
      </c>
      <c r="N9" s="47">
        <f t="shared" si="1"/>
        <v>5616.5932995301819</v>
      </c>
      <c r="O9" s="26">
        <f>N9*'EIOPA RATES'!H17</f>
        <v>4538.4968786919208</v>
      </c>
      <c r="Q9" s="82">
        <f>B8*EXP('EIOPA RATES'!R17)*(DATA!$C$14-DATA!$C$15)</f>
        <v>496.0588753985316</v>
      </c>
      <c r="R9" s="84">
        <f>C8*EXP('EIOPA RATES'!R17)*(DATA!$C$14-DATA!$C$15)</f>
        <v>124.0147188496329</v>
      </c>
      <c r="S9" s="60">
        <f t="shared" si="2"/>
        <v>595.97352204936112</v>
      </c>
      <c r="T9" s="80">
        <f t="shared" si="3"/>
        <v>252.64771079961244</v>
      </c>
      <c r="W9" s="68" t="s">
        <v>72</v>
      </c>
      <c r="X9" s="71">
        <f>SUMPRODUCT(M4:M53,'EIOPA RATES'!H12:H61)</f>
        <v>285.19953113944769</v>
      </c>
    </row>
    <row r="10" spans="1:24" ht="15.75" thickBot="1" x14ac:dyDescent="0.3">
      <c r="A10" s="53">
        <v>7</v>
      </c>
      <c r="B10" s="44">
        <f>$B9*EXP('EIOPA RATES'!R18)*(1-DATA!$C$14)</f>
        <v>61515.963869443309</v>
      </c>
      <c r="C10" s="47">
        <f>$C9*EXP('EIOPA RATES'!R18)*(1-DATA!$C$14)</f>
        <v>15378.990967360827</v>
      </c>
      <c r="D10" s="26">
        <f t="shared" si="0"/>
        <v>76894.954836804129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4110.866589044942</v>
      </c>
      <c r="J10" s="47">
        <f>MAX(D10,DATA!$C$4)*F9*('MORTALITY RATES MALE'!D69/1000)*G9</f>
        <v>294.03202820160146</v>
      </c>
      <c r="K10" s="47">
        <v>0</v>
      </c>
      <c r="L10" s="60">
        <f>D9*EXP('EIOPA RATES'!R18)*DATA!$C$15*G9*F9</f>
        <v>396.63803238738092</v>
      </c>
      <c r="M10" s="47">
        <f>DATA!$C$13*((1+DATA!$C$10)^A10)*F9*G9</f>
        <v>20.695624434594976</v>
      </c>
      <c r="N10" s="47">
        <f t="shared" si="1"/>
        <v>4822.2322740685195</v>
      </c>
      <c r="O10" s="26">
        <f>N10*'EIOPA RATES'!H18</f>
        <v>3756.8192683120801</v>
      </c>
      <c r="Q10" s="82">
        <f>B9*EXP('EIOPA RATES'!R18)*(DATA!$C$14-DATA!$C$15)</f>
        <v>503.19806846170383</v>
      </c>
      <c r="R10" s="84">
        <f>C9*EXP('EIOPA RATES'!R18)*(DATA!$C$14-DATA!$C$15)</f>
        <v>125.79951711542596</v>
      </c>
      <c r="S10" s="60">
        <f t="shared" si="2"/>
        <v>608.30196114253488</v>
      </c>
      <c r="T10" s="80">
        <f t="shared" si="3"/>
        <v>216.8668975410335</v>
      </c>
    </row>
    <row r="11" spans="1:24" ht="15.75" thickBot="1" x14ac:dyDescent="0.3">
      <c r="A11" s="53">
        <v>8</v>
      </c>
      <c r="B11" s="44">
        <f>$B10*EXP('EIOPA RATES'!R19)*(1-DATA!$C$14)</f>
        <v>62496.47671650604</v>
      </c>
      <c r="C11" s="47">
        <f>$C10*EXP('EIOPA RATES'!R19)*(1-DATA!$C$14)</f>
        <v>15624.11917912651</v>
      </c>
      <c r="D11" s="26">
        <f t="shared" si="0"/>
        <v>78120.595895632548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3507.8062845442441</v>
      </c>
      <c r="J11" s="47">
        <f>MAX(D11,DATA!$C$4)*F10*('MORTALITY RATES MALE'!D70/1000)*G10</f>
        <v>280.89275684085044</v>
      </c>
      <c r="K11" s="47">
        <v>0</v>
      </c>
      <c r="L11" s="60">
        <f>D10*EXP('EIOPA RATES'!R19)*DATA!$C$15*G10*F10</f>
        <v>338.88137763514118</v>
      </c>
      <c r="M11" s="47">
        <f>DATA!$C$13*((1+DATA!$C$10)^A11)*F10*G10</f>
        <v>17.752697549028625</v>
      </c>
      <c r="N11" s="47">
        <f t="shared" si="1"/>
        <v>4145.3331165692634</v>
      </c>
      <c r="O11" s="26">
        <f>N11*'EIOPA RATES'!H19</f>
        <v>3108.8714663367068</v>
      </c>
      <c r="Q11" s="82">
        <f>B10*EXP('EIOPA RATES'!R19)*(DATA!$C$14-DATA!$C$15)</f>
        <v>511.21862344790213</v>
      </c>
      <c r="R11" s="84">
        <f>C10*EXP('EIOPA RATES'!R19)*(DATA!$C$14-DATA!$C$15)</f>
        <v>127.80465586197553</v>
      </c>
      <c r="S11" s="60">
        <f t="shared" si="2"/>
        <v>621.27058176084904</v>
      </c>
      <c r="T11" s="80">
        <f t="shared" si="3"/>
        <v>186.03295139338667</v>
      </c>
      <c r="W11" s="66" t="s">
        <v>75</v>
      </c>
      <c r="X11" s="69">
        <f>DATA!C4-X3</f>
        <v>2885.1279326056101</v>
      </c>
    </row>
    <row r="12" spans="1:24" x14ac:dyDescent="0.25">
      <c r="A12" s="53">
        <v>9</v>
      </c>
      <c r="B12" s="44">
        <f>$B11*EXP('EIOPA RATES'!R20)*(1-DATA!$C$14)</f>
        <v>63326.827545804859</v>
      </c>
      <c r="C12" s="47">
        <f>$C11*EXP('EIOPA RATES'!R20)*(1-DATA!$C$14)</f>
        <v>15831.706886451215</v>
      </c>
      <c r="D12" s="26">
        <f t="shared" si="0"/>
        <v>79158.53443225607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2981.8610817688245</v>
      </c>
      <c r="J12" s="47">
        <f>MAX(D12,DATA!$C$4)*F11*('MORTALITY RATES MALE'!D71/1000)*G11</f>
        <v>262.63490929252816</v>
      </c>
      <c r="K12" s="47">
        <v>0</v>
      </c>
      <c r="L12" s="60">
        <f>D11*EXP('EIOPA RATES'!R20)*DATA!$C$15*G11*F11</f>
        <v>288.41307053162626</v>
      </c>
      <c r="M12" s="47">
        <f>DATA!$C$13*((1+DATA!$C$10)^A12)*F11*G11</f>
        <v>15.208961571472729</v>
      </c>
      <c r="N12" s="47">
        <f t="shared" si="1"/>
        <v>3548.1180231644512</v>
      </c>
      <c r="O12" s="26">
        <f>N12*'EIOPA RATES'!H20</f>
        <v>2568.3135660953608</v>
      </c>
      <c r="Q12" s="82">
        <f>B11*EXP('EIOPA RATES'!R20)*(DATA!$C$14-DATA!$C$15)</f>
        <v>518.0108592703873</v>
      </c>
      <c r="R12" s="84">
        <f>C11*EXP('EIOPA RATES'!R20)*(DATA!$C$14-DATA!$C$15)</f>
        <v>129.50271481759683</v>
      </c>
      <c r="S12" s="60">
        <f t="shared" si="2"/>
        <v>632.30461251651138</v>
      </c>
      <c r="T12" s="80">
        <f t="shared" si="3"/>
        <v>158.83854762399483</v>
      </c>
    </row>
    <row r="13" spans="1:24" ht="15.75" thickBot="1" x14ac:dyDescent="0.3">
      <c r="A13" s="54">
        <v>10</v>
      </c>
      <c r="B13" s="44">
        <f>$B12*EXP('EIOPA RATES'!R21)*(1-DATA!$C$14)</f>
        <v>64173.161967504391</v>
      </c>
      <c r="C13" s="47">
        <f>$C12*EXP('EIOPA RATES'!R21)*(1-DATA!$C$14)</f>
        <v>16043.290491876098</v>
      </c>
      <c r="D13" s="26">
        <f t="shared" si="0"/>
        <v>80216.452459380496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2531.5343008085615</v>
      </c>
      <c r="J13" s="47">
        <f>MAX(D13,DATA!$C$4)*F12*('MORTALITY RATES MALE'!D72/1000)*G12</f>
        <v>246.18202442346495</v>
      </c>
      <c r="K13" s="47">
        <v>0</v>
      </c>
      <c r="L13" s="60">
        <f>D12*EXP('EIOPA RATES'!R21)*DATA!$C$15*G12*F12</f>
        <v>245.18907522014374</v>
      </c>
      <c r="M13" s="47">
        <f>DATA!$C$13*((1+DATA!$C$10)^A13)*F12*G12</f>
        <v>13.01428176315615</v>
      </c>
      <c r="N13" s="47">
        <f t="shared" si="1"/>
        <v>3035.9196822153267</v>
      </c>
      <c r="O13" s="26">
        <f>N13*'EIOPA RATES'!H21</f>
        <v>2120.8668993901533</v>
      </c>
      <c r="Q13" s="82">
        <f>B12*EXP('EIOPA RATES'!R21)*(DATA!$C$14-DATA!$C$15)</f>
        <v>524.93384022498469</v>
      </c>
      <c r="R13" s="84">
        <f>C12*EXP('EIOPA RATES'!R21)*(DATA!$C$14-DATA!$C$15)</f>
        <v>131.23346005624617</v>
      </c>
      <c r="S13" s="60">
        <f t="shared" si="2"/>
        <v>643.15301851807465</v>
      </c>
      <c r="T13" s="80">
        <f t="shared" si="3"/>
        <v>135.35535162414209</v>
      </c>
    </row>
    <row r="14" spans="1:24" x14ac:dyDescent="0.25">
      <c r="A14" s="53">
        <v>11</v>
      </c>
      <c r="B14" s="44">
        <f>$B13*EXP('EIOPA RATES'!R22)*(1-DATA!$C$14)</f>
        <v>64970.599947846727</v>
      </c>
      <c r="C14" s="47">
        <f>$C13*EXP('EIOPA RATES'!R22)*(1-DATA!$C$14)</f>
        <v>16242.649986961682</v>
      </c>
      <c r="D14" s="26">
        <f t="shared" si="0"/>
        <v>81213.249934808409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2144.5529168078365</v>
      </c>
      <c r="J14" s="47">
        <f>MAX(D14,DATA!$C$4)*F13*('MORTALITY RATES MALE'!D73/1000)*G13</f>
        <v>226.63839298748451</v>
      </c>
      <c r="K14" s="47">
        <v>0</v>
      </c>
      <c r="L14" s="60">
        <f>D13*EXP('EIOPA RATES'!R22)*DATA!$C$15*G13*F13</f>
        <v>207.96780873765124</v>
      </c>
      <c r="M14" s="47">
        <f>DATA!$C$13*((1+DATA!$C$10)^A14)*F13*G13</f>
        <v>11.121207363359748</v>
      </c>
      <c r="N14" s="47">
        <f t="shared" si="1"/>
        <v>2590.2803258963322</v>
      </c>
      <c r="O14" s="26">
        <f>N14*'EIOPA RATES'!H22</f>
        <v>1748.0156617901519</v>
      </c>
      <c r="Q14" s="82">
        <f>B13*EXP('EIOPA RATES'!R22)*(DATA!$C$14-DATA!$C$15)</f>
        <v>531.45685028913465</v>
      </c>
      <c r="R14" s="84">
        <f>C13*EXP('EIOPA RATES'!R22)*(DATA!$C$14-DATA!$C$15)</f>
        <v>132.86421257228366</v>
      </c>
      <c r="S14" s="60">
        <f t="shared" si="2"/>
        <v>653.19985549805858</v>
      </c>
      <c r="T14" s="80">
        <f t="shared" si="3"/>
        <v>115.02644533762562</v>
      </c>
      <c r="W14" s="73" t="s">
        <v>77</v>
      </c>
      <c r="X14" s="72">
        <f>SUM(T3:T53)</f>
        <v>3658.6165067074339</v>
      </c>
    </row>
    <row r="15" spans="1:24" x14ac:dyDescent="0.25">
      <c r="A15" s="53">
        <v>12</v>
      </c>
      <c r="B15" s="44">
        <f>$B14*EXP('EIOPA RATES'!R23)*(1-DATA!$C$14)</f>
        <v>65945.70581709368</v>
      </c>
      <c r="C15" s="47">
        <f>$C14*EXP('EIOPA RATES'!R23)*(1-DATA!$C$14)</f>
        <v>16486.42645427342</v>
      </c>
      <c r="D15" s="26">
        <f t="shared" si="0"/>
        <v>82432.132271367096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1818.048996881894</v>
      </c>
      <c r="J15" s="47">
        <f>MAX(D15,DATA!$C$4)*F14*('MORTALITY RATES MALE'!D74/1000)*G14</f>
        <v>214.5766169332112</v>
      </c>
      <c r="K15" s="47">
        <v>0</v>
      </c>
      <c r="L15" s="60">
        <f>D14*EXP('EIOPA RATES'!R23)*DATA!$C$15*G14*F14</f>
        <v>176.62666120516349</v>
      </c>
      <c r="M15" s="47">
        <f>DATA!$C$13*((1+DATA!$C$10)^A15)*F14*G14</f>
        <v>9.491669555255914</v>
      </c>
      <c r="N15" s="47">
        <f t="shared" si="1"/>
        <v>2218.7439445755249</v>
      </c>
      <c r="O15" s="26">
        <f>N15*'EIOPA RATES'!H23</f>
        <v>1442.6964020433663</v>
      </c>
      <c r="Q15" s="82">
        <f>B14*EXP('EIOPA RATES'!R23)*(DATA!$C$14-DATA!$C$15)</f>
        <v>539.4331764179442</v>
      </c>
      <c r="R15" s="84">
        <f>C14*EXP('EIOPA RATES'!R23)*(DATA!$C$14-DATA!$C$15)</f>
        <v>134.85829410448605</v>
      </c>
      <c r="S15" s="60">
        <f t="shared" si="2"/>
        <v>664.79980096717429</v>
      </c>
      <c r="T15" s="80">
        <f t="shared" si="3"/>
        <v>97.77826497255522</v>
      </c>
      <c r="W15" s="74" t="s">
        <v>78</v>
      </c>
      <c r="X15" s="70">
        <f>DATA!C4-X3-X14</f>
        <v>-773.48857410182381</v>
      </c>
    </row>
    <row r="16" spans="1:24" ht="15.75" thickBot="1" x14ac:dyDescent="0.3">
      <c r="A16" s="53">
        <v>13</v>
      </c>
      <c r="B16" s="44">
        <f>$B15*EXP('EIOPA RATES'!R24)*(1-DATA!$C$14)</f>
        <v>67060.166076887996</v>
      </c>
      <c r="C16" s="47">
        <f>$C15*EXP('EIOPA RATES'!R24)*(1-DATA!$C$14)</f>
        <v>16765.041519221999</v>
      </c>
      <c r="D16" s="26">
        <f t="shared" si="0"/>
        <v>83825.207596109991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1541.1251461579602</v>
      </c>
      <c r="J16" s="47">
        <f>MAX(D16,DATA!$C$4)*F15*('MORTALITY RATES MALE'!D75/1000)*G15</f>
        <v>202.2676343166186</v>
      </c>
      <c r="K16" s="47">
        <v>0</v>
      </c>
      <c r="L16" s="60">
        <f>D15*EXP('EIOPA RATES'!R24)*DATA!$C$15*G15*F15</f>
        <v>150.01482860840645</v>
      </c>
      <c r="M16" s="47">
        <f>DATA!$C$13*((1+DATA!$C$10)^A16)*F15*G15</f>
        <v>8.0861651841604143</v>
      </c>
      <c r="N16" s="47">
        <f t="shared" si="1"/>
        <v>1901.4937742671457</v>
      </c>
      <c r="O16" s="26">
        <f>N16*'EIOPA RATES'!H24</f>
        <v>1189.1138086775375</v>
      </c>
      <c r="Q16" s="82">
        <f>B15*EXP('EIOPA RATES'!R24)*(DATA!$C$14-DATA!$C$15)</f>
        <v>548.54941576186491</v>
      </c>
      <c r="R16" s="84">
        <f>C15*EXP('EIOPA RATES'!R24)*(DATA!$C$14-DATA!$C$15)</f>
        <v>137.13735394046623</v>
      </c>
      <c r="S16" s="60">
        <f t="shared" si="2"/>
        <v>677.60060451817071</v>
      </c>
      <c r="T16" s="80">
        <f t="shared" si="3"/>
        <v>83.076818759867308</v>
      </c>
      <c r="W16" s="75" t="s">
        <v>79</v>
      </c>
      <c r="X16" s="71">
        <f>(DATA!$C$14-DATA!$C$15)*X18*DATA!C4</f>
        <v>3158.0487274566626</v>
      </c>
    </row>
    <row r="17" spans="1:24" ht="15.75" thickBot="1" x14ac:dyDescent="0.3">
      <c r="A17" s="53">
        <v>14</v>
      </c>
      <c r="B17" s="44">
        <f>$B16*EXP('EIOPA RATES'!R25)*(1-DATA!$C$14)</f>
        <v>68115.858826851589</v>
      </c>
      <c r="C17" s="47">
        <f>$C16*EXP('EIOPA RATES'!R25)*(1-DATA!$C$14)</f>
        <v>17028.964706712897</v>
      </c>
      <c r="D17" s="26">
        <f t="shared" si="0"/>
        <v>85144.823533564486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1301.7022925304552</v>
      </c>
      <c r="J17" s="47">
        <f>MAX(D17,DATA!$C$4)*F16*('MORTALITY RATES MALE'!D76/1000)*G16</f>
        <v>192.55508427582794</v>
      </c>
      <c r="K17" s="47">
        <v>0</v>
      </c>
      <c r="L17" s="60">
        <f>D16*EXP('EIOPA RATES'!R25)*DATA!$C$15*G16*F16</f>
        <v>127.02009388437322</v>
      </c>
      <c r="M17" s="47">
        <f>DATA!$C$13*((1+DATA!$C$10)^A17)*F16*G16</f>
        <v>6.8753911025694254</v>
      </c>
      <c r="N17" s="47">
        <f t="shared" si="1"/>
        <v>1628.1528617932258</v>
      </c>
      <c r="O17" s="26">
        <f>N17*'EIOPA RATES'!H25</f>
        <v>980.34499110485694</v>
      </c>
      <c r="Q17" s="82">
        <f>B16*EXP('EIOPA RATES'!R25)*(DATA!$C$14-DATA!$C$15)</f>
        <v>557.18493927894951</v>
      </c>
      <c r="R17" s="84">
        <f>C16*EXP('EIOPA RATES'!R25)*(DATA!$C$14-DATA!$C$15)</f>
        <v>139.29623481973738</v>
      </c>
      <c r="S17" s="60">
        <f t="shared" si="2"/>
        <v>689.60578299611745</v>
      </c>
      <c r="T17" s="80">
        <f t="shared" si="3"/>
        <v>70.306856531065179</v>
      </c>
    </row>
    <row r="18" spans="1:24" ht="15.75" thickBot="1" x14ac:dyDescent="0.3">
      <c r="A18" s="54">
        <v>15</v>
      </c>
      <c r="B18" s="44">
        <f>$B17*EXP('EIOPA RATES'!R26)*(1-DATA!$C$14)</f>
        <v>69165.476699884355</v>
      </c>
      <c r="C18" s="47">
        <f>$C17*EXP('EIOPA RATES'!R26)*(1-DATA!$C$14)</f>
        <v>17291.369174971089</v>
      </c>
      <c r="D18" s="26">
        <f t="shared" si="0"/>
        <v>86456.84587485544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1096.5228243552308</v>
      </c>
      <c r="J18" s="47">
        <f>MAX(D18,DATA!$C$4)*F17*('MORTALITY RATES MALE'!D77/1000)*G17</f>
        <v>179.87016884308238</v>
      </c>
      <c r="K18" s="47">
        <v>0</v>
      </c>
      <c r="L18" s="60">
        <f>D17*EXP('EIOPA RATES'!R26)*DATA!$C$15*G17*F17</f>
        <v>107.25172354978771</v>
      </c>
      <c r="M18" s="47">
        <f>DATA!$C$13*((1+DATA!$C$10)^A18)*F17*G17</f>
        <v>5.8316075886846086</v>
      </c>
      <c r="N18" s="47">
        <f t="shared" si="1"/>
        <v>1389.4763243367856</v>
      </c>
      <c r="O18" s="26">
        <f>N18*'EIOPA RATES'!H26</f>
        <v>805.80994952342894</v>
      </c>
      <c r="Q18" s="82">
        <f>B17*EXP('EIOPA RATES'!R26)*(DATA!$C$14-DATA!$C$15)</f>
        <v>565.77077055120117</v>
      </c>
      <c r="R18" s="84">
        <f>C17*EXP('EIOPA RATES'!R26)*(DATA!$C$14-DATA!$C$15)</f>
        <v>141.44269263780029</v>
      </c>
      <c r="S18" s="60">
        <f t="shared" si="2"/>
        <v>701.38185560031684</v>
      </c>
      <c r="T18" s="80">
        <f t="shared" si="3"/>
        <v>59.322137329809628</v>
      </c>
      <c r="W18" s="66" t="s">
        <v>80</v>
      </c>
      <c r="X18" s="69">
        <f>SUMPRODUCT(O4:O53,A4:A53)/SUM(O4:O53)</f>
        <v>5.6393727276011845</v>
      </c>
    </row>
    <row r="19" spans="1:24" x14ac:dyDescent="0.25">
      <c r="A19" s="53">
        <v>16</v>
      </c>
      <c r="B19" s="44">
        <f>$B18*EXP('EIOPA RATES'!R27)*(1-DATA!$C$14)</f>
        <v>70254.290164296501</v>
      </c>
      <c r="C19" s="47">
        <f>$C18*EXP('EIOPA RATES'!R27)*(1-DATA!$C$14)</f>
        <v>17563.572541074125</v>
      </c>
      <c r="D19" s="26">
        <f t="shared" si="0"/>
        <v>87817.86270537063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921.17446109610751</v>
      </c>
      <c r="J19" s="47">
        <f>MAX(D19,DATA!$C$4)*F18*('MORTALITY RATES MALE'!D78/1000)*G18</f>
        <v>170.32717526649009</v>
      </c>
      <c r="K19" s="47">
        <v>0</v>
      </c>
      <c r="L19" s="60">
        <f>D18*EXP('EIOPA RATES'!R27)*DATA!$C$15*G18*F18</f>
        <v>90.37602438793931</v>
      </c>
      <c r="M19" s="47">
        <f>DATA!$C$13*((1+DATA!$C$10)^A19)*F18*G18</f>
        <v>4.9346225776164658</v>
      </c>
      <c r="N19" s="47">
        <f t="shared" si="1"/>
        <v>1186.8122833281534</v>
      </c>
      <c r="O19" s="26">
        <f>N19*'EIOPA RATES'!H27</f>
        <v>662.70292284460515</v>
      </c>
      <c r="Q19" s="82">
        <f>B18*EXP('EIOPA RATES'!R27)*(DATA!$C$14-DATA!$C$15)</f>
        <v>574.67722015784443</v>
      </c>
      <c r="R19" s="84">
        <f>C18*EXP('EIOPA RATES'!R27)*(DATA!$C$14-DATA!$C$15)</f>
        <v>143.66930503946111</v>
      </c>
      <c r="S19" s="60">
        <f t="shared" si="2"/>
        <v>713.41190261968904</v>
      </c>
      <c r="T19" s="80">
        <f t="shared" si="3"/>
        <v>49.904983734012482</v>
      </c>
    </row>
    <row r="20" spans="1:24" x14ac:dyDescent="0.25">
      <c r="A20" s="53">
        <v>17</v>
      </c>
      <c r="B20" s="44">
        <f>$B19*EXP('EIOPA RATES'!R28)*(1-DATA!$C$14)</f>
        <v>71338.908820022974</v>
      </c>
      <c r="C20" s="47">
        <f>$C19*EXP('EIOPA RATES'!R28)*(1-DATA!$C$14)</f>
        <v>17834.727205005744</v>
      </c>
      <c r="D20" s="26">
        <f t="shared" si="0"/>
        <v>89173.636025028711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772.1329262636184</v>
      </c>
      <c r="J20" s="47">
        <f>MAX(D20,DATA!$C$4)*F19*('MORTALITY RATES MALE'!D79/1000)*G19</f>
        <v>153.06502471143051</v>
      </c>
      <c r="K20" s="47">
        <v>0</v>
      </c>
      <c r="L20" s="60">
        <f>D19*EXP('EIOPA RATES'!R28)*DATA!$C$15*G19*F19</f>
        <v>75.901113868209947</v>
      </c>
      <c r="M20" s="47">
        <f>DATA!$C$13*((1+DATA!$C$10)^A20)*F19*G19</f>
        <v>4.1628946225248997</v>
      </c>
      <c r="N20" s="47">
        <f t="shared" si="1"/>
        <v>1005.2619594657837</v>
      </c>
      <c r="O20" s="26">
        <f>N20*'EIOPA RATES'!H28</f>
        <v>540.63149798933023</v>
      </c>
      <c r="Q20" s="82">
        <f>B19*EXP('EIOPA RATES'!R28)*(DATA!$C$14-DATA!$C$15)</f>
        <v>583.54935640100587</v>
      </c>
      <c r="R20" s="84">
        <f>C19*EXP('EIOPA RATES'!R28)*(DATA!$C$14-DATA!$C$15)</f>
        <v>145.88733910025147</v>
      </c>
      <c r="S20" s="60">
        <f t="shared" si="2"/>
        <v>725.27380087873246</v>
      </c>
      <c r="T20" s="80">
        <f t="shared" si="3"/>
        <v>41.879620623585453</v>
      </c>
    </row>
    <row r="21" spans="1:24" x14ac:dyDescent="0.25">
      <c r="A21" s="53">
        <v>18</v>
      </c>
      <c r="B21" s="44">
        <f>$B20*EXP('EIOPA RATES'!R29)*(1-DATA!$C$14)</f>
        <v>72336.972806461257</v>
      </c>
      <c r="C21" s="47">
        <f>$C20*EXP('EIOPA RATES'!R29)*(1-DATA!$C$14)</f>
        <v>18084.243201615314</v>
      </c>
      <c r="D21" s="26">
        <f t="shared" si="0"/>
        <v>90421.216008076575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644.25815105885181</v>
      </c>
      <c r="J21" s="47">
        <f>MAX(D21,DATA!$C$4)*F20*('MORTALITY RATES MALE'!D80/1000)*G20</f>
        <v>141.61618000037083</v>
      </c>
      <c r="K21" s="47">
        <v>0</v>
      </c>
      <c r="L21" s="60">
        <f>D20*EXP('EIOPA RATES'!R29)*DATA!$C$15*G20*F20</f>
        <v>63.530050275540127</v>
      </c>
      <c r="M21" s="47">
        <f>DATA!$C$13*((1+DATA!$C$10)^A21)*F20*G20</f>
        <v>3.5050383243625314</v>
      </c>
      <c r="N21" s="47">
        <f t="shared" si="1"/>
        <v>852.90941965912532</v>
      </c>
      <c r="O21" s="26">
        <f>N21*'EIOPA RATES'!H29</f>
        <v>442.41515339188527</v>
      </c>
      <c r="Q21" s="82">
        <f>B20*EXP('EIOPA RATES'!R29)*(DATA!$C$14-DATA!$C$15)</f>
        <v>591.71347898945805</v>
      </c>
      <c r="R21" s="84">
        <f>C20*EXP('EIOPA RATES'!R29)*(DATA!$C$14-DATA!$C$15)</f>
        <v>147.92836974736451</v>
      </c>
      <c r="S21" s="60">
        <f t="shared" si="2"/>
        <v>736.13681041246002</v>
      </c>
      <c r="T21" s="80">
        <f t="shared" si="3"/>
        <v>34.977927572641626</v>
      </c>
    </row>
    <row r="22" spans="1:24" x14ac:dyDescent="0.25">
      <c r="A22" s="53">
        <v>19</v>
      </c>
      <c r="B22" s="44">
        <f>$B21*EXP('EIOPA RATES'!R30)*(1-DATA!$C$14)</f>
        <v>73171.686868025441</v>
      </c>
      <c r="C22" s="47">
        <f>$C21*EXP('EIOPA RATES'!R30)*(1-DATA!$C$14)</f>
        <v>18292.92171700636</v>
      </c>
      <c r="D22" s="26">
        <f t="shared" si="0"/>
        <v>91464.608585031805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533.97279898175293</v>
      </c>
      <c r="J22" s="47">
        <f>MAX(D22,DATA!$C$4)*F21*('MORTALITY RATES MALE'!D81/1000)*G21</f>
        <v>133.13761180744001</v>
      </c>
      <c r="K22" s="47">
        <v>0</v>
      </c>
      <c r="L22" s="60">
        <f>D21*EXP('EIOPA RATES'!R30)*DATA!$C$15*G21*F21</f>
        <v>52.880642821770522</v>
      </c>
      <c r="M22" s="47">
        <f>DATA!$C$13*((1+DATA!$C$10)^A22)*F21*G21</f>
        <v>2.9418988233634362</v>
      </c>
      <c r="N22" s="47">
        <f t="shared" si="1"/>
        <v>722.93295243432681</v>
      </c>
      <c r="O22" s="26">
        <f>N22*'EIOPA RATES'!H30</f>
        <v>362.56111335423407</v>
      </c>
      <c r="Q22" s="82">
        <f>B21*EXP('EIOPA RATES'!R30)*(DATA!$C$14-DATA!$C$15)</f>
        <v>598.54140587341863</v>
      </c>
      <c r="R22" s="84">
        <f>C21*EXP('EIOPA RATES'!R30)*(DATA!$C$14-DATA!$C$15)</f>
        <v>149.63535146835466</v>
      </c>
      <c r="S22" s="60">
        <f t="shared" si="2"/>
        <v>745.23485851840985</v>
      </c>
      <c r="T22" s="80">
        <f t="shared" si="3"/>
        <v>29.013914259170146</v>
      </c>
    </row>
    <row r="23" spans="1:24" x14ac:dyDescent="0.25">
      <c r="A23" s="54">
        <v>20</v>
      </c>
      <c r="B23" s="44">
        <f>$B22*EXP('EIOPA RATES'!R31)*(1-DATA!$C$14)</f>
        <v>73823.504841786911</v>
      </c>
      <c r="C23" s="47">
        <f>$C22*EXP('EIOPA RATES'!R31)*(1-DATA!$C$14)</f>
        <v>18455.876210446728</v>
      </c>
      <c r="D23" s="26">
        <f t="shared" si="0"/>
        <v>92279.381052233643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439.07313038830949</v>
      </c>
      <c r="J23" s="47">
        <f>MAX(D23,DATA!$C$4)*F22*('MORTALITY RATES MALE'!D82/1000)*G22</f>
        <v>125.67586254508983</v>
      </c>
      <c r="K23" s="47">
        <v>0</v>
      </c>
      <c r="L23" s="60">
        <f>D22*EXP('EIOPA RATES'!R31)*DATA!$C$15*G22*F22</f>
        <v>43.714542934116352</v>
      </c>
      <c r="M23" s="47">
        <f>DATA!$C$13*((1+DATA!$C$10)^A23)*F22*G22</f>
        <v>2.4586999232916895</v>
      </c>
      <c r="N23" s="47">
        <f t="shared" si="1"/>
        <v>610.92223579080735</v>
      </c>
      <c r="O23" s="26">
        <f>N23*'EIOPA RATES'!H31</f>
        <v>296.99996308399341</v>
      </c>
      <c r="Q23" s="82">
        <f>B22*EXP('EIOPA RATES'!R31)*(DATA!$C$14-DATA!$C$15)</f>
        <v>603.87325023956566</v>
      </c>
      <c r="R23" s="84">
        <f>C22*EXP('EIOPA RATES'!R31)*(DATA!$C$14-DATA!$C$15)</f>
        <v>150.96831255989142</v>
      </c>
      <c r="S23" s="60">
        <f t="shared" si="2"/>
        <v>752.3828628761654</v>
      </c>
      <c r="T23" s="80">
        <f t="shared" si="3"/>
        <v>23.873698925133677</v>
      </c>
    </row>
    <row r="24" spans="1:24" x14ac:dyDescent="0.25">
      <c r="A24" s="53">
        <v>21</v>
      </c>
      <c r="B24" s="44">
        <f>$B23*EXP('EIOPA RATES'!R32)*(1-DATA!$C$14)</f>
        <v>74532.794082093431</v>
      </c>
      <c r="C24" s="47">
        <f>$C23*EXP('EIOPA RATES'!R32)*(1-DATA!$C$14)</f>
        <v>18633.198520523358</v>
      </c>
      <c r="D24" s="26">
        <f t="shared" si="0"/>
        <v>93165.992602616781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359.43580186082806</v>
      </c>
      <c r="J24" s="47">
        <f>MAX(D24,DATA!$C$4)*F23*('MORTALITY RATES MALE'!D83/1000)*G23</f>
        <v>115.77698075242292</v>
      </c>
      <c r="K24" s="47">
        <v>0</v>
      </c>
      <c r="L24" s="60">
        <f>D23*EXP('EIOPA RATES'!R32)*DATA!$C$15*G23*F23</f>
        <v>35.970488809324671</v>
      </c>
      <c r="M24" s="47">
        <f>DATA!$C$13*((1+DATA!$C$10)^A24)*F23*G23</f>
        <v>2.043964528433365</v>
      </c>
      <c r="N24" s="47">
        <f t="shared" si="1"/>
        <v>513.22723595100899</v>
      </c>
      <c r="O24" s="26">
        <f>N24*'EIOPA RATES'!H32</f>
        <v>241.69422337744339</v>
      </c>
      <c r="Q24" s="82">
        <f>B23*EXP('EIOPA RATES'!R32)*(DATA!$C$14-DATA!$C$15)</f>
        <v>609.67520721548806</v>
      </c>
      <c r="R24" s="84">
        <f>C23*EXP('EIOPA RATES'!R32)*(DATA!$C$14-DATA!$C$15)</f>
        <v>152.41880180387201</v>
      </c>
      <c r="S24" s="60">
        <f t="shared" si="2"/>
        <v>760.05004449092678</v>
      </c>
      <c r="T24" s="80">
        <f t="shared" si="3"/>
        <v>19.554925983281265</v>
      </c>
    </row>
    <row r="25" spans="1:24" x14ac:dyDescent="0.25">
      <c r="A25" s="53">
        <v>22</v>
      </c>
      <c r="B25" s="44">
        <f>$B24*EXP('EIOPA RATES'!R33)*(1-DATA!$C$14)</f>
        <v>75330.206148873156</v>
      </c>
      <c r="C25" s="47">
        <f>$C24*EXP('EIOPA RATES'!R33)*(1-DATA!$C$14)</f>
        <v>18832.551537218289</v>
      </c>
      <c r="D25" s="26">
        <f t="shared" si="0"/>
        <v>94162.757686091441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292.27865492317397</v>
      </c>
      <c r="J25" s="47">
        <f>MAX(D25,DATA!$C$4)*F24*('MORTALITY RATES MALE'!D84/1000)*G24</f>
        <v>110.09986106502861</v>
      </c>
      <c r="K25" s="47">
        <v>0</v>
      </c>
      <c r="L25" s="60">
        <f>D24*EXP('EIOPA RATES'!R33)*DATA!$C$15*G24*F24</f>
        <v>29.478220508908816</v>
      </c>
      <c r="M25" s="47">
        <f>DATA!$C$13*((1+DATA!$C$10)^A25)*F24*G24</f>
        <v>1.690466997198804</v>
      </c>
      <c r="N25" s="47">
        <f t="shared" si="1"/>
        <v>433.54720349431022</v>
      </c>
      <c r="O25" s="26">
        <f>N25*'EIOPA RATES'!H33</f>
        <v>197.56502585798134</v>
      </c>
      <c r="Q25" s="82">
        <f>B24*EXP('EIOPA RATES'!R33)*(DATA!$C$14-DATA!$C$15)</f>
        <v>616.19800530775581</v>
      </c>
      <c r="R25" s="84">
        <f>C24*EXP('EIOPA RATES'!R33)*(DATA!$C$14-DATA!$C$15)</f>
        <v>154.04950132693895</v>
      </c>
      <c r="S25" s="60">
        <f t="shared" si="2"/>
        <v>768.55703963749602</v>
      </c>
      <c r="T25" s="80">
        <f t="shared" si="3"/>
        <v>15.909092490458285</v>
      </c>
    </row>
    <row r="26" spans="1:24" x14ac:dyDescent="0.25">
      <c r="A26" s="53">
        <v>23</v>
      </c>
      <c r="B26" s="44">
        <f>$B25*EXP('EIOPA RATES'!R34)*(1-DATA!$C$14)</f>
        <v>76216.983330205956</v>
      </c>
      <c r="C26" s="47">
        <f>$C25*EXP('EIOPA RATES'!R34)*(1-DATA!$C$14)</f>
        <v>19054.245832551489</v>
      </c>
      <c r="D26" s="26">
        <f t="shared" si="0"/>
        <v>95271.229162757445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236.35674616653185</v>
      </c>
      <c r="J26" s="47">
        <f>MAX(D26,DATA!$C$4)*F25*('MORTALITY RATES MALE'!D85/1000)*G25</f>
        <v>100.05982147734238</v>
      </c>
      <c r="K26" s="47">
        <v>0</v>
      </c>
      <c r="L26" s="60">
        <f>D25*EXP('EIOPA RATES'!R34)*DATA!$C$15*G25*F25</f>
        <v>23.996017878408761</v>
      </c>
      <c r="M26" s="47">
        <f>DATA!$C$13*((1+DATA!$C$10)^A26)*F25*G25</f>
        <v>1.3872737940108462</v>
      </c>
      <c r="N26" s="47">
        <f t="shared" si="1"/>
        <v>361.79985931629386</v>
      </c>
      <c r="O26" s="26">
        <f>N26*'EIOPA RATES'!H34</f>
        <v>159.36697358995741</v>
      </c>
      <c r="Q26" s="82">
        <f>B25*EXP('EIOPA RATES'!R34)*(DATA!$C$14-DATA!$C$15)</f>
        <v>623.45180638205272</v>
      </c>
      <c r="R26" s="84">
        <f>C25*EXP('EIOPA RATES'!R34)*(DATA!$C$14-DATA!$C$15)</f>
        <v>155.86295159551318</v>
      </c>
      <c r="S26" s="60">
        <f t="shared" si="2"/>
        <v>777.92748418355507</v>
      </c>
      <c r="T26" s="80">
        <f t="shared" si="3"/>
        <v>12.870572947190906</v>
      </c>
    </row>
    <row r="27" spans="1:24" x14ac:dyDescent="0.25">
      <c r="A27" s="53">
        <v>24</v>
      </c>
      <c r="B27" s="44">
        <f>$B26*EXP('EIOPA RATES'!R35)*(1-DATA!$C$14)</f>
        <v>77191.622819449913</v>
      </c>
      <c r="C27" s="47">
        <f>$C26*EXP('EIOPA RATES'!R35)*(1-DATA!$C$14)</f>
        <v>19297.905704862478</v>
      </c>
      <c r="D27" s="26">
        <f t="shared" si="0"/>
        <v>96489.528524312394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189.89184991553421</v>
      </c>
      <c r="J27" s="47">
        <f>MAX(D27,DATA!$C$4)*F26*('MORTALITY RATES MALE'!D86/1000)*G26</f>
        <v>90.563484165049672</v>
      </c>
      <c r="K27" s="47">
        <v>0</v>
      </c>
      <c r="L27" s="60">
        <f>D26*EXP('EIOPA RATES'!R35)*DATA!$C$15*G26*F26</f>
        <v>19.424375095779652</v>
      </c>
      <c r="M27" s="47">
        <f>DATA!$C$13*((1+DATA!$C$10)^A27)*F26*G26</f>
        <v>1.1309719071222304</v>
      </c>
      <c r="N27" s="47">
        <f t="shared" si="1"/>
        <v>301.01068108348579</v>
      </c>
      <c r="O27" s="26">
        <f>N27*'EIOPA RATES'!H35</f>
        <v>128.03605283129201</v>
      </c>
      <c r="Q27" s="82">
        <f>B26*EXP('EIOPA RATES'!R35)*(DATA!$C$14-DATA!$C$15)</f>
        <v>631.42431754151244</v>
      </c>
      <c r="R27" s="84">
        <f>C26*EXP('EIOPA RATES'!R35)*(DATA!$C$14-DATA!$C$15)</f>
        <v>157.85607938537811</v>
      </c>
      <c r="S27" s="60">
        <f t="shared" si="2"/>
        <v>788.14942501976827</v>
      </c>
      <c r="T27" s="80">
        <f t="shared" si="3"/>
        <v>10.343993979603757</v>
      </c>
    </row>
    <row r="28" spans="1:24" x14ac:dyDescent="0.25">
      <c r="A28" s="54">
        <v>25</v>
      </c>
      <c r="B28" s="44">
        <f>$B27*EXP('EIOPA RATES'!R36)*(1-DATA!$C$14)</f>
        <v>78249.673596994922</v>
      </c>
      <c r="C28" s="47">
        <f>$C27*EXP('EIOPA RATES'!R36)*(1-DATA!$C$14)</f>
        <v>19562.418399248731</v>
      </c>
      <c r="D28" s="26">
        <f t="shared" si="0"/>
        <v>97812.09199624366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151.30494209010652</v>
      </c>
      <c r="J28" s="47">
        <f>MAX(D28,DATA!$C$4)*F27*('MORTALITY RATES MALE'!D87/1000)*G27</f>
        <v>82.128758211475557</v>
      </c>
      <c r="K28" s="47">
        <v>0</v>
      </c>
      <c r="L28" s="60">
        <f>D27*EXP('EIOPA RATES'!R36)*DATA!$C$15*G27*F27</f>
        <v>15.619975570417271</v>
      </c>
      <c r="M28" s="47">
        <f>DATA!$C$13*((1+DATA!$C$10)^A28)*F27*G27</f>
        <v>0.91510919708127969</v>
      </c>
      <c r="N28" s="47">
        <f t="shared" si="1"/>
        <v>249.96878506908061</v>
      </c>
      <c r="O28" s="26">
        <f>N28*'EIOPA RATES'!H36</f>
        <v>102.57998741413492</v>
      </c>
      <c r="Q28" s="82">
        <f>B27*EXP('EIOPA RATES'!R36)*(DATA!$C$14-DATA!$C$15)</f>
        <v>640.07912962777027</v>
      </c>
      <c r="R28" s="84">
        <f>C27*EXP('EIOPA RATES'!R36)*(DATA!$C$14-DATA!$C$15)</f>
        <v>160.01978240694257</v>
      </c>
      <c r="S28" s="60">
        <f t="shared" si="2"/>
        <v>799.18380283763156</v>
      </c>
      <c r="T28" s="80">
        <f t="shared" si="3"/>
        <v>8.2444500962172143</v>
      </c>
    </row>
    <row r="29" spans="1:24" x14ac:dyDescent="0.25">
      <c r="A29" s="53">
        <v>26</v>
      </c>
      <c r="B29" s="44">
        <f>$B28*EXP('EIOPA RATES'!R37)*(1-DATA!$C$14)</f>
        <v>79363.57148170819</v>
      </c>
      <c r="C29" s="47">
        <f>$C28*EXP('EIOPA RATES'!R37)*(1-DATA!$C$14)</f>
        <v>19840.892870427047</v>
      </c>
      <c r="D29" s="26">
        <f t="shared" si="0"/>
        <v>99204.464352135241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119.61175271689842</v>
      </c>
      <c r="J29" s="47">
        <f>MAX(D29,DATA!$C$4)*F28*('MORTALITY RATES MALE'!D88/1000)*G28</f>
        <v>72.210854166944102</v>
      </c>
      <c r="K29" s="47">
        <v>0</v>
      </c>
      <c r="L29" s="60">
        <f>D28*EXP('EIOPA RATES'!R37)*DATA!$C$15*G28*F28</f>
        <v>12.452436715061994</v>
      </c>
      <c r="M29" s="47">
        <f>DATA!$C$13*((1+DATA!$C$10)^A29)*F28*G28</f>
        <v>0.73368293202230694</v>
      </c>
      <c r="N29" s="47">
        <f t="shared" si="1"/>
        <v>205.00872653092682</v>
      </c>
      <c r="O29" s="26">
        <f>N29*'EIOPA RATES'!H37</f>
        <v>81.124007380268836</v>
      </c>
      <c r="Q29" s="82">
        <f>B28*EXP('EIOPA RATES'!R37)*(DATA!$C$14-DATA!$C$15)</f>
        <v>649.190768766529</v>
      </c>
      <c r="R29" s="84">
        <f>C28*EXP('EIOPA RATES'!R37)*(DATA!$C$14-DATA!$C$15)</f>
        <v>162.29769219163225</v>
      </c>
      <c r="S29" s="60">
        <f t="shared" si="2"/>
        <v>810.75477802613887</v>
      </c>
      <c r="T29" s="80">
        <f t="shared" si="3"/>
        <v>6.5190969096941425</v>
      </c>
    </row>
    <row r="30" spans="1:24" x14ac:dyDescent="0.25">
      <c r="A30" s="53">
        <v>27</v>
      </c>
      <c r="B30" s="44">
        <f>$B29*EXP('EIOPA RATES'!R38)*(1-DATA!$C$14)</f>
        <v>80560.925961561603</v>
      </c>
      <c r="C30" s="47">
        <f>$C29*EXP('EIOPA RATES'!R38)*(1-DATA!$C$14)</f>
        <v>20140.231490390401</v>
      </c>
      <c r="D30" s="26">
        <f t="shared" si="0"/>
        <v>100701.15745195201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93.552473057447315</v>
      </c>
      <c r="J30" s="47">
        <f>MAX(D30,DATA!$C$4)*F29*('MORTALITY RATES MALE'!D89/1000)*G29</f>
        <v>64.36340950973225</v>
      </c>
      <c r="K30" s="47">
        <v>0</v>
      </c>
      <c r="L30" s="60">
        <f>D29*EXP('EIOPA RATES'!R38)*DATA!$C$15*G29*F29</f>
        <v>9.8523649206712918</v>
      </c>
      <c r="M30" s="47">
        <f>DATA!$C$13*((1+DATA!$C$10)^A30)*F29*G29</f>
        <v>0.5832993439049674</v>
      </c>
      <c r="N30" s="47">
        <f t="shared" si="1"/>
        <v>168.3515468317558</v>
      </c>
      <c r="O30" s="26">
        <f>N30*'EIOPA RATES'!H38</f>
        <v>64.184441719370724</v>
      </c>
      <c r="Q30" s="82">
        <f>B29*EXP('EIOPA RATES'!R38)*(DATA!$C$14-DATA!$C$15)</f>
        <v>658.98507944017661</v>
      </c>
      <c r="R30" s="84">
        <f>C29*EXP('EIOPA RATES'!R38)*(DATA!$C$14-DATA!$C$15)</f>
        <v>164.74626986004415</v>
      </c>
      <c r="S30" s="60">
        <f t="shared" si="2"/>
        <v>823.14804995631573</v>
      </c>
      <c r="T30" s="80">
        <f t="shared" si="3"/>
        <v>5.0998189197197066</v>
      </c>
    </row>
    <row r="31" spans="1:24" x14ac:dyDescent="0.25">
      <c r="A31" s="53">
        <v>28</v>
      </c>
      <c r="B31" s="44">
        <f>$B30*EXP('EIOPA RATES'!R39)*(1-DATA!$C$14)</f>
        <v>81807.905084979211</v>
      </c>
      <c r="C31" s="47">
        <f>$C30*EXP('EIOPA RATES'!R39)*(1-DATA!$C$14)</f>
        <v>20451.976271244803</v>
      </c>
      <c r="D31" s="26">
        <f t="shared" si="0"/>
        <v>102259.88135622401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72.117253361888089</v>
      </c>
      <c r="J31" s="47">
        <f>MAX(D31,DATA!$C$4)*F30*('MORTALITY RATES MALE'!D90/1000)*G30</f>
        <v>57.573521602907981</v>
      </c>
      <c r="K31" s="47">
        <v>0</v>
      </c>
      <c r="L31" s="60">
        <f>D30*EXP('EIOPA RATES'!R39)*DATA!$C$15*G30*F30</f>
        <v>7.7088606155635544</v>
      </c>
      <c r="M31" s="47">
        <f>DATA!$C$13*((1+DATA!$C$10)^A31)*F30*G30</f>
        <v>0.45842737274211676</v>
      </c>
      <c r="N31" s="47">
        <f t="shared" si="1"/>
        <v>137.85806295310175</v>
      </c>
      <c r="O31" s="26">
        <f>N31*'EIOPA RATES'!H39</f>
        <v>50.618918439613743</v>
      </c>
      <c r="Q31" s="82">
        <f>B30*EXP('EIOPA RATES'!R39)*(DATA!$C$14-DATA!$C$15)</f>
        <v>669.18531766854142</v>
      </c>
      <c r="R31" s="84">
        <f>C30*EXP('EIOPA RATES'!R39)*(DATA!$C$14-DATA!$C$15)</f>
        <v>167.29632941713535</v>
      </c>
      <c r="S31" s="60">
        <f t="shared" si="2"/>
        <v>836.02321971293463</v>
      </c>
      <c r="T31" s="80">
        <f t="shared" si="3"/>
        <v>3.9319580957350206</v>
      </c>
    </row>
    <row r="32" spans="1:24" x14ac:dyDescent="0.25">
      <c r="A32" s="53">
        <v>29</v>
      </c>
      <c r="B32" s="44">
        <f>$B31*EXP('EIOPA RATES'!R40)*(1-DATA!$C$14)</f>
        <v>83131.902679011284</v>
      </c>
      <c r="C32" s="47">
        <f>$C31*EXP('EIOPA RATES'!R40)*(1-DATA!$C$14)</f>
        <v>20782.975669752821</v>
      </c>
      <c r="D32" s="26">
        <f t="shared" si="0"/>
        <v>103914.8783487641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54.685754715708924</v>
      </c>
      <c r="J32" s="47">
        <f>MAX(D32,DATA!$C$4)*F31*('MORTALITY RATES MALE'!D91/1000)*G31</f>
        <v>50.723460571794675</v>
      </c>
      <c r="K32" s="47">
        <v>0</v>
      </c>
      <c r="L32" s="60">
        <f>D31*EXP('EIOPA RATES'!R40)*DATA!$C$15*G31*F31</f>
        <v>5.9467048127810767</v>
      </c>
      <c r="M32" s="47">
        <f>DATA!$C$13*((1+DATA!$C$10)^A32)*F31*G31</f>
        <v>0.35496411647534443</v>
      </c>
      <c r="N32" s="47">
        <f t="shared" si="1"/>
        <v>111.71088421676002</v>
      </c>
      <c r="O32" s="26">
        <f>N32*'EIOPA RATES'!H40</f>
        <v>39.476858474802967</v>
      </c>
      <c r="Q32" s="82">
        <f>B31*EXP('EIOPA RATES'!R40)*(DATA!$C$14-DATA!$C$15)</f>
        <v>680.01556383649302</v>
      </c>
      <c r="R32" s="84">
        <f>C31*EXP('EIOPA RATES'!R40)*(DATA!$C$14-DATA!$C$15)</f>
        <v>170.00389095912325</v>
      </c>
      <c r="S32" s="60">
        <f t="shared" si="2"/>
        <v>849.66449067914095</v>
      </c>
      <c r="T32" s="80">
        <f t="shared" si="3"/>
        <v>2.981955432220234</v>
      </c>
    </row>
    <row r="33" spans="1:20" x14ac:dyDescent="0.25">
      <c r="A33" s="54">
        <v>30</v>
      </c>
      <c r="B33" s="44">
        <f>$B32*EXP('EIOPA RATES'!R41)*(1-DATA!$C$14)</f>
        <v>84491.981114151669</v>
      </c>
      <c r="C33" s="47">
        <f>$C32*EXP('EIOPA RATES'!R41)*(1-DATA!$C$14)</f>
        <v>21122.995278537917</v>
      </c>
      <c r="D33" s="26">
        <f t="shared" si="0"/>
        <v>105614.97639268958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40.716226122813211</v>
      </c>
      <c r="J33" s="47">
        <f>MAX(D33,DATA!$C$4)*F32*('MORTALITY RATES MALE'!D92/1000)*G32</f>
        <v>43.528866256694791</v>
      </c>
      <c r="K33" s="47">
        <v>0</v>
      </c>
      <c r="L33" s="60">
        <f>D32*EXP('EIOPA RATES'!R41)*DATA!$C$15*G32*F32</f>
        <v>4.5101116445496041</v>
      </c>
      <c r="M33" s="47">
        <f>DATA!$C$13*((1+DATA!$C$10)^A33)*F32*G32</f>
        <v>0.27017661903508977</v>
      </c>
      <c r="N33" s="47">
        <f t="shared" si="1"/>
        <v>89.025380643092703</v>
      </c>
      <c r="O33" s="26">
        <f>N33*'EIOPA RATES'!H41</f>
        <v>30.272759911987659</v>
      </c>
      <c r="Q33" s="82">
        <f>B32*EXP('EIOPA RATES'!R41)*(DATA!$C$14-DATA!$C$15)</f>
        <v>691.14094980901154</v>
      </c>
      <c r="R33" s="84">
        <f>C32*EXP('EIOPA RATES'!R41)*(DATA!$C$14-DATA!$C$15)</f>
        <v>172.78523745225289</v>
      </c>
      <c r="S33" s="60">
        <f t="shared" si="2"/>
        <v>863.65601064222938</v>
      </c>
      <c r="T33" s="80">
        <f t="shared" si="3"/>
        <v>2.2204476880102373</v>
      </c>
    </row>
    <row r="34" spans="1:20" x14ac:dyDescent="0.25">
      <c r="A34" s="53">
        <v>31</v>
      </c>
      <c r="B34" s="44">
        <f>$B33*EXP('EIOPA RATES'!R42)*(1-DATA!$C$14)</f>
        <v>85940.585469711572</v>
      </c>
      <c r="C34" s="47">
        <f>$C33*EXP('EIOPA RATES'!R42)*(1-DATA!$C$14)</f>
        <v>21485.146367427893</v>
      </c>
      <c r="D34" s="26">
        <f t="shared" si="0"/>
        <v>107425.73183713946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29.719411992954971</v>
      </c>
      <c r="J34" s="47">
        <f>MAX(D34,DATA!$C$4)*F33*('MORTALITY RATES MALE'!D93/1000)*G33</f>
        <v>36.563974973784369</v>
      </c>
      <c r="K34" s="47">
        <v>0</v>
      </c>
      <c r="L34" s="60">
        <f>D33*EXP('EIOPA RATES'!R42)*DATA!$C$15*G33*F33</f>
        <v>3.3605949755848181</v>
      </c>
      <c r="M34" s="47">
        <f>DATA!$C$13*((1+DATA!$C$10)^A34)*F33*G33</f>
        <v>0.201880327600024</v>
      </c>
      <c r="N34" s="47">
        <f t="shared" si="1"/>
        <v>69.845862269924183</v>
      </c>
      <c r="O34" s="26">
        <f>N34*'EIOPA RATES'!H42</f>
        <v>22.836781712125404</v>
      </c>
      <c r="Q34" s="82">
        <f>B33*EXP('EIOPA RATES'!R42)*(DATA!$C$14-DATA!$C$15)</f>
        <v>702.99047418986959</v>
      </c>
      <c r="R34" s="84">
        <f>C33*EXP('EIOPA RATES'!R42)*(DATA!$C$14-DATA!$C$15)</f>
        <v>175.7476185474674</v>
      </c>
      <c r="S34" s="60">
        <f t="shared" si="2"/>
        <v>878.53621240973689</v>
      </c>
      <c r="T34" s="80">
        <f t="shared" si="3"/>
        <v>1.6208757024428442</v>
      </c>
    </row>
    <row r="35" spans="1:20" x14ac:dyDescent="0.25">
      <c r="A35" s="53">
        <v>32</v>
      </c>
      <c r="B35" s="44">
        <f>$B34*EXP('EIOPA RATES'!R43)*(1-DATA!$C$14)</f>
        <v>87405.566811259443</v>
      </c>
      <c r="C35" s="47">
        <f>$C34*EXP('EIOPA RATES'!R43)*(1-DATA!$C$14)</f>
        <v>21851.391702814861</v>
      </c>
      <c r="D35" s="26">
        <f t="shared" si="0"/>
        <v>109256.9585140743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21.203229559349364</v>
      </c>
      <c r="J35" s="47">
        <f>MAX(D35,DATA!$C$4)*F34*('MORTALITY RATES MALE'!D94/1000)*G34</f>
        <v>29.936085166538454</v>
      </c>
      <c r="K35" s="47">
        <v>0</v>
      </c>
      <c r="L35" s="60">
        <f>D34*EXP('EIOPA RATES'!R43)*DATA!$C$15*G34*F34</f>
        <v>2.4527159639078118</v>
      </c>
      <c r="M35" s="47">
        <f>DATA!$C$13*((1+DATA!$C$10)^A35)*F34*G34</f>
        <v>0.14776938678951368</v>
      </c>
      <c r="N35" s="47">
        <f t="shared" si="1"/>
        <v>53.739800076585141</v>
      </c>
      <c r="O35" s="26">
        <f>N35*'EIOPA RATES'!H43</f>
        <v>16.896172437302099</v>
      </c>
      <c r="Q35" s="82">
        <f>B34*EXP('EIOPA RATES'!R43)*(DATA!$C$14-DATA!$C$15)</f>
        <v>714.9739616462939</v>
      </c>
      <c r="R35" s="84">
        <f>C34*EXP('EIOPA RATES'!R43)*(DATA!$C$14-DATA!$C$15)</f>
        <v>178.74349041157348</v>
      </c>
      <c r="S35" s="60">
        <f t="shared" si="2"/>
        <v>893.56968267107789</v>
      </c>
      <c r="T35" s="80">
        <f t="shared" si="3"/>
        <v>1.1564847795051698</v>
      </c>
    </row>
    <row r="36" spans="1:20" x14ac:dyDescent="0.25">
      <c r="A36" s="53">
        <v>33</v>
      </c>
      <c r="B36" s="44">
        <f>$B35*EXP('EIOPA RATES'!R44)*(1-DATA!$C$14)</f>
        <v>88940.944620002992</v>
      </c>
      <c r="C36" s="47">
        <f>$C35*EXP('EIOPA RATES'!R44)*(1-DATA!$C$14)</f>
        <v>22235.236155000748</v>
      </c>
      <c r="D36" s="26">
        <f t="shared" si="0"/>
        <v>111176.18077500374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14.775635748130957</v>
      </c>
      <c r="J36" s="47">
        <f>MAX(D36,DATA!$C$4)*F35*('MORTALITY RATES MALE'!D95/1000)*G35</f>
        <v>23.766112815729507</v>
      </c>
      <c r="K36" s="47">
        <v>0</v>
      </c>
      <c r="L36" s="60">
        <f>D35*EXP('EIOPA RATES'!R44)*DATA!$C$15*G35*F35</f>
        <v>1.7507790985793301</v>
      </c>
      <c r="M36" s="47">
        <f>DATA!$C$13*((1+DATA!$C$10)^A36)*F35*G35</f>
        <v>0.10573191401798004</v>
      </c>
      <c r="N36" s="47">
        <f t="shared" si="1"/>
        <v>40.398259576457775</v>
      </c>
      <c r="O36" s="26">
        <f>N36*'EIOPA RATES'!H44</f>
        <v>12.207624234824328</v>
      </c>
      <c r="Q36" s="82">
        <f>B35*EXP('EIOPA RATES'!R44)*(DATA!$C$14-DATA!$C$15)</f>
        <v>727.53328932517775</v>
      </c>
      <c r="R36" s="84">
        <f>C35*EXP('EIOPA RATES'!R44)*(DATA!$C$14-DATA!$C$15)</f>
        <v>181.88332233129444</v>
      </c>
      <c r="S36" s="60">
        <f t="shared" si="2"/>
        <v>909.31087974245429</v>
      </c>
      <c r="T36" s="80">
        <f t="shared" si="3"/>
        <v>0.80594565546575458</v>
      </c>
    </row>
    <row r="37" spans="1:20" x14ac:dyDescent="0.25">
      <c r="A37" s="53">
        <v>34</v>
      </c>
      <c r="B37" s="44">
        <f>$B36*EXP('EIOPA RATES'!R45)*(1-DATA!$C$14)</f>
        <v>90552.14618271013</v>
      </c>
      <c r="C37" s="47">
        <f>$C36*EXP('EIOPA RATES'!R45)*(1-DATA!$C$14)</f>
        <v>22638.036545677533</v>
      </c>
      <c r="D37" s="26">
        <f t="shared" si="0"/>
        <v>113190.18272838766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10.058477170921606</v>
      </c>
      <c r="J37" s="47">
        <f>MAX(D37,DATA!$C$4)*F36*('MORTALITY RATES MALE'!D96/1000)*G36</f>
        <v>18.195114873881629</v>
      </c>
      <c r="K37" s="47">
        <v>0</v>
      </c>
      <c r="L37" s="60">
        <f>D36*EXP('EIOPA RATES'!R45)*DATA!$C$15*G36*F36</f>
        <v>1.2207036377048732</v>
      </c>
      <c r="M37" s="47">
        <f>DATA!$C$13*((1+DATA!$C$10)^A37)*F36*G36</f>
        <v>7.3856401052674561E-2</v>
      </c>
      <c r="N37" s="47">
        <f t="shared" si="1"/>
        <v>29.54815208356078</v>
      </c>
      <c r="O37" s="26">
        <f>N37*'EIOPA RATES'!H45</f>
        <v>8.5771038294299338</v>
      </c>
      <c r="Q37" s="82">
        <f>B36*EXP('EIOPA RATES'!R45)*(DATA!$C$14-DATA!$C$15)</f>
        <v>740.71285221030769</v>
      </c>
      <c r="R37" s="84">
        <f>C36*EXP('EIOPA RATES'!R45)*(DATA!$C$14-DATA!$C$15)</f>
        <v>185.17821305257692</v>
      </c>
      <c r="S37" s="60">
        <f t="shared" si="2"/>
        <v>925.81720886183189</v>
      </c>
      <c r="T37" s="80">
        <f t="shared" si="3"/>
        <v>0.54866587091478491</v>
      </c>
    </row>
    <row r="38" spans="1:20" x14ac:dyDescent="0.25">
      <c r="A38" s="54">
        <v>35</v>
      </c>
      <c r="B38" s="44">
        <f>$B37*EXP('EIOPA RATES'!R46)*(1-DATA!$C$14)</f>
        <v>92182.718451416542</v>
      </c>
      <c r="C38" s="47">
        <f>$C37*EXP('EIOPA RATES'!R46)*(1-DATA!$C$14)</f>
        <v>23045.679612854135</v>
      </c>
      <c r="D38" s="26">
        <f t="shared" si="0"/>
        <v>115228.39806427067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6.6430691294134707</v>
      </c>
      <c r="J38" s="47">
        <f>MAX(D38,DATA!$C$4)*F37*('MORTALITY RATES MALE'!D97/1000)*G37</f>
        <v>13.742004008506495</v>
      </c>
      <c r="K38" s="47">
        <v>0</v>
      </c>
      <c r="L38" s="60">
        <f>D37*EXP('EIOPA RATES'!R46)*DATA!$C$15*G37*F37</f>
        <v>0.83090300201264056</v>
      </c>
      <c r="M38" s="47">
        <f>DATA!$C$13*((1+DATA!$C$10)^A38)*F37*G37</f>
        <v>5.0370659712611746E-2</v>
      </c>
      <c r="N38" s="47">
        <f t="shared" si="1"/>
        <v>21.26634679964522</v>
      </c>
      <c r="O38" s="26">
        <f>N38*'EIOPA RATES'!H46</f>
        <v>5.9305002037063774</v>
      </c>
      <c r="Q38" s="82">
        <f>B37*EXP('EIOPA RATES'!R46)*(DATA!$C$14-DATA!$C$15)</f>
        <v>754.05086667825378</v>
      </c>
      <c r="R38" s="84">
        <f>C37*EXP('EIOPA RATES'!R46)*(DATA!$C$14-DATA!$C$15)</f>
        <v>188.51271666956345</v>
      </c>
      <c r="S38" s="60">
        <f t="shared" si="2"/>
        <v>942.51321268810466</v>
      </c>
      <c r="T38" s="80">
        <f t="shared" si="3"/>
        <v>0.36237331840252751</v>
      </c>
    </row>
    <row r="39" spans="1:20" x14ac:dyDescent="0.25">
      <c r="A39" s="53">
        <v>36</v>
      </c>
      <c r="B39" s="44">
        <f>$B38*EXP('EIOPA RATES'!R47)*(1-DATA!$C$14)</f>
        <v>93862.523277043729</v>
      </c>
      <c r="C39" s="47">
        <f>$C38*EXP('EIOPA RATES'!R47)*(1-DATA!$C$14)</f>
        <v>23465.630819260932</v>
      </c>
      <c r="D39" s="26">
        <f t="shared" si="0"/>
        <v>117328.15409630466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4.2729733740216149</v>
      </c>
      <c r="J39" s="47">
        <f>MAX(D39,DATA!$C$4)*F38*('MORTALITY RATES MALE'!D98/1000)*G38</f>
        <v>9.8469410115698892</v>
      </c>
      <c r="K39" s="47">
        <v>0</v>
      </c>
      <c r="L39" s="60">
        <f>D38*EXP('EIOPA RATES'!R47)*DATA!$C$15*G38*F38</f>
        <v>0.54888215389903716</v>
      </c>
      <c r="M39" s="47">
        <f>DATA!$C$13*((1+DATA!$C$10)^A39)*F38*G38</f>
        <v>3.3332192353629282E-2</v>
      </c>
      <c r="N39" s="47">
        <f t="shared" si="1"/>
        <v>14.702128731844169</v>
      </c>
      <c r="O39" s="26">
        <f>N39*'EIOPA RATES'!H47</f>
        <v>3.9379916907831856</v>
      </c>
      <c r="Q39" s="82">
        <f>B38*EXP('EIOPA RATES'!R47)*(DATA!$C$14-DATA!$C$15)</f>
        <v>767.79160144821026</v>
      </c>
      <c r="R39" s="84">
        <f>C38*EXP('EIOPA RATES'!R47)*(DATA!$C$14-DATA!$C$15)</f>
        <v>191.94790036205256</v>
      </c>
      <c r="S39" s="60">
        <f t="shared" si="2"/>
        <v>959.70616961790915</v>
      </c>
      <c r="T39" s="80">
        <f t="shared" si="3"/>
        <v>0.23309127470052973</v>
      </c>
    </row>
    <row r="40" spans="1:20" x14ac:dyDescent="0.25">
      <c r="A40" s="53">
        <v>37</v>
      </c>
      <c r="B40" s="44">
        <f>$B39*EXP('EIOPA RATES'!R48)*(1-DATA!$C$14)</f>
        <v>95593.172452227038</v>
      </c>
      <c r="C40" s="47">
        <f>$C39*EXP('EIOPA RATES'!R48)*(1-DATA!$C$14)</f>
        <v>23898.293113056759</v>
      </c>
      <c r="D40" s="26">
        <f t="shared" si="0"/>
        <v>119491.4655652838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2.6708556941768982</v>
      </c>
      <c r="J40" s="47">
        <f>MAX(D40,DATA!$C$4)*F39*('MORTALITY RATES MALE'!D99/1000)*G39</f>
        <v>6.8566377654947956</v>
      </c>
      <c r="K40" s="47">
        <v>0</v>
      </c>
      <c r="L40" s="60">
        <f>D39*EXP('EIOPA RATES'!R48)*DATA!$C$15*G39*F39</f>
        <v>0.35312846332337422</v>
      </c>
      <c r="M40" s="47">
        <f>DATA!$C$13*((1+DATA!$C$10)^A40)*F39*G39</f>
        <v>2.1477464773293018E-2</v>
      </c>
      <c r="N40" s="47">
        <f t="shared" si="1"/>
        <v>9.9020993877683612</v>
      </c>
      <c r="O40" s="26">
        <f>N40*'EIOPA RATES'!H48</f>
        <v>2.5469830830692066</v>
      </c>
      <c r="Q40" s="82">
        <f>B39*EXP('EIOPA RATES'!R48)*(DATA!$C$14-DATA!$C$15)</f>
        <v>781.9482409180124</v>
      </c>
      <c r="R40" s="84">
        <f>C39*EXP('EIOPA RATES'!R48)*(DATA!$C$14-DATA!$C$15)</f>
        <v>195.4870602295031</v>
      </c>
      <c r="S40" s="60">
        <f t="shared" si="2"/>
        <v>977.41382368274219</v>
      </c>
      <c r="T40" s="80">
        <f t="shared" si="3"/>
        <v>0.14569747531843094</v>
      </c>
    </row>
    <row r="41" spans="1:20" x14ac:dyDescent="0.25">
      <c r="A41" s="53">
        <v>38</v>
      </c>
      <c r="B41" s="44">
        <f>$B40*EXP('EIOPA RATES'!R49)*(1-DATA!$C$14)</f>
        <v>97376.339731850603</v>
      </c>
      <c r="C41" s="47">
        <f>$C40*EXP('EIOPA RATES'!R49)*(1-DATA!$C$14)</f>
        <v>24344.084932962651</v>
      </c>
      <c r="D41" s="26">
        <f t="shared" si="0"/>
        <v>121720.42466481325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1.6206555416842054</v>
      </c>
      <c r="J41" s="47">
        <f>MAX(D41,DATA!$C$4)*F40*('MORTALITY RATES MALE'!D100/1000)*G40</f>
        <v>4.6144017543871838</v>
      </c>
      <c r="K41" s="47">
        <v>0</v>
      </c>
      <c r="L41" s="60">
        <f>D40*EXP('EIOPA RATES'!R49)*DATA!$C$15*G40*F40</f>
        <v>0.22077257074816722</v>
      </c>
      <c r="M41" s="47">
        <f>DATA!$C$13*((1+DATA!$C$10)^A41)*F40*G40</f>
        <v>1.3445253850889214E-2</v>
      </c>
      <c r="N41" s="47">
        <f t="shared" si="1"/>
        <v>6.4692751206704457</v>
      </c>
      <c r="O41" s="26">
        <f>N41*'EIOPA RATES'!H49</f>
        <v>1.5975949680284105</v>
      </c>
      <c r="Q41" s="82">
        <f>B40*EXP('EIOPA RATES'!R49)*(DATA!$C$14-DATA!$C$15)</f>
        <v>796.53447633415612</v>
      </c>
      <c r="R41" s="84">
        <f>C40*EXP('EIOPA RATES'!R49)*(DATA!$C$14-DATA!$C$15)</f>
        <v>199.13361908353903</v>
      </c>
      <c r="S41" s="60">
        <f t="shared" si="2"/>
        <v>995.65465016384428</v>
      </c>
      <c r="T41" s="80">
        <f t="shared" si="3"/>
        <v>8.8408943221978939E-2</v>
      </c>
    </row>
    <row r="42" spans="1:20" x14ac:dyDescent="0.25">
      <c r="A42" s="53">
        <v>39</v>
      </c>
      <c r="B42" s="44">
        <f>$B41*EXP('EIOPA RATES'!R50)*(1-DATA!$C$14)</f>
        <v>99213.763395543283</v>
      </c>
      <c r="C42" s="47">
        <f>$C41*EXP('EIOPA RATES'!R50)*(1-DATA!$C$14)</f>
        <v>24803.440848885821</v>
      </c>
      <c r="D42" s="26">
        <f t="shared" si="0"/>
        <v>124017.2042444291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0.95284473611015774</v>
      </c>
      <c r="J42" s="47">
        <f>MAX(D42,DATA!$C$4)*F41*('MORTALITY RATES MALE'!D101/1000)*G41</f>
        <v>3.0057524896163139</v>
      </c>
      <c r="K42" s="47">
        <v>0</v>
      </c>
      <c r="L42" s="60">
        <f>D41*EXP('EIOPA RATES'!R50)*DATA!$C$15*G41*F41</f>
        <v>0.13399158245451748</v>
      </c>
      <c r="M42" s="47">
        <f>DATA!$C$13*((1+DATA!$C$10)^A42)*F41*G41</f>
        <v>8.169267209446867E-3</v>
      </c>
      <c r="N42" s="47">
        <f t="shared" si="1"/>
        <v>4.100758075390436</v>
      </c>
      <c r="O42" s="26">
        <f>N42*'EIOPA RATES'!H50</f>
        <v>0.97206563242715416</v>
      </c>
      <c r="Q42" s="82">
        <f>B41*EXP('EIOPA RATES'!R50)*(DATA!$C$14-DATA!$C$15)</f>
        <v>811.56452675291018</v>
      </c>
      <c r="R42" s="84">
        <f>C41*EXP('EIOPA RATES'!R50)*(DATA!$C$14-DATA!$C$15)</f>
        <v>202.89113168822755</v>
      </c>
      <c r="S42" s="60">
        <f t="shared" si="2"/>
        <v>1014.4474891739283</v>
      </c>
      <c r="T42" s="80">
        <f t="shared" si="3"/>
        <v>5.1979267530016041E-2</v>
      </c>
    </row>
    <row r="43" spans="1:20" x14ac:dyDescent="0.25">
      <c r="A43" s="54">
        <v>40</v>
      </c>
      <c r="B43" s="44">
        <f>$B42*EXP('EIOPA RATES'!R51)*(1-DATA!$C$14)</f>
        <v>101107.24892605265</v>
      </c>
      <c r="C43" s="47">
        <f>$C42*EXP('EIOPA RATES'!R51)*(1-DATA!$C$14)</f>
        <v>25276.812231513162</v>
      </c>
      <c r="D43" s="26">
        <f t="shared" si="0"/>
        <v>126384.06115756581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0.54097928537031481</v>
      </c>
      <c r="J43" s="47">
        <f>MAX(D43,DATA!$C$4)*F42*('MORTALITY RATES MALE'!D102/1000)*G42</f>
        <v>1.896633999436673</v>
      </c>
      <c r="K43" s="47">
        <v>0</v>
      </c>
      <c r="L43" s="60">
        <f>D42*EXP('EIOPA RATES'!R51)*DATA!$C$15*G42*F42</f>
        <v>7.8795424030443151E-2</v>
      </c>
      <c r="M43" s="47">
        <f>DATA!$C$13*((1+DATA!$C$10)^A43)*F42*G42</f>
        <v>4.8083534522114814E-3</v>
      </c>
      <c r="N43" s="47">
        <f t="shared" si="1"/>
        <v>2.5212170622896424</v>
      </c>
      <c r="O43" s="26">
        <f>N43*'EIOPA RATES'!H51</f>
        <v>0.57354851866443035</v>
      </c>
      <c r="Q43" s="82">
        <f>B42*EXP('EIOPA RATES'!R51)*(DATA!$C$14-DATA!$C$15)</f>
        <v>827.05316094930583</v>
      </c>
      <c r="R43" s="84">
        <f>C42*EXP('EIOPA RATES'!R51)*(DATA!$C$14-DATA!$C$15)</f>
        <v>206.76329023732646</v>
      </c>
      <c r="S43" s="60">
        <f t="shared" si="2"/>
        <v>1033.81164283318</v>
      </c>
      <c r="T43" s="80">
        <f t="shared" si="3"/>
        <v>2.9511430784984603E-2</v>
      </c>
    </row>
    <row r="44" spans="1:20" x14ac:dyDescent="0.25">
      <c r="A44" s="53">
        <v>41</v>
      </c>
      <c r="B44" s="44">
        <f>$B43*EXP('EIOPA RATES'!R52)*(1-DATA!$C$14)</f>
        <v>103017.96541141748</v>
      </c>
      <c r="C44" s="47">
        <f>$C43*EXP('EIOPA RATES'!R52)*(1-DATA!$C$14)</f>
        <v>25754.491352854369</v>
      </c>
      <c r="D44" s="26">
        <f t="shared" si="0"/>
        <v>128772.45676427185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0.29310720411652053</v>
      </c>
      <c r="J44" s="47">
        <f>MAX(D44,DATA!$C$4)*F43*('MORTALITY RATES MALE'!D103/1000)*G43</f>
        <v>1.1698417792082478</v>
      </c>
      <c r="K44" s="47">
        <v>0</v>
      </c>
      <c r="L44" s="60">
        <f>D43*EXP('EIOPA RATES'!R52)*DATA!$C$15*G43*F43</f>
        <v>4.4728046910944973E-2</v>
      </c>
      <c r="M44" s="47">
        <f>DATA!$C$13*((1+DATA!$C$10)^A44)*F43*G43</f>
        <v>2.7324034123811765E-3</v>
      </c>
      <c r="N44" s="47">
        <f t="shared" si="1"/>
        <v>1.5104094336480947</v>
      </c>
      <c r="O44" s="26">
        <f>N44*'EIOPA RATES'!H52</f>
        <v>0.32980922148393427</v>
      </c>
      <c r="Q44" s="82">
        <f>B43*EXP('EIOPA RATES'!R52)*(DATA!$C$14-DATA!$C$15)</f>
        <v>842.68274365167656</v>
      </c>
      <c r="R44" s="84">
        <f>C43*EXP('EIOPA RATES'!R52)*(DATA!$C$14-DATA!$C$15)</f>
        <v>210.67068591291914</v>
      </c>
      <c r="S44" s="60">
        <f t="shared" si="2"/>
        <v>1053.3506971611832</v>
      </c>
      <c r="T44" s="80">
        <f t="shared" si="3"/>
        <v>1.5989584564317458E-2</v>
      </c>
    </row>
    <row r="45" spans="1:20" x14ac:dyDescent="0.25">
      <c r="A45" s="53">
        <v>42</v>
      </c>
      <c r="B45" s="44">
        <f>$B44*EXP('EIOPA RATES'!R53)*(1-DATA!$C$14)</f>
        <v>105027.47212453923</v>
      </c>
      <c r="C45" s="47">
        <f>$C44*EXP('EIOPA RATES'!R53)*(1-DATA!$C$14)</f>
        <v>26256.868031134807</v>
      </c>
      <c r="D45" s="26">
        <f t="shared" si="0"/>
        <v>131284.34015567403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0.14987085511747567</v>
      </c>
      <c r="J45" s="47">
        <f>MAX(D45,DATA!$C$4)*F44*('MORTALITY RATES MALE'!D104/1000)*G44</f>
        <v>0.69444346191788697</v>
      </c>
      <c r="K45" s="47">
        <v>0</v>
      </c>
      <c r="L45" s="60">
        <f>D44*EXP('EIOPA RATES'!R53)*DATA!$C$15*G44*F44</f>
        <v>2.4248519372436116E-2</v>
      </c>
      <c r="M45" s="47">
        <f>DATA!$C$13*((1+DATA!$C$10)^A45)*F44*G44</f>
        <v>1.4820414056020417E-3</v>
      </c>
      <c r="N45" s="47">
        <f t="shared" si="1"/>
        <v>0.87004487781340079</v>
      </c>
      <c r="O45" s="26">
        <f>N45*'EIOPA RATES'!H53</f>
        <v>0.18224627901303492</v>
      </c>
      <c r="Q45" s="82">
        <f>B44*EXP('EIOPA RATES'!R53)*(DATA!$C$14-DATA!$C$15)</f>
        <v>859.12042637659886</v>
      </c>
      <c r="R45" s="84">
        <f>C44*EXP('EIOPA RATES'!R53)*(DATA!$C$14-DATA!$C$15)</f>
        <v>214.78010659414971</v>
      </c>
      <c r="S45" s="60">
        <f t="shared" si="2"/>
        <v>1073.899050929343</v>
      </c>
      <c r="T45" s="80">
        <f t="shared" si="3"/>
        <v>8.1757663853366264E-3</v>
      </c>
    </row>
    <row r="46" spans="1:20" x14ac:dyDescent="0.25">
      <c r="A46" s="53">
        <v>43</v>
      </c>
      <c r="B46" s="44">
        <f>$B45*EXP('EIOPA RATES'!R54)*(1-DATA!$C$14)</f>
        <v>107054.46871776995</v>
      </c>
      <c r="C46" s="47">
        <f>$C45*EXP('EIOPA RATES'!R54)*(1-DATA!$C$14)</f>
        <v>26763.617179442488</v>
      </c>
      <c r="D46" s="26">
        <f t="shared" si="0"/>
        <v>133818.08589721244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7.2325435018325154E-2</v>
      </c>
      <c r="J46" s="47">
        <f>MAX(D46,DATA!$C$4)*F45*('MORTALITY RATES MALE'!D105/1000)*G45</f>
        <v>0.38362335488736082</v>
      </c>
      <c r="K46" s="47">
        <v>0</v>
      </c>
      <c r="L46" s="60">
        <f>D45*EXP('EIOPA RATES'!R54)*DATA!$C$15*G45*F45</f>
        <v>1.2396181745990692E-2</v>
      </c>
      <c r="M46" s="47">
        <f>DATA!$C$13*((1+DATA!$C$10)^A46)*F45*G45</f>
        <v>7.5816080836149777E-4</v>
      </c>
      <c r="N46" s="47">
        <f t="shared" si="1"/>
        <v>0.46910313246003815</v>
      </c>
      <c r="O46" s="26">
        <f>N46*'EIOPA RATES'!H54</f>
        <v>9.428059514105995E-2</v>
      </c>
      <c r="Q46" s="82">
        <f>B45*EXP('EIOPA RATES'!R54)*(DATA!$C$14-DATA!$C$15)</f>
        <v>875.70117560547999</v>
      </c>
      <c r="R46" s="84">
        <f>C45*EXP('EIOPA RATES'!R54)*(DATA!$C$14-DATA!$C$15)</f>
        <v>218.92529390137</v>
      </c>
      <c r="S46" s="60">
        <f t="shared" si="2"/>
        <v>1094.6257113460417</v>
      </c>
      <c r="T46" s="80">
        <f t="shared" si="3"/>
        <v>3.9455063406778068E-3</v>
      </c>
    </row>
    <row r="47" spans="1:20" x14ac:dyDescent="0.25">
      <c r="A47" s="53">
        <v>44</v>
      </c>
      <c r="B47" s="44">
        <f>$B46*EXP('EIOPA RATES'!R55)*(1-DATA!$C$14)</f>
        <v>109095.31960021651</v>
      </c>
      <c r="C47" s="47">
        <f>$C46*EXP('EIOPA RATES'!R55)*(1-DATA!$C$14)</f>
        <v>27273.829900054126</v>
      </c>
      <c r="D47" s="26">
        <f t="shared" si="0"/>
        <v>136369.14950027064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3.2783356144527452E-2</v>
      </c>
      <c r="J47" s="47">
        <f>MAX(D47,DATA!$C$4)*F46*('MORTALITY RATES MALE'!D106/1000)*G46</f>
        <v>0.19917123717520729</v>
      </c>
      <c r="K47" s="47">
        <v>0</v>
      </c>
      <c r="L47" s="60">
        <f>D46*EXP('EIOPA RATES'!R55)*DATA!$C$15*G46*F46</f>
        <v>5.9808283626750641E-3</v>
      </c>
      <c r="M47" s="47">
        <f>DATA!$C$13*((1+DATA!$C$10)^A47)*F46*G46</f>
        <v>3.6612854379377776E-4</v>
      </c>
      <c r="N47" s="47">
        <f t="shared" si="1"/>
        <v>0.23830155022620361</v>
      </c>
      <c r="O47" s="26">
        <f>N47*'EIOPA RATES'!H55</f>
        <v>4.5964060363069957E-2</v>
      </c>
      <c r="Q47" s="82">
        <f>B46*EXP('EIOPA RATES'!R55)*(DATA!$C$14-DATA!$C$15)</f>
        <v>892.39525235350914</v>
      </c>
      <c r="R47" s="84">
        <f>C46*EXP('EIOPA RATES'!R55)*(DATA!$C$14-DATA!$C$15)</f>
        <v>223.09881308837728</v>
      </c>
      <c r="S47" s="60">
        <f t="shared" si="2"/>
        <v>1115.4936993133426</v>
      </c>
      <c r="T47" s="80">
        <f t="shared" si="3"/>
        <v>1.7884030462209934E-3</v>
      </c>
    </row>
    <row r="48" spans="1:20" x14ac:dyDescent="0.25">
      <c r="A48" s="54">
        <v>45</v>
      </c>
      <c r="B48" s="44">
        <f>$B47*EXP('EIOPA RATES'!R56)*(1-DATA!$C$14)</f>
        <v>111242.52491454993</v>
      </c>
      <c r="C48" s="47">
        <f>$C47*EXP('EIOPA RATES'!R56)*(1-DATA!$C$14)</f>
        <v>27810.631228637481</v>
      </c>
      <c r="D48" s="26">
        <f t="shared" si="0"/>
        <v>139053.1561431874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1.3900080728327152E-2</v>
      </c>
      <c r="J48" s="47">
        <f>MAX(D48,DATA!$C$4)*F47*('MORTALITY RATES MALE'!D107/1000)*G47</f>
        <v>9.6795422393513117E-2</v>
      </c>
      <c r="K48" s="47">
        <v>0</v>
      </c>
      <c r="L48" s="60">
        <f>D47*EXP('EIOPA RATES'!R56)*DATA!$C$15*G47*F47</f>
        <v>2.7126092391064624E-3</v>
      </c>
      <c r="M48" s="47">
        <f>DATA!$C$13*((1+DATA!$C$10)^A48)*F47*G47</f>
        <v>1.6610967889080201E-4</v>
      </c>
      <c r="N48" s="47">
        <f t="shared" si="1"/>
        <v>0.11357422203983754</v>
      </c>
      <c r="O48" s="26">
        <f>N48*'EIOPA RATES'!H56</f>
        <v>2.1010937237358408E-2</v>
      </c>
      <c r="Q48" s="82">
        <f>B47*EXP('EIOPA RATES'!R56)*(DATA!$C$14-DATA!$C$15)</f>
        <v>909.95930400449822</v>
      </c>
      <c r="R48" s="84">
        <f>C47*EXP('EIOPA RATES'!R56)*(DATA!$C$14-DATA!$C$15)</f>
        <v>227.48982600112456</v>
      </c>
      <c r="S48" s="60">
        <f t="shared" si="2"/>
        <v>1137.4489638959437</v>
      </c>
      <c r="T48" s="80">
        <f t="shared" si="3"/>
        <v>7.582797153436689E-4</v>
      </c>
    </row>
    <row r="49" spans="1:20" x14ac:dyDescent="0.25">
      <c r="A49" s="53">
        <v>46</v>
      </c>
      <c r="B49" s="44">
        <f>$B48*EXP('EIOPA RATES'!R57)*(1-DATA!$C$14)</f>
        <v>113403.54527046245</v>
      </c>
      <c r="C49" s="47">
        <f>$C48*EXP('EIOPA RATES'!R57)*(1-DATA!$C$14)</f>
        <v>28350.886317615612</v>
      </c>
      <c r="D49" s="26">
        <f t="shared" si="0"/>
        <v>141754.43158807806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5.4803025726925152E-3</v>
      </c>
      <c r="J49" s="47">
        <f>MAX(D49,DATA!$C$4)*F48*('MORTALITY RATES MALE'!D108/1000)*G48</f>
        <v>4.3777262813123656E-2</v>
      </c>
      <c r="K49" s="47">
        <v>0</v>
      </c>
      <c r="L49" s="60">
        <f>D48*EXP('EIOPA RATES'!R57)*DATA!$C$15*G48*F48</f>
        <v>1.1498528617348523E-3</v>
      </c>
      <c r="M49" s="47">
        <f>DATA!$C$13*((1+DATA!$C$10)^A49)*F48*G48</f>
        <v>7.0452166051797809E-5</v>
      </c>
      <c r="N49" s="47">
        <f t="shared" si="1"/>
        <v>5.047787041360282E-2</v>
      </c>
      <c r="O49" s="26">
        <f>N49*'EIOPA RATES'!H57</f>
        <v>8.9587979046008084E-3</v>
      </c>
      <c r="Q49" s="82">
        <f>B48*EXP('EIOPA RATES'!R57)*(DATA!$C$14-DATA!$C$15)</f>
        <v>927.63636213057202</v>
      </c>
      <c r="R49" s="84">
        <f>C48*EXP('EIOPA RATES'!R57)*(DATA!$C$14-DATA!$C$15)</f>
        <v>231.90909053264301</v>
      </c>
      <c r="S49" s="60">
        <f t="shared" si="2"/>
        <v>1159.5453822110489</v>
      </c>
      <c r="T49" s="80">
        <f t="shared" si="3"/>
        <v>2.9896254063944961E-4</v>
      </c>
    </row>
    <row r="50" spans="1:20" x14ac:dyDescent="0.25">
      <c r="A50" s="53">
        <v>47</v>
      </c>
      <c r="B50" s="44">
        <f>$B49*EXP('EIOPA RATES'!R58)*(1-DATA!$C$14)</f>
        <v>115626.54941613576</v>
      </c>
      <c r="C50" s="47">
        <f>$C49*EXP('EIOPA RATES'!R58)*(1-DATA!$C$14)</f>
        <v>28906.637354033941</v>
      </c>
      <c r="D50" s="26">
        <f t="shared" si="0"/>
        <v>144533.1867701697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1.9996113014387699E-3</v>
      </c>
      <c r="J50" s="47">
        <f>MAX(D50,DATA!$C$4)*F49*('MORTALITY RATES MALE'!D109/1000)*G49</f>
        <v>1.8339497821873111E-2</v>
      </c>
      <c r="K50" s="47">
        <v>0</v>
      </c>
      <c r="L50" s="60">
        <f>D49*EXP('EIOPA RATES'!R58)*DATA!$C$15*G49*F49</f>
        <v>4.5342421511210403E-4</v>
      </c>
      <c r="M50" s="47">
        <f>DATA!$C$13*((1+DATA!$C$10)^A50)*F49*G49</f>
        <v>2.7792398466658135E-5</v>
      </c>
      <c r="N50" s="47">
        <f t="shared" si="1"/>
        <v>2.0820325736890643E-2</v>
      </c>
      <c r="O50" s="26">
        <f>N50*'EIOPA RATES'!H58</f>
        <v>3.5444116588613842E-3</v>
      </c>
      <c r="Q50" s="82">
        <f>B49*EXP('EIOPA RATES'!R58)*(DATA!$C$14-DATA!$C$15)</f>
        <v>945.82044512176469</v>
      </c>
      <c r="R50" s="84">
        <f>C49*EXP('EIOPA RATES'!R58)*(DATA!$C$14-DATA!$C$15)</f>
        <v>236.45511128044117</v>
      </c>
      <c r="S50" s="60">
        <f t="shared" si="2"/>
        <v>1182.2755286098075</v>
      </c>
      <c r="T50" s="80">
        <f t="shared" si="3"/>
        <v>1.0908320682714063E-4</v>
      </c>
    </row>
    <row r="51" spans="1:20" x14ac:dyDescent="0.25">
      <c r="A51" s="53">
        <v>48</v>
      </c>
      <c r="B51" s="44">
        <f>$B50*EXP('EIOPA RATES'!R59)*(1-DATA!$C$14)</f>
        <v>117913.52657577734</v>
      </c>
      <c r="C51" s="47">
        <f>$C50*EXP('EIOPA RATES'!R59)*(1-DATA!$C$14)</f>
        <v>29478.381643944336</v>
      </c>
      <c r="D51" s="26">
        <f t="shared" si="0"/>
        <v>147391.90821972169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6.7166327619003132E-4</v>
      </c>
      <c r="J51" s="47">
        <f>MAX(D51,DATA!$C$4)*F50*('MORTALITY RATES MALE'!D110/1000)*G50</f>
        <v>7.0799784545907234E-3</v>
      </c>
      <c r="K51" s="47">
        <v>0</v>
      </c>
      <c r="L51" s="60">
        <f>D50*EXP('EIOPA RATES'!R59)*DATA!$C$15*G50*F50</f>
        <v>1.6547063920061935E-4</v>
      </c>
      <c r="M51" s="47">
        <f>DATA!$C$13*((1+DATA!$C$10)^A51)*F50*G50</f>
        <v>1.014463371872349E-5</v>
      </c>
      <c r="N51" s="47">
        <f t="shared" si="1"/>
        <v>7.9272570037000976E-3</v>
      </c>
      <c r="O51" s="26">
        <f>N51*'EIOPA RATES'!H59</f>
        <v>1.2942326945845658E-3</v>
      </c>
      <c r="Q51" s="82">
        <f>B50*EXP('EIOPA RATES'!R59)*(DATA!$C$14-DATA!$C$15)</f>
        <v>964.52782475073479</v>
      </c>
      <c r="R51" s="84">
        <f>C50*EXP('EIOPA RATES'!R59)*(DATA!$C$14-DATA!$C$15)</f>
        <v>241.1319561876837</v>
      </c>
      <c r="S51" s="60">
        <f t="shared" si="2"/>
        <v>1205.6597707937847</v>
      </c>
      <c r="T51" s="80">
        <f t="shared" si="3"/>
        <v>3.6640716474599879E-5</v>
      </c>
    </row>
    <row r="52" spans="1:20" x14ac:dyDescent="0.25">
      <c r="A52" s="53">
        <v>49</v>
      </c>
      <c r="B52" s="44">
        <f>$B51*EXP('EIOPA RATES'!R60)*(1-DATA!$C$14)</f>
        <v>120209.80956928284</v>
      </c>
      <c r="C52" s="47">
        <f>$C51*EXP('EIOPA RATES'!R60)*(1-DATA!$C$14)</f>
        <v>30052.452392320709</v>
      </c>
      <c r="D52" s="26">
        <f t="shared" si="0"/>
        <v>150262.26196160354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2.0648843703055064E-4</v>
      </c>
      <c r="J52" s="47">
        <f>MAX(D52,DATA!$C$4)*F51*('MORTALITY RATES MALE'!D111/1000)*G51</f>
        <v>2.504502228209882E-3</v>
      </c>
      <c r="K52" s="47">
        <v>0</v>
      </c>
      <c r="L52" s="60">
        <f>D51*EXP('EIOPA RATES'!R60)*DATA!$C$15*G51*F51</f>
        <v>5.5564475093401881E-5</v>
      </c>
      <c r="M52" s="47">
        <f>DATA!$C$13*((1+DATA!$C$10)^A52)*F51*G51</f>
        <v>3.4082899472952157E-6</v>
      </c>
      <c r="N52" s="47">
        <f t="shared" si="1"/>
        <v>2.7699634302811296E-3</v>
      </c>
      <c r="O52" s="26">
        <f>N52*'EIOPA RATES'!H60</f>
        <v>4.3383645018328307E-4</v>
      </c>
      <c r="Q52" s="82">
        <f>B51*EXP('EIOPA RATES'!R60)*(DATA!$C$14-DATA!$C$15)</f>
        <v>983.31132572010483</v>
      </c>
      <c r="R52" s="84">
        <f>C51*EXP('EIOPA RATES'!R60)*(DATA!$C$14-DATA!$C$15)</f>
        <v>245.82783143002621</v>
      </c>
      <c r="S52" s="60">
        <f t="shared" si="2"/>
        <v>1229.139153741841</v>
      </c>
      <c r="T52" s="80">
        <f t="shared" si="3"/>
        <v>1.1264402800438041E-5</v>
      </c>
    </row>
    <row r="53" spans="1:20" ht="15.75" thickBot="1" x14ac:dyDescent="0.3">
      <c r="A53" s="55">
        <v>50</v>
      </c>
      <c r="B53" s="44">
        <f>$B52*EXP('EIOPA RATES'!R61)*(1-DATA!$C$14)</f>
        <v>122569.65698945498</v>
      </c>
      <c r="C53" s="47">
        <f>$C52*EXP('EIOPA RATES'!R61)*(1-DATA!$C$14)</f>
        <v>30642.414247363744</v>
      </c>
      <c r="D53" s="76">
        <f t="shared" si="0"/>
        <v>153212.07123681871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5.7813531421951302E-5</v>
      </c>
      <c r="J53" s="47">
        <f>MAX(D53,DATA!$C$4)*F52*('MORTALITY RATES MALE'!D112/1000)*G52</f>
        <v>8.0793165888887707E-4</v>
      </c>
      <c r="K53" s="59">
        <f>F53*D53*G52</f>
        <v>3.8555901073135331E-4</v>
      </c>
      <c r="L53" s="60">
        <f>D52*EXP('EIOPA RATES'!R61)*DATA!$C$15*G52*F52</f>
        <v>1.7084733511946042E-5</v>
      </c>
      <c r="M53" s="47">
        <f>DATA!$C$13*((1+DATA!$C$10)^A53)*F52*G52</f>
        <v>1.048345986458043E-6</v>
      </c>
      <c r="N53" s="48">
        <f t="shared" si="1"/>
        <v>1.2694372805405858E-3</v>
      </c>
      <c r="O53" s="26">
        <f>N53*'EIOPA RATES'!H61</f>
        <v>1.9070366700040892E-4</v>
      </c>
      <c r="Q53" s="82">
        <f>B52*EXP('EIOPA RATES'!R61)*(DATA!$C$14-DATA!$C$15)</f>
        <v>1002.614781099836</v>
      </c>
      <c r="R53" s="84">
        <f>C52*EXP('EIOPA RATES'!R61)*(DATA!$C$14-DATA!$C$15)</f>
        <v>250.65369527495901</v>
      </c>
      <c r="S53" s="60">
        <f t="shared" si="2"/>
        <v>1253.2684753264491</v>
      </c>
      <c r="T53" s="81">
        <f t="shared" si="3"/>
        <v>3.1538569358596094E-6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9AF4-F3C4-49BB-9784-8BDC230721D7}">
  <dimension ref="A1:X53"/>
  <sheetViews>
    <sheetView topLeftCell="H1" workbookViewId="0">
      <selection activeCell="X33" sqref="X3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3" t="s">
        <v>50</v>
      </c>
      <c r="C1" s="183"/>
      <c r="D1" s="183"/>
      <c r="F1" s="184" t="s">
        <v>54</v>
      </c>
      <c r="G1" s="185"/>
      <c r="I1" s="186" t="s">
        <v>56</v>
      </c>
      <c r="J1" s="187"/>
      <c r="K1" s="187"/>
      <c r="L1" s="187"/>
      <c r="M1" s="187"/>
      <c r="N1" s="187"/>
      <c r="O1" s="188"/>
      <c r="Q1" s="189" t="s">
        <v>64</v>
      </c>
      <c r="R1" s="190"/>
      <c r="S1" s="190"/>
      <c r="T1" s="191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67344.079824366621</v>
      </c>
    </row>
    <row r="4" spans="1:24" x14ac:dyDescent="0.25">
      <c r="A4" s="53">
        <v>1</v>
      </c>
      <c r="B4" s="44">
        <f>$B3*EXP('EIOPA RATES'!S12)*(1-DATA!$C$14)</f>
        <v>55061.556479999999</v>
      </c>
      <c r="C4" s="47">
        <f>$C3*EXP('EIOPA RATES'!S12)*(1-DATA!$C$14)</f>
        <v>13765.38912</v>
      </c>
      <c r="D4" s="26">
        <f t="shared" ref="D4:D53" si="0">B4+C4</f>
        <v>68826.945600000006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10259.682948606782</v>
      </c>
      <c r="J4" s="47">
        <f>MAX(D4,DATA!$C$4)*F3*('MORTALITY RATES MALE'!D63/1000)*G3</f>
        <v>415.7475</v>
      </c>
      <c r="K4" s="47">
        <v>0</v>
      </c>
      <c r="L4" s="60">
        <f>D3*EXP('EIOPA RATES'!S12)*DATA!$C$15*G3*F3</f>
        <v>985.25279999999998</v>
      </c>
      <c r="M4" s="47">
        <f>DATA!$C$13*((1+DATA!$C$10)^A4)*F3*G3</f>
        <v>51</v>
      </c>
      <c r="N4" s="47">
        <f t="shared" ref="N4:N53" si="1">SUM(I4:M4)</f>
        <v>11711.683248606781</v>
      </c>
      <c r="O4" s="26">
        <f>N4*'EIOPA RATES'!I12</f>
        <v>11649.243304494688</v>
      </c>
      <c r="Q4" s="82">
        <f>B3*EXP('EIOPA RATES'!S12)*(DATA!$C$14-DATA!$C$15)</f>
        <v>450.40127999999993</v>
      </c>
      <c r="R4" s="84">
        <f>C3*EXP('EIOPA RATES'!S12)*(DATA!$C$14-DATA!$C$15)</f>
        <v>112.60031999999998</v>
      </c>
      <c r="S4" s="60">
        <f>Q4+R4-M4</f>
        <v>512.00159999999994</v>
      </c>
      <c r="T4" s="80">
        <f>S4*F4*G3</f>
        <v>508.96069449719994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RATES'!S13)*(1-DATA!$C$14)</f>
        <v>54350.13788222376</v>
      </c>
      <c r="C5" s="47">
        <f>$C4*EXP('EIOPA RATES'!S13)*(1-DATA!$C$14)</f>
        <v>13587.53447055594</v>
      </c>
      <c r="D5" s="26">
        <f t="shared" si="0"/>
        <v>67937.6723527797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8552.1740346208626</v>
      </c>
      <c r="J5" s="47">
        <f>MAX(D5,DATA!$C$4)*F4*('MORTALITY RATES MALE'!D64/1000)*G4</f>
        <v>383.38125840549503</v>
      </c>
      <c r="K5" s="47">
        <v>0</v>
      </c>
      <c r="L5" s="60">
        <f>D4*EXP('EIOPA RATES'!S13)*DATA!$C$15*G4*F4</f>
        <v>821.73483132298134</v>
      </c>
      <c r="M5" s="47">
        <f>DATA!$C$13*((1+DATA!$C$10)^A5)*F4*G4</f>
        <v>43.954384182749997</v>
      </c>
      <c r="N5" s="47">
        <f t="shared" si="1"/>
        <v>9801.2445085320905</v>
      </c>
      <c r="O5" s="26">
        <f>N5*'EIOPA RATES'!I13</f>
        <v>9659.3145739127813</v>
      </c>
      <c r="Q5" s="82">
        <f>B4*EXP('EIOPA RATES'!S13)*(DATA!$C$14-DATA!$C$15)</f>
        <v>444.58190496706544</v>
      </c>
      <c r="R5" s="84">
        <f>C4*EXP('EIOPA RATES'!S13)*(DATA!$C$14-DATA!$C$15)</f>
        <v>111.14547624176636</v>
      </c>
      <c r="S5" s="60">
        <f t="shared" ref="S5:S53" si="2">Q5+R5-M5</f>
        <v>511.77299702608184</v>
      </c>
      <c r="T5" s="80">
        <f t="shared" ref="T5:T53" si="3">S5*F5*G4</f>
        <v>429.62051507093031</v>
      </c>
      <c r="W5" s="67" t="s">
        <v>71</v>
      </c>
      <c r="X5" s="70">
        <f>SUMPRODUCT(I4:I53,'EIOPA RATES'!I12:I61)</f>
        <v>57188.38382334949</v>
      </c>
    </row>
    <row r="6" spans="1:24" x14ac:dyDescent="0.25">
      <c r="A6" s="53">
        <v>3</v>
      </c>
      <c r="B6" s="44">
        <f>$B5*EXP('EIOPA RATES'!S14)*(1-DATA!$C$14)</f>
        <v>53891.908184916654</v>
      </c>
      <c r="C6" s="47">
        <f>$C5*EXP('EIOPA RATES'!S14)*(1-DATA!$C$14)</f>
        <v>13472.977046229164</v>
      </c>
      <c r="D6" s="26">
        <f t="shared" si="0"/>
        <v>67364.885231145818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7157.0901310511726</v>
      </c>
      <c r="J6" s="47">
        <f>MAX(D6,DATA!$C$4)*F5*('MORTALITY RATES MALE'!D65/1000)*G5</f>
        <v>352.76053786641955</v>
      </c>
      <c r="K6" s="47">
        <v>0</v>
      </c>
      <c r="L6" s="60">
        <f>D5*EXP('EIOPA RATES'!S14)*DATA!$C$15*G5*F5</f>
        <v>688.09646233515855</v>
      </c>
      <c r="M6" s="47">
        <f>DATA!$C$13*((1+DATA!$C$10)^A6)*F5*G5</f>
        <v>37.861436679516039</v>
      </c>
      <c r="N6" s="47">
        <f t="shared" si="1"/>
        <v>8235.8085679322667</v>
      </c>
      <c r="O6" s="26">
        <f>N6*'EIOPA RATES'!I14</f>
        <v>8005.4780953244281</v>
      </c>
      <c r="Q6" s="82">
        <f>B5*EXP('EIOPA RATES'!S14)*(DATA!$C$14-DATA!$C$15)</f>
        <v>440.83360478459423</v>
      </c>
      <c r="R6" s="84">
        <f>C5*EXP('EIOPA RATES'!S14)*(DATA!$C$14-DATA!$C$15)</f>
        <v>110.20840119614856</v>
      </c>
      <c r="S6" s="60">
        <f t="shared" si="2"/>
        <v>513.1805693012268</v>
      </c>
      <c r="T6" s="80">
        <f t="shared" si="3"/>
        <v>363.59567523490057</v>
      </c>
      <c r="W6" s="67" t="s">
        <v>70</v>
      </c>
      <c r="X6" s="70">
        <f>SUMPRODUCT(J4:J53,'EIOPA RATES'!I12:I61)</f>
        <v>4316.4524579736662</v>
      </c>
    </row>
    <row r="7" spans="1:24" x14ac:dyDescent="0.25">
      <c r="A7" s="53">
        <v>4</v>
      </c>
      <c r="B7" s="44">
        <f>$B6*EXP('EIOPA RATES'!S15)*(1-DATA!$C$14)</f>
        <v>53566.305013198362</v>
      </c>
      <c r="C7" s="47">
        <f>$C6*EXP('EIOPA RATES'!S15)*(1-DATA!$C$14)</f>
        <v>13391.57625329959</v>
      </c>
      <c r="D7" s="26">
        <f t="shared" si="0"/>
        <v>66957.881266497949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5999.4711698258852</v>
      </c>
      <c r="J7" s="47">
        <f>MAX(D7,DATA!$C$4)*F6*('MORTALITY RATES MALE'!D66/1000)*G6</f>
        <v>329.41917971262848</v>
      </c>
      <c r="K7" s="47">
        <v>0</v>
      </c>
      <c r="L7" s="60">
        <f>D6*EXP('EIOPA RATES'!S15)*DATA!$C$15*G6*F6</f>
        <v>577.24252032660513</v>
      </c>
      <c r="M7" s="47">
        <f>DATA!$C$13*((1+DATA!$C$10)^A7)*F6*G6</f>
        <v>32.594034566625631</v>
      </c>
      <c r="N7" s="47">
        <f t="shared" si="1"/>
        <v>6938.7269044317445</v>
      </c>
      <c r="O7" s="26">
        <f>N7*'EIOPA RATES'!I15</f>
        <v>6636.384663938501</v>
      </c>
      <c r="Q7" s="82">
        <f>B6*EXP('EIOPA RATES'!S15)*(DATA!$C$14-DATA!$C$15)</f>
        <v>438.17018415704177</v>
      </c>
      <c r="R7" s="84">
        <f>C6*EXP('EIOPA RATES'!S15)*(DATA!$C$14-DATA!$C$15)</f>
        <v>109.54254603926044</v>
      </c>
      <c r="S7" s="60">
        <f t="shared" si="2"/>
        <v>515.11869562967661</v>
      </c>
      <c r="T7" s="80">
        <f t="shared" si="3"/>
        <v>307.79939278037546</v>
      </c>
      <c r="W7" s="67" t="s">
        <v>74</v>
      </c>
      <c r="X7" s="70">
        <f>SUMPRODUCT(K4:K53,'EIOPA RATES'!I12:I61)</f>
        <v>5.7921346976833391E-5</v>
      </c>
    </row>
    <row r="8" spans="1:24" x14ac:dyDescent="0.25">
      <c r="A8" s="54">
        <v>5</v>
      </c>
      <c r="B8" s="44">
        <f>$B7*EXP('EIOPA RATES'!S16)*(1-DATA!$C$14)</f>
        <v>53315.987857259155</v>
      </c>
      <c r="C8" s="47">
        <f>$C7*EXP('EIOPA RATES'!S16)*(1-DATA!$C$14)</f>
        <v>13328.996964314789</v>
      </c>
      <c r="D8" s="26">
        <f t="shared" si="0"/>
        <v>66644.984821573948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5032.0297025007085</v>
      </c>
      <c r="J8" s="47">
        <f>MAX(D8,DATA!$C$4)*F7*('MORTALITY RATES MALE'!D67/1000)*G7</f>
        <v>305.74879445822438</v>
      </c>
      <c r="K8" s="47">
        <v>0</v>
      </c>
      <c r="L8" s="60">
        <f>D7*EXP('EIOPA RATES'!S16)*DATA!$C$15*G7*F7</f>
        <v>484.54713087188571</v>
      </c>
      <c r="M8" s="47">
        <f>DATA!$C$13*((1+DATA!$C$10)^A8)*F7*G7</f>
        <v>28.038206838087554</v>
      </c>
      <c r="N8" s="47">
        <f t="shared" si="1"/>
        <v>5850.3638346689067</v>
      </c>
      <c r="O8" s="26">
        <f>N8*'EIOPA RATES'!I16</f>
        <v>5498.0377358419519</v>
      </c>
      <c r="Q8" s="82">
        <f>B7*EXP('EIOPA RATES'!S16)*(DATA!$C$14-DATA!$C$15)</f>
        <v>436.12260005937952</v>
      </c>
      <c r="R8" s="84">
        <f>C7*EXP('EIOPA RATES'!S16)*(DATA!$C$14-DATA!$C$15)</f>
        <v>109.03065001484488</v>
      </c>
      <c r="S8" s="60">
        <f t="shared" si="2"/>
        <v>517.11504323613678</v>
      </c>
      <c r="T8" s="80">
        <f t="shared" si="3"/>
        <v>260.38475578960481</v>
      </c>
      <c r="W8" s="67" t="s">
        <v>73</v>
      </c>
      <c r="X8" s="70">
        <f>SUMPRODUCT(L4:L53,'EIOPA RATES'!I12:I61)</f>
        <v>5518.4542794215904</v>
      </c>
    </row>
    <row r="9" spans="1:24" ht="15.75" thickBot="1" x14ac:dyDescent="0.3">
      <c r="A9" s="53">
        <v>6</v>
      </c>
      <c r="B9" s="44">
        <f>$B8*EXP('EIOPA RATES'!S17)*(1-DATA!$C$14)</f>
        <v>53202.847501946955</v>
      </c>
      <c r="C9" s="47">
        <f>$C8*EXP('EIOPA RATES'!S17)*(1-DATA!$C$14)</f>
        <v>13300.711875486739</v>
      </c>
      <c r="D9" s="26">
        <f t="shared" si="0"/>
        <v>66503.559377433688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4227.4398865490039</v>
      </c>
      <c r="J9" s="47">
        <f>MAX(D9,DATA!$C$4)*F8*('MORTALITY RATES MALE'!D68/1000)*G8</f>
        <v>285.53700605651619</v>
      </c>
      <c r="K9" s="47">
        <v>0</v>
      </c>
      <c r="L9" s="60">
        <f>D8*EXP('EIOPA RATES'!S17)*DATA!$C$15*G8*F8</f>
        <v>407.4566213551995</v>
      </c>
      <c r="M9" s="47">
        <f>DATA!$C$13*((1+DATA!$C$10)^A9)*F8*G8</f>
        <v>24.100072198803336</v>
      </c>
      <c r="N9" s="47">
        <f t="shared" si="1"/>
        <v>4944.5335861595231</v>
      </c>
      <c r="O9" s="26">
        <f>N9*'EIOPA RATES'!I17</f>
        <v>4554.194871453773</v>
      </c>
      <c r="Q9" s="82">
        <f>B8*EXP('EIOPA RATES'!S17)*(DATA!$C$14-DATA!$C$15)</f>
        <v>435.19711658034316</v>
      </c>
      <c r="R9" s="84">
        <f>C8*EXP('EIOPA RATES'!S17)*(DATA!$C$14-DATA!$C$15)</f>
        <v>108.79927914508579</v>
      </c>
      <c r="S9" s="60">
        <f t="shared" si="2"/>
        <v>519.89632352662568</v>
      </c>
      <c r="T9" s="80">
        <f t="shared" si="3"/>
        <v>220.39673094949617</v>
      </c>
      <c r="W9" s="68" t="s">
        <v>72</v>
      </c>
      <c r="X9" s="71">
        <f>SUMPRODUCT(M4:M53,'EIOPA RATES'!I12:I61)</f>
        <v>320.78920570054555</v>
      </c>
    </row>
    <row r="10" spans="1:24" ht="15.75" thickBot="1" x14ac:dyDescent="0.3">
      <c r="A10" s="53">
        <v>7</v>
      </c>
      <c r="B10" s="44">
        <f>$B9*EXP('EIOPA RATES'!S18)*(1-DATA!$C$14)</f>
        <v>53141.390483938725</v>
      </c>
      <c r="C10" s="47">
        <f>$C9*EXP('EIOPA RATES'!S18)*(1-DATA!$C$14)</f>
        <v>13285.347620984681</v>
      </c>
      <c r="D10" s="26">
        <f t="shared" si="0"/>
        <v>66426.73810492341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3551.0599887589296</v>
      </c>
      <c r="J10" s="47">
        <f>MAX(D10,DATA!$C$4)*F9*('MORTALITY RATES MALE'!D69/1000)*G9</f>
        <v>267.66700127198533</v>
      </c>
      <c r="K10" s="47">
        <v>0</v>
      </c>
      <c r="L10" s="60">
        <f>D9*EXP('EIOPA RATES'!S18)*DATA!$C$15*G9*F9</f>
        <v>342.64108426575297</v>
      </c>
      <c r="M10" s="47">
        <f>DATA!$C$13*((1+DATA!$C$10)^A10)*F9*G9</f>
        <v>20.695624434594976</v>
      </c>
      <c r="N10" s="47">
        <f t="shared" si="1"/>
        <v>4182.0636987312628</v>
      </c>
      <c r="O10" s="26">
        <f>N10*'EIOPA RATES'!I18</f>
        <v>3771.5315069008248</v>
      </c>
      <c r="Q10" s="82">
        <f>B9*EXP('EIOPA RATES'!S18)*(DATA!$C$14-DATA!$C$15)</f>
        <v>434.69440068661521</v>
      </c>
      <c r="R10" s="84">
        <f>C9*EXP('EIOPA RATES'!S18)*(DATA!$C$14-DATA!$C$15)</f>
        <v>108.6736001716538</v>
      </c>
      <c r="S10" s="60">
        <f t="shared" si="2"/>
        <v>522.67237642367411</v>
      </c>
      <c r="T10" s="80">
        <f t="shared" si="3"/>
        <v>186.33893024527276</v>
      </c>
    </row>
    <row r="11" spans="1:24" ht="15.75" thickBot="1" x14ac:dyDescent="0.3">
      <c r="A11" s="53">
        <v>8</v>
      </c>
      <c r="B11" s="44">
        <f>$B10*EXP('EIOPA RATES'!S19)*(1-DATA!$C$14)</f>
        <v>53191.635551542415</v>
      </c>
      <c r="C11" s="47">
        <f>$C10*EXP('EIOPA RATES'!S19)*(1-DATA!$C$14)</f>
        <v>13297.908887885604</v>
      </c>
      <c r="D11" s="26">
        <f t="shared" si="0"/>
        <v>66489.54443942802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2985.3868524008299</v>
      </c>
      <c r="J11" s="47">
        <f>MAX(D11,DATA!$C$4)*F10*('MORTALITY RATES MALE'!D70/1000)*G10</f>
        <v>251.69409876402128</v>
      </c>
      <c r="K11" s="47">
        <v>0</v>
      </c>
      <c r="L11" s="60">
        <f>D10*EXP('EIOPA RATES'!S19)*DATA!$C$15*G10*F10</f>
        <v>288.42673509644851</v>
      </c>
      <c r="M11" s="47">
        <f>DATA!$C$13*((1+DATA!$C$10)^A11)*F10*G10</f>
        <v>17.752697549028625</v>
      </c>
      <c r="N11" s="47">
        <f t="shared" si="1"/>
        <v>3543.2603838103282</v>
      </c>
      <c r="O11" s="26">
        <f>N11*'EIOPA RATES'!I19</f>
        <v>3122.184688002349</v>
      </c>
      <c r="Q11" s="82">
        <f>B10*EXP('EIOPA RATES'!S19)*(DATA!$C$14-DATA!$C$15)</f>
        <v>435.10540328460047</v>
      </c>
      <c r="R11" s="84">
        <f>C10*EXP('EIOPA RATES'!S19)*(DATA!$C$14-DATA!$C$15)</f>
        <v>108.77635082115012</v>
      </c>
      <c r="S11" s="60">
        <f t="shared" si="2"/>
        <v>526.12905655672193</v>
      </c>
      <c r="T11" s="80">
        <f t="shared" si="3"/>
        <v>157.54382080615204</v>
      </c>
      <c r="W11" s="66" t="s">
        <v>75</v>
      </c>
      <c r="X11" s="69">
        <f>DATA!C4-X3</f>
        <v>2655.9201756333787</v>
      </c>
    </row>
    <row r="12" spans="1:24" x14ac:dyDescent="0.25">
      <c r="A12" s="53">
        <v>9</v>
      </c>
      <c r="B12" s="44">
        <f>$B11*EXP('EIOPA RATES'!S20)*(1-DATA!$C$14)</f>
        <v>53353.722956885744</v>
      </c>
      <c r="C12" s="47">
        <f>$C11*EXP('EIOPA RATES'!S20)*(1-DATA!$C$14)</f>
        <v>13338.430739221436</v>
      </c>
      <c r="D12" s="26">
        <f t="shared" si="0"/>
        <v>66692.153696107183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2512.1171234628287</v>
      </c>
      <c r="J12" s="47">
        <f>MAX(D12,DATA!$C$4)*F11*('MORTALITY RATES MALE'!D71/1000)*G11</f>
        <v>232.24840861866119</v>
      </c>
      <c r="K12" s="47">
        <v>0</v>
      </c>
      <c r="L12" s="60">
        <f>D11*EXP('EIOPA RATES'!S20)*DATA!$C$15*G11*F11</f>
        <v>242.99197762842172</v>
      </c>
      <c r="M12" s="47">
        <f>DATA!$C$13*((1+DATA!$C$10)^A12)*F11*G11</f>
        <v>15.208961571472729</v>
      </c>
      <c r="N12" s="47">
        <f t="shared" si="1"/>
        <v>3002.5664712813841</v>
      </c>
      <c r="O12" s="26">
        <f>N12*'EIOPA RATES'!I20</f>
        <v>2579.6787215125305</v>
      </c>
      <c r="Q12" s="82">
        <f>B11*EXP('EIOPA RATES'!S20)*(DATA!$C$14-DATA!$C$15)</f>
        <v>436.4312716309671</v>
      </c>
      <c r="R12" s="84">
        <f>C11*EXP('EIOPA RATES'!S20)*(DATA!$C$14-DATA!$C$15)</f>
        <v>109.10781790774178</v>
      </c>
      <c r="S12" s="60">
        <f t="shared" si="2"/>
        <v>530.33012796723608</v>
      </c>
      <c r="T12" s="80">
        <f t="shared" si="3"/>
        <v>133.22197184725331</v>
      </c>
    </row>
    <row r="13" spans="1:24" ht="15.75" thickBot="1" x14ac:dyDescent="0.3">
      <c r="A13" s="54">
        <v>10</v>
      </c>
      <c r="B13" s="44">
        <f>$B12*EXP('EIOPA RATES'!S21)*(1-DATA!$C$14)</f>
        <v>53454.920181374291</v>
      </c>
      <c r="C13" s="47">
        <f>$C12*EXP('EIOPA RATES'!S21)*(1-DATA!$C$14)</f>
        <v>13363.730045343573</v>
      </c>
      <c r="D13" s="26">
        <f t="shared" si="0"/>
        <v>66818.650226717858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2108.5873084183354</v>
      </c>
      <c r="J13" s="47">
        <f>MAX(D13,DATA!$C$4)*F12*('MORTALITY RATES MALE'!D72/1000)*G12</f>
        <v>214.82802070271998</v>
      </c>
      <c r="K13" s="47">
        <v>0</v>
      </c>
      <c r="L13" s="60">
        <f>D12*EXP('EIOPA RATES'!S21)*DATA!$C$15*G12*F12</f>
        <v>204.23744199911147</v>
      </c>
      <c r="M13" s="47">
        <f>DATA!$C$13*((1+DATA!$C$10)^A13)*F12*G12</f>
        <v>13.01428176315615</v>
      </c>
      <c r="N13" s="47">
        <f t="shared" si="1"/>
        <v>2540.6670528833233</v>
      </c>
      <c r="O13" s="26">
        <f>N13*'EIOPA RATES'!I21</f>
        <v>2130.7703516738557</v>
      </c>
      <c r="Q13" s="82">
        <f>B12*EXP('EIOPA RATES'!S21)*(DATA!$C$14-DATA!$C$15)</f>
        <v>437.25906078833771</v>
      </c>
      <c r="R13" s="84">
        <f>C12*EXP('EIOPA RATES'!S21)*(DATA!$C$14-DATA!$C$15)</f>
        <v>109.31476519708443</v>
      </c>
      <c r="S13" s="60">
        <f t="shared" si="2"/>
        <v>533.55954422226591</v>
      </c>
      <c r="T13" s="80">
        <f t="shared" si="3"/>
        <v>112.29075762876511</v>
      </c>
    </row>
    <row r="14" spans="1:24" x14ac:dyDescent="0.25">
      <c r="A14" s="53">
        <v>11</v>
      </c>
      <c r="B14" s="44">
        <f>$B13*EXP('EIOPA RATES'!S22)*(1-DATA!$C$14)</f>
        <v>53541.354104051599</v>
      </c>
      <c r="C14" s="47">
        <f>$C13*EXP('EIOPA RATES'!S22)*(1-DATA!$C$14)</f>
        <v>13385.3385260129</v>
      </c>
      <c r="D14" s="26">
        <f t="shared" si="0"/>
        <v>66926.692630064499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1767.1802285613069</v>
      </c>
      <c r="J14" s="47">
        <f>MAX(D14,DATA!$C$4)*F13*('MORTALITY RATES MALE'!D73/1000)*G13</f>
        <v>195.34604909739281</v>
      </c>
      <c r="K14" s="47">
        <v>0</v>
      </c>
      <c r="L14" s="60">
        <f>D13*EXP('EIOPA RATES'!S22)*DATA!$C$15*G13*F13</f>
        <v>171.38333490539509</v>
      </c>
      <c r="M14" s="47">
        <f>DATA!$C$13*((1+DATA!$C$10)^A14)*F13*G13</f>
        <v>11.121207363359748</v>
      </c>
      <c r="N14" s="47">
        <f t="shared" si="1"/>
        <v>2145.0308199274546</v>
      </c>
      <c r="O14" s="26">
        <f>N14*'EIOPA RATES'!I22</f>
        <v>1756.5463562507214</v>
      </c>
      <c r="Q14" s="82">
        <f>B13*EXP('EIOPA RATES'!S22)*(DATA!$C$14-DATA!$C$15)</f>
        <v>437.96608674070831</v>
      </c>
      <c r="R14" s="84">
        <f>C13*EXP('EIOPA RATES'!S22)*(DATA!$C$14-DATA!$C$15)</f>
        <v>109.49152168517708</v>
      </c>
      <c r="S14" s="60">
        <f t="shared" si="2"/>
        <v>536.33640106252562</v>
      </c>
      <c r="T14" s="80">
        <f t="shared" si="3"/>
        <v>94.447157635020048</v>
      </c>
      <c r="W14" s="73" t="s">
        <v>77</v>
      </c>
      <c r="X14" s="72">
        <f>SUM(T3:T53)</f>
        <v>3215.3849665510247</v>
      </c>
    </row>
    <row r="15" spans="1:24" x14ac:dyDescent="0.25">
      <c r="A15" s="53">
        <v>12</v>
      </c>
      <c r="B15" s="44">
        <f>$B14*EXP('EIOPA RATES'!S23)*(1-DATA!$C$14)</f>
        <v>53638.296748910121</v>
      </c>
      <c r="C15" s="47">
        <f>$C14*EXP('EIOPA RATES'!S23)*(1-DATA!$C$14)</f>
        <v>13409.57418722753</v>
      </c>
      <c r="D15" s="26">
        <f t="shared" si="0"/>
        <v>67047.870936137653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1478.643123326877</v>
      </c>
      <c r="J15" s="47">
        <f>MAX(D15,DATA!$C$4)*F14*('MORTALITY RATES MALE'!D74/1000)*G14</f>
        <v>182.21490541913502</v>
      </c>
      <c r="K15" s="47">
        <v>0</v>
      </c>
      <c r="L15" s="60">
        <f>D14*EXP('EIOPA RATES'!S23)*DATA!$C$15*G14*F14</f>
        <v>143.66292922496925</v>
      </c>
      <c r="M15" s="47">
        <f>DATA!$C$13*((1+DATA!$C$10)^A15)*F14*G14</f>
        <v>9.491669555255914</v>
      </c>
      <c r="N15" s="47">
        <f t="shared" si="1"/>
        <v>1814.0126275262371</v>
      </c>
      <c r="O15" s="26">
        <f>N15*'EIOPA RATES'!I23</f>
        <v>1450.1723213081752</v>
      </c>
      <c r="Q15" s="82">
        <f>B14*EXP('EIOPA RATES'!S23)*(DATA!$C$14-DATA!$C$15)</f>
        <v>438.75907361071665</v>
      </c>
      <c r="R15" s="84">
        <f>C14*EXP('EIOPA RATES'!S23)*(DATA!$C$14-DATA!$C$15)</f>
        <v>109.68976840267916</v>
      </c>
      <c r="S15" s="60">
        <f t="shared" si="2"/>
        <v>538.95717245813989</v>
      </c>
      <c r="T15" s="80">
        <f t="shared" si="3"/>
        <v>79.269423878893761</v>
      </c>
      <c r="W15" s="74" t="s">
        <v>78</v>
      </c>
      <c r="X15" s="70">
        <f>DATA!C4-X3-X14</f>
        <v>-559.46479091764604</v>
      </c>
    </row>
    <row r="16" spans="1:24" ht="15.75" thickBot="1" x14ac:dyDescent="0.3">
      <c r="A16" s="53">
        <v>13</v>
      </c>
      <c r="B16" s="44">
        <f>$B15*EXP('EIOPA RATES'!S24)*(1-DATA!$C$14)</f>
        <v>53746.883114979653</v>
      </c>
      <c r="C16" s="47">
        <f>$C15*EXP('EIOPA RATES'!S24)*(1-DATA!$C$14)</f>
        <v>13436.720778744913</v>
      </c>
      <c r="D16" s="26">
        <f t="shared" si="0"/>
        <v>67183.603893724561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1235.0750588119554</v>
      </c>
      <c r="J16" s="47">
        <f>MAX(D16,DATA!$C$4)*F15*('MORTALITY RATES MALE'!D75/1000)*G15</f>
        <v>168.90783581930975</v>
      </c>
      <c r="K16" s="47">
        <v>0</v>
      </c>
      <c r="L16" s="60">
        <f>D15*EXP('EIOPA RATES'!S24)*DATA!$C$15*G15*F15</f>
        <v>120.23276902543412</v>
      </c>
      <c r="M16" s="47">
        <f>DATA!$C$13*((1+DATA!$C$10)^A16)*F15*G15</f>
        <v>8.0861651841604143</v>
      </c>
      <c r="N16" s="47">
        <f t="shared" si="1"/>
        <v>1532.3018288408596</v>
      </c>
      <c r="O16" s="26">
        <f>N16*'EIOPA RATES'!I24</f>
        <v>1195.595234769236</v>
      </c>
      <c r="Q16" s="82">
        <f>B15*EXP('EIOPA RATES'!S24)*(DATA!$C$14-DATA!$C$15)</f>
        <v>439.64730564400526</v>
      </c>
      <c r="R16" s="84">
        <f>C15*EXP('EIOPA RATES'!S24)*(DATA!$C$14-DATA!$C$15)</f>
        <v>109.91182641100131</v>
      </c>
      <c r="S16" s="60">
        <f t="shared" si="2"/>
        <v>541.47296687084611</v>
      </c>
      <c r="T16" s="80">
        <f t="shared" si="3"/>
        <v>66.386970779171762</v>
      </c>
      <c r="W16" s="75" t="s">
        <v>79</v>
      </c>
      <c r="X16" s="71">
        <f>(DATA!$C$14-DATA!$C$15)*X18*DATA!C4</f>
        <v>3168.3166632802991</v>
      </c>
    </row>
    <row r="17" spans="1:24" ht="15.75" thickBot="1" x14ac:dyDescent="0.3">
      <c r="A17" s="53">
        <v>14</v>
      </c>
      <c r="B17" s="44">
        <f>$B16*EXP('EIOPA RATES'!S25)*(1-DATA!$C$14)</f>
        <v>53651.005850553869</v>
      </c>
      <c r="C17" s="47">
        <f>$C16*EXP('EIOPA RATES'!S25)*(1-DATA!$C$14)</f>
        <v>13412.751462638467</v>
      </c>
      <c r="D17" s="26">
        <f t="shared" si="0"/>
        <v>67063.757313192342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1025.1915033166522</v>
      </c>
      <c r="J17" s="47">
        <f>MAX(D17,DATA!$C$4)*F16*('MORTALITY RATES MALE'!D76/1000)*G16</f>
        <v>158.30505414101336</v>
      </c>
      <c r="K17" s="47">
        <v>0</v>
      </c>
      <c r="L17" s="60">
        <f>D16*EXP('EIOPA RATES'!S25)*DATA!$C$15*G16*F16</f>
        <v>100.04653714271311</v>
      </c>
      <c r="M17" s="47">
        <f>DATA!$C$13*((1+DATA!$C$10)^A17)*F16*G16</f>
        <v>6.8753911025694254</v>
      </c>
      <c r="N17" s="47">
        <f t="shared" si="1"/>
        <v>1290.4184857029481</v>
      </c>
      <c r="O17" s="26">
        <f>N17*'EIOPA RATES'!I25</f>
        <v>986.47186048716674</v>
      </c>
      <c r="Q17" s="82">
        <f>B16*EXP('EIOPA RATES'!S25)*(DATA!$C$14-DATA!$C$15)</f>
        <v>438.86303354236287</v>
      </c>
      <c r="R17" s="84">
        <f>C16*EXP('EIOPA RATES'!S25)*(DATA!$C$14-DATA!$C$15)</f>
        <v>109.71575838559072</v>
      </c>
      <c r="S17" s="60">
        <f t="shared" si="2"/>
        <v>541.70340082538416</v>
      </c>
      <c r="T17" s="80">
        <f t="shared" si="3"/>
        <v>55.22787688750401</v>
      </c>
    </row>
    <row r="18" spans="1:24" ht="15.75" thickBot="1" x14ac:dyDescent="0.3">
      <c r="A18" s="54">
        <v>15</v>
      </c>
      <c r="B18" s="44">
        <f>$B17*EXP('EIOPA RATES'!S26)*(1-DATA!$C$14)</f>
        <v>53747.360151757799</v>
      </c>
      <c r="C18" s="47">
        <f>$C17*EXP('EIOPA RATES'!S26)*(1-DATA!$C$14)</f>
        <v>13436.84003793945</v>
      </c>
      <c r="D18" s="26">
        <f t="shared" si="0"/>
        <v>67184.200189697251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852.01381868702083</v>
      </c>
      <c r="J18" s="47">
        <f>MAX(D18,DATA!$C$4)*F17*('MORTALITY RATES MALE'!D77/1000)*G17</f>
        <v>145.63232895681688</v>
      </c>
      <c r="K18" s="47">
        <v>0</v>
      </c>
      <c r="L18" s="60">
        <f>D17*EXP('EIOPA RATES'!S26)*DATA!$C$15*G17*F17</f>
        <v>83.343559353171372</v>
      </c>
      <c r="M18" s="47">
        <f>DATA!$C$13*((1+DATA!$C$10)^A18)*F17*G17</f>
        <v>5.8316075886846086</v>
      </c>
      <c r="N18" s="47">
        <f t="shared" si="1"/>
        <v>1086.8213145856937</v>
      </c>
      <c r="O18" s="26">
        <f>N18*'EIOPA RATES'!I26</f>
        <v>811.09524916269538</v>
      </c>
      <c r="Q18" s="82">
        <f>B17*EXP('EIOPA RATES'!S26)*(DATA!$C$14-DATA!$C$15)</f>
        <v>439.65120778533975</v>
      </c>
      <c r="R18" s="84">
        <f>C17*EXP('EIOPA RATES'!S26)*(DATA!$C$14-DATA!$C$15)</f>
        <v>109.91280194633494</v>
      </c>
      <c r="S18" s="60">
        <f t="shared" si="2"/>
        <v>543.73240214299005</v>
      </c>
      <c r="T18" s="80">
        <f t="shared" si="3"/>
        <v>45.98831288982543</v>
      </c>
      <c r="W18" s="66" t="s">
        <v>80</v>
      </c>
      <c r="X18" s="69">
        <f>SUMPRODUCT(O4:O53,A4:A53)/SUM(O4:O53)</f>
        <v>5.6577083272862492</v>
      </c>
    </row>
    <row r="19" spans="1:24" x14ac:dyDescent="0.25">
      <c r="A19" s="53">
        <v>16</v>
      </c>
      <c r="B19" s="44">
        <f>$B18*EXP('EIOPA RATES'!S27)*(1-DATA!$C$14)</f>
        <v>53432.486589949447</v>
      </c>
      <c r="C19" s="47">
        <f>$C18*EXP('EIOPA RATES'!S27)*(1-DATA!$C$14)</f>
        <v>13358.121647487362</v>
      </c>
      <c r="D19" s="26">
        <f t="shared" si="0"/>
        <v>66790.608237436812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700.53794206554801</v>
      </c>
      <c r="J19" s="47">
        <f>MAX(D19,DATA!$C$4)*F18*('MORTALITY RATES MALE'!D78/1000)*G18</f>
        <v>135.76853161019986</v>
      </c>
      <c r="K19" s="47">
        <v>0</v>
      </c>
      <c r="L19" s="60">
        <f>D18*EXP('EIOPA RATES'!S27)*DATA!$C$15*G18*F18</f>
        <v>68.736239450550116</v>
      </c>
      <c r="M19" s="47">
        <f>DATA!$C$13*((1+DATA!$C$10)^A19)*F18*G18</f>
        <v>4.9346225776164658</v>
      </c>
      <c r="N19" s="47">
        <f t="shared" si="1"/>
        <v>909.97733570391438</v>
      </c>
      <c r="O19" s="26">
        <f>N19*'EIOPA RATES'!I27</f>
        <v>668.08988098824568</v>
      </c>
      <c r="Q19" s="82">
        <f>B18*EXP('EIOPA RATES'!S27)*(DATA!$C$14-DATA!$C$15)</f>
        <v>437.07555492801174</v>
      </c>
      <c r="R19" s="84">
        <f>C18*EXP('EIOPA RATES'!S27)*(DATA!$C$14-DATA!$C$15)</f>
        <v>109.26888873200294</v>
      </c>
      <c r="S19" s="60">
        <f t="shared" si="2"/>
        <v>541.40982108239825</v>
      </c>
      <c r="T19" s="80">
        <f t="shared" si="3"/>
        <v>37.872999056136031</v>
      </c>
    </row>
    <row r="20" spans="1:24" x14ac:dyDescent="0.25">
      <c r="A20" s="53">
        <v>17</v>
      </c>
      <c r="B20" s="44">
        <f>$B19*EXP('EIOPA RATES'!S28)*(1-DATA!$C$14)</f>
        <v>53329.310051084576</v>
      </c>
      <c r="C20" s="47">
        <f>$C19*EXP('EIOPA RATES'!S28)*(1-DATA!$C$14)</f>
        <v>13332.327512771144</v>
      </c>
      <c r="D20" s="26">
        <f t="shared" si="0"/>
        <v>66661.637563855722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577.14574613446155</v>
      </c>
      <c r="J20" s="47">
        <f>MAX(D20,DATA!$C$4)*F19*('MORTALITY RATES MALE'!D79/1000)*G19</f>
        <v>120.15380562471222</v>
      </c>
      <c r="K20" s="47">
        <v>0</v>
      </c>
      <c r="L20" s="60">
        <f>D19*EXP('EIOPA RATES'!S28)*DATA!$C$15*G19*F19</f>
        <v>56.739780600125243</v>
      </c>
      <c r="M20" s="47">
        <f>DATA!$C$13*((1+DATA!$C$10)^A20)*F19*G19</f>
        <v>4.1628946225248997</v>
      </c>
      <c r="N20" s="47">
        <f t="shared" si="1"/>
        <v>758.20222698182374</v>
      </c>
      <c r="O20" s="26">
        <f>N20*'EIOPA RATES'!I28</f>
        <v>545.46595447267896</v>
      </c>
      <c r="Q20" s="82">
        <f>B19*EXP('EIOPA RATES'!S28)*(DATA!$C$14-DATA!$C$15)</f>
        <v>436.23157505999649</v>
      </c>
      <c r="R20" s="84">
        <f>C19*EXP('EIOPA RATES'!S28)*(DATA!$C$14-DATA!$C$15)</f>
        <v>109.05789376499912</v>
      </c>
      <c r="S20" s="60">
        <f t="shared" si="2"/>
        <v>541.12657420247081</v>
      </c>
      <c r="T20" s="80">
        <f t="shared" si="3"/>
        <v>31.24637290011405</v>
      </c>
    </row>
    <row r="21" spans="1:24" x14ac:dyDescent="0.25">
      <c r="A21" s="53">
        <v>18</v>
      </c>
      <c r="B21" s="44">
        <f>$B20*EXP('EIOPA RATES'!S29)*(1-DATA!$C$14)</f>
        <v>53157.464812762795</v>
      </c>
      <c r="C21" s="47">
        <f>$C20*EXP('EIOPA RATES'!S29)*(1-DATA!$C$14)</f>
        <v>13289.366203190699</v>
      </c>
      <c r="D21" s="26">
        <f t="shared" si="0"/>
        <v>66446.831015953489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473.38482493420418</v>
      </c>
      <c r="J21" s="47">
        <f>MAX(D21,DATA!$C$4)*F20*('MORTALITY RATES MALE'!D80/1000)*G20</f>
        <v>109.63281669581283</v>
      </c>
      <c r="K21" s="47">
        <v>0</v>
      </c>
      <c r="L21" s="60">
        <f>D20*EXP('EIOPA RATES'!S29)*DATA!$C$15*G20*F20</f>
        <v>46.685619829717673</v>
      </c>
      <c r="M21" s="47">
        <f>DATA!$C$13*((1+DATA!$C$10)^A21)*F20*G20</f>
        <v>3.5050383243625314</v>
      </c>
      <c r="N21" s="47">
        <f t="shared" si="1"/>
        <v>633.20829978409722</v>
      </c>
      <c r="O21" s="26">
        <f>N21*'EIOPA RATES'!I29</f>
        <v>446.96112508008338</v>
      </c>
      <c r="Q21" s="82">
        <f>B20*EXP('EIOPA RATES'!S29)*(DATA!$C$14-DATA!$C$15)</f>
        <v>434.82588803895936</v>
      </c>
      <c r="R21" s="84">
        <f>C20*EXP('EIOPA RATES'!S29)*(DATA!$C$14-DATA!$C$15)</f>
        <v>108.70647200973984</v>
      </c>
      <c r="S21" s="60">
        <f t="shared" si="2"/>
        <v>540.02732172433662</v>
      </c>
      <c r="T21" s="80">
        <f t="shared" si="3"/>
        <v>25.659682112538146</v>
      </c>
    </row>
    <row r="22" spans="1:24" x14ac:dyDescent="0.25">
      <c r="A22" s="53">
        <v>19</v>
      </c>
      <c r="B22" s="44">
        <f>$B21*EXP('EIOPA RATES'!S30)*(1-DATA!$C$14)</f>
        <v>52629.749204344327</v>
      </c>
      <c r="C22" s="47">
        <f>$C21*EXP('EIOPA RATES'!S30)*(1-DATA!$C$14)</f>
        <v>13157.437301086082</v>
      </c>
      <c r="D22" s="26">
        <f t="shared" si="0"/>
        <v>65787.186505430407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384.01956328061999</v>
      </c>
      <c r="J22" s="47">
        <f>MAX(D22,DATA!$C$4)*F21*('MORTALITY RATES MALE'!D81/1000)*G21</f>
        <v>101.8933221351582</v>
      </c>
      <c r="K22" s="47">
        <v>0</v>
      </c>
      <c r="L22" s="60">
        <f>D21*EXP('EIOPA RATES'!S30)*DATA!$C$15*G21*F21</f>
        <v>38.035134744043326</v>
      </c>
      <c r="M22" s="47">
        <f>DATA!$C$13*((1+DATA!$C$10)^A22)*F21*G21</f>
        <v>2.9418988233634362</v>
      </c>
      <c r="N22" s="47">
        <f t="shared" si="1"/>
        <v>526.889918983185</v>
      </c>
      <c r="O22" s="26">
        <f>N22*'EIOPA RATES'!I30</f>
        <v>367.37944755707116</v>
      </c>
      <c r="Q22" s="82">
        <f>B21*EXP('EIOPA RATES'!S30)*(DATA!$C$14-DATA!$C$15)</f>
        <v>430.50919594555677</v>
      </c>
      <c r="R22" s="84">
        <f>C21*EXP('EIOPA RATES'!S30)*(DATA!$C$14-DATA!$C$15)</f>
        <v>107.62729898638919</v>
      </c>
      <c r="S22" s="60">
        <f t="shared" si="2"/>
        <v>535.19459610858257</v>
      </c>
      <c r="T22" s="80">
        <f t="shared" si="3"/>
        <v>20.836505359312863</v>
      </c>
    </row>
    <row r="23" spans="1:24" x14ac:dyDescent="0.25">
      <c r="A23" s="54">
        <v>20</v>
      </c>
      <c r="B23" s="44">
        <f>$B22*EXP('EIOPA RATES'!S31)*(1-DATA!$C$14)</f>
        <v>52262.849046139716</v>
      </c>
      <c r="C23" s="47">
        <f>$C22*EXP('EIOPA RATES'!S31)*(1-DATA!$C$14)</f>
        <v>13065.712261534929</v>
      </c>
      <c r="D23" s="26">
        <f t="shared" si="0"/>
        <v>65328.561307674645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310.79753000298098</v>
      </c>
      <c r="J23" s="47">
        <f>MAX(D23,DATA!$C$4)*F22*('MORTALITY RATES MALE'!D82/1000)*G22</f>
        <v>95.333435030049415</v>
      </c>
      <c r="K23" s="47">
        <v>0</v>
      </c>
      <c r="L23" s="60">
        <f>D22*EXP('EIOPA RATES'!S31)*DATA!$C$15*G22*F22</f>
        <v>30.947413881026129</v>
      </c>
      <c r="M23" s="47">
        <f>DATA!$C$13*((1+DATA!$C$10)^A23)*F22*G22</f>
        <v>2.4586999232916895</v>
      </c>
      <c r="N23" s="47">
        <f t="shared" si="1"/>
        <v>439.53707883734825</v>
      </c>
      <c r="O23" s="26">
        <f>N23*'EIOPA RATES'!I31</f>
        <v>301.83358303526654</v>
      </c>
      <c r="Q23" s="82">
        <f>B22*EXP('EIOPA RATES'!S31)*(DATA!$C$14-DATA!$C$15)</f>
        <v>427.50796765758452</v>
      </c>
      <c r="R23" s="84">
        <f>C22*EXP('EIOPA RATES'!S31)*(DATA!$C$14-DATA!$C$15)</f>
        <v>106.87699191439613</v>
      </c>
      <c r="S23" s="60">
        <f t="shared" si="2"/>
        <v>531.92625964868898</v>
      </c>
      <c r="T23" s="80">
        <f t="shared" si="3"/>
        <v>16.878437827092586</v>
      </c>
    </row>
    <row r="24" spans="1:24" x14ac:dyDescent="0.25">
      <c r="A24" s="53">
        <v>21</v>
      </c>
      <c r="B24" s="44">
        <f>$B23*EXP('EIOPA RATES'!S32)*(1-DATA!$C$14)</f>
        <v>51964.737426077481</v>
      </c>
      <c r="C24" s="47">
        <f>$C23*EXP('EIOPA RATES'!S32)*(1-DATA!$C$14)</f>
        <v>12991.18435651937</v>
      </c>
      <c r="D24" s="26">
        <f t="shared" si="0"/>
        <v>64955.921782596852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250.56550097726614</v>
      </c>
      <c r="J24" s="47">
        <f>MAX(D24,DATA!$C$4)*F23*('MORTALITY RATES MALE'!D83/1000)*G23</f>
        <v>86.988700772367167</v>
      </c>
      <c r="K24" s="47">
        <v>0</v>
      </c>
      <c r="L24" s="60">
        <f>D23*EXP('EIOPA RATES'!S32)*DATA!$C$15*G23*F23</f>
        <v>25.078853262973158</v>
      </c>
      <c r="M24" s="47">
        <f>DATA!$C$13*((1+DATA!$C$10)^A24)*F23*G23</f>
        <v>2.043964528433365</v>
      </c>
      <c r="N24" s="47">
        <f t="shared" si="1"/>
        <v>364.67701954103984</v>
      </c>
      <c r="O24" s="26">
        <f>N24*'EIOPA RATES'!I32</f>
        <v>246.32224668860812</v>
      </c>
      <c r="Q24" s="82">
        <f>B23*EXP('EIOPA RATES'!S32)*(DATA!$C$14-DATA!$C$15)</f>
        <v>425.06942679817973</v>
      </c>
      <c r="R24" s="84">
        <f>C23*EXP('EIOPA RATES'!S32)*(DATA!$C$14-DATA!$C$15)</f>
        <v>106.26735669954493</v>
      </c>
      <c r="S24" s="60">
        <f t="shared" si="2"/>
        <v>529.29281896929137</v>
      </c>
      <c r="T24" s="80">
        <f t="shared" si="3"/>
        <v>13.617895260251302</v>
      </c>
    </row>
    <row r="25" spans="1:24" x14ac:dyDescent="0.25">
      <c r="A25" s="53">
        <v>22</v>
      </c>
      <c r="B25" s="44">
        <f>$B24*EXP('EIOPA RATES'!S33)*(1-DATA!$C$14)</f>
        <v>51701.798245557242</v>
      </c>
      <c r="C25" s="47">
        <f>$C24*EXP('EIOPA RATES'!S33)*(1-DATA!$C$14)</f>
        <v>12925.44956138931</v>
      </c>
      <c r="D25" s="26">
        <f t="shared" si="0"/>
        <v>64627.247806946551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200.57111712445908</v>
      </c>
      <c r="J25" s="47">
        <f>MAX(D25,DATA!$C$4)*F24*('MORTALITY RATES MALE'!D84/1000)*G24</f>
        <v>81.847542106239558</v>
      </c>
      <c r="K25" s="47">
        <v>0</v>
      </c>
      <c r="L25" s="60">
        <f>D24*EXP('EIOPA RATES'!S33)*DATA!$C$15*G24*F24</f>
        <v>20.231950598643756</v>
      </c>
      <c r="M25" s="47">
        <f>DATA!$C$13*((1+DATA!$C$10)^A25)*F24*G24</f>
        <v>1.690466997198804</v>
      </c>
      <c r="N25" s="47">
        <f t="shared" si="1"/>
        <v>304.34107682654121</v>
      </c>
      <c r="O25" s="26">
        <f>N25*'EIOPA RATES'!I33</f>
        <v>202.06809941282734</v>
      </c>
      <c r="Q25" s="82">
        <f>B24*EXP('EIOPA RATES'!S33)*(DATA!$C$14-DATA!$C$15)</f>
        <v>422.91859505568289</v>
      </c>
      <c r="R25" s="84">
        <f>C24*EXP('EIOPA RATES'!S33)*(DATA!$C$14-DATA!$C$15)</f>
        <v>105.72964876392072</v>
      </c>
      <c r="S25" s="60">
        <f t="shared" si="2"/>
        <v>526.95777682240487</v>
      </c>
      <c r="T25" s="80">
        <f t="shared" si="3"/>
        <v>10.907999767965313</v>
      </c>
    </row>
    <row r="26" spans="1:24" x14ac:dyDescent="0.25">
      <c r="A26" s="53">
        <v>23</v>
      </c>
      <c r="B26" s="44">
        <f>$B25*EXP('EIOPA RATES'!S34)*(1-DATA!$C$14)</f>
        <v>51491.20840088118</v>
      </c>
      <c r="C26" s="47">
        <f>$C25*EXP('EIOPA RATES'!S34)*(1-DATA!$C$14)</f>
        <v>12872.802100220295</v>
      </c>
      <c r="D26" s="26">
        <f t="shared" si="0"/>
        <v>64364.010501101475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159.65417032224613</v>
      </c>
      <c r="J26" s="47">
        <f>MAX(D26,DATA!$C$4)*F25*('MORTALITY RATES MALE'!D85/1000)*G25</f>
        <v>73.518391281047727</v>
      </c>
      <c r="K26" s="47">
        <v>0</v>
      </c>
      <c r="L26" s="60">
        <f>D25*EXP('EIOPA RATES'!S34)*DATA!$C$15*G25*F25</f>
        <v>16.211399393955485</v>
      </c>
      <c r="M26" s="47">
        <f>DATA!$C$13*((1+DATA!$C$10)^A26)*F25*G25</f>
        <v>1.3872737940108462</v>
      </c>
      <c r="N26" s="47">
        <f t="shared" si="1"/>
        <v>250.77123479126016</v>
      </c>
      <c r="O26" s="26">
        <f>N26*'EIOPA RATES'!I34</f>
        <v>163.50322434027842</v>
      </c>
      <c r="Q26" s="82">
        <f>B25*EXP('EIOPA RATES'!S34)*(DATA!$C$14-DATA!$C$15)</f>
        <v>421.19597873931428</v>
      </c>
      <c r="R26" s="84">
        <f>C25*EXP('EIOPA RATES'!S34)*(DATA!$C$14-DATA!$C$15)</f>
        <v>105.29899468482857</v>
      </c>
      <c r="S26" s="60">
        <f t="shared" si="2"/>
        <v>525.10769963013195</v>
      </c>
      <c r="T26" s="80">
        <f t="shared" si="3"/>
        <v>8.6877467252803022</v>
      </c>
    </row>
    <row r="27" spans="1:24" x14ac:dyDescent="0.25">
      <c r="A27" s="53">
        <v>24</v>
      </c>
      <c r="B27" s="44">
        <f>$B26*EXP('EIOPA RATES'!S35)*(1-DATA!$C$14)</f>
        <v>51315.716398967685</v>
      </c>
      <c r="C27" s="47">
        <f>$C26*EXP('EIOPA RATES'!S35)*(1-DATA!$C$14)</f>
        <v>12828.929099741921</v>
      </c>
      <c r="D27" s="26">
        <f t="shared" si="0"/>
        <v>64144.645498709608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126.21573762005842</v>
      </c>
      <c r="J27" s="47">
        <f>MAX(D27,DATA!$C$4)*F26*('MORTALITY RATES MALE'!D86/1000)*G26</f>
        <v>65.700848460008103</v>
      </c>
      <c r="K27" s="47">
        <v>0</v>
      </c>
      <c r="L27" s="60">
        <f>D26*EXP('EIOPA RATES'!S35)*DATA!$C$15*G26*F26</f>
        <v>12.913003862784997</v>
      </c>
      <c r="M27" s="47">
        <f>DATA!$C$13*((1+DATA!$C$10)^A27)*F26*G26</f>
        <v>1.1309719071222304</v>
      </c>
      <c r="N27" s="47">
        <f t="shared" si="1"/>
        <v>205.96056184997371</v>
      </c>
      <c r="O27" s="26">
        <f>N27*'EIOPA RATES'!I35</f>
        <v>131.78142927182157</v>
      </c>
      <c r="Q27" s="82">
        <f>B26*EXP('EIOPA RATES'!S35)*(DATA!$C$14-DATA!$C$15)</f>
        <v>419.76046134124886</v>
      </c>
      <c r="R27" s="84">
        <f>C26*EXP('EIOPA RATES'!S35)*(DATA!$C$14-DATA!$C$15)</f>
        <v>104.94011533531221</v>
      </c>
      <c r="S27" s="60">
        <f t="shared" si="2"/>
        <v>523.5696047694388</v>
      </c>
      <c r="T27" s="80">
        <f t="shared" si="3"/>
        <v>6.8715406846902862</v>
      </c>
    </row>
    <row r="28" spans="1:24" x14ac:dyDescent="0.25">
      <c r="A28" s="54">
        <v>25</v>
      </c>
      <c r="B28" s="44">
        <f>$B27*EXP('EIOPA RATES'!S36)*(1-DATA!$C$14)</f>
        <v>51179.488614118767</v>
      </c>
      <c r="C28" s="47">
        <f>$C27*EXP('EIOPA RATES'!S36)*(1-DATA!$C$14)</f>
        <v>12794.872153529692</v>
      </c>
      <c r="D28" s="26">
        <f t="shared" si="0"/>
        <v>63974.360767648461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98.943992301179989</v>
      </c>
      <c r="J28" s="47">
        <f>MAX(D28,DATA!$C$4)*F27*('MORTALITY RATES MALE'!D87/1000)*G27</f>
        <v>58.776097693770538</v>
      </c>
      <c r="K28" s="47">
        <v>0</v>
      </c>
      <c r="L28" s="60">
        <f>D27*EXP('EIOPA RATES'!S36)*DATA!$C$15*G27*F27</f>
        <v>10.216302830554998</v>
      </c>
      <c r="M28" s="47">
        <f>DATA!$C$13*((1+DATA!$C$10)^A28)*F27*G27</f>
        <v>0.91510919708127969</v>
      </c>
      <c r="N28" s="47">
        <f t="shared" si="1"/>
        <v>168.8515020225868</v>
      </c>
      <c r="O28" s="26">
        <f>N28*'EIOPA RATES'!I36</f>
        <v>105.94205256053327</v>
      </c>
      <c r="Q28" s="82">
        <f>B27*EXP('EIOPA RATES'!S36)*(DATA!$C$14-DATA!$C$15)</f>
        <v>418.64612363287324</v>
      </c>
      <c r="R28" s="84">
        <f>C27*EXP('EIOPA RATES'!S36)*(DATA!$C$14-DATA!$C$15)</f>
        <v>104.66153090821831</v>
      </c>
      <c r="S28" s="60">
        <f t="shared" si="2"/>
        <v>522.39254534401027</v>
      </c>
      <c r="T28" s="80">
        <f t="shared" si="3"/>
        <v>5.3890472447420112</v>
      </c>
    </row>
    <row r="29" spans="1:24" x14ac:dyDescent="0.25">
      <c r="A29" s="53">
        <v>26</v>
      </c>
      <c r="B29" s="44">
        <f>$B28*EXP('EIOPA RATES'!S37)*(1-DATA!$C$14)</f>
        <v>51073.688514991183</v>
      </c>
      <c r="C29" s="47">
        <f>$C28*EXP('EIOPA RATES'!S37)*(1-DATA!$C$14)</f>
        <v>12768.422128747796</v>
      </c>
      <c r="D29" s="26">
        <f t="shared" si="0"/>
        <v>63842.110643738983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76.960642228009362</v>
      </c>
      <c r="J29" s="47">
        <f>MAX(D29,DATA!$C$4)*F28*('MORTALITY RATES MALE'!D88/1000)*G28</f>
        <v>50.952946772070234</v>
      </c>
      <c r="K29" s="47">
        <v>0</v>
      </c>
      <c r="L29" s="60">
        <f>D28*EXP('EIOPA RATES'!S37)*DATA!$C$15*G28*F28</f>
        <v>8.0136498668573726</v>
      </c>
      <c r="M29" s="47">
        <f>DATA!$C$13*((1+DATA!$C$10)^A29)*F28*G28</f>
        <v>0.73368293202230694</v>
      </c>
      <c r="N29" s="47">
        <f t="shared" si="1"/>
        <v>136.66092179895927</v>
      </c>
      <c r="O29" s="26">
        <f>N29*'EIOPA RATES'!I37</f>
        <v>84.032130351459983</v>
      </c>
      <c r="Q29" s="82">
        <f>B28*EXP('EIOPA RATES'!S37)*(DATA!$C$14-DATA!$C$15)</f>
        <v>417.78068314921205</v>
      </c>
      <c r="R29" s="84">
        <f>C28*EXP('EIOPA RATES'!S37)*(DATA!$C$14-DATA!$C$15)</f>
        <v>104.44517078730301</v>
      </c>
      <c r="S29" s="60">
        <f t="shared" si="2"/>
        <v>521.49217100449266</v>
      </c>
      <c r="T29" s="80">
        <f t="shared" si="3"/>
        <v>4.1932013138447051</v>
      </c>
    </row>
    <row r="30" spans="1:24" x14ac:dyDescent="0.25">
      <c r="A30" s="53">
        <v>27</v>
      </c>
      <c r="B30" s="44">
        <f>$B29*EXP('EIOPA RATES'!S38)*(1-DATA!$C$14)</f>
        <v>50987.614632393204</v>
      </c>
      <c r="C30" s="47">
        <f>$C29*EXP('EIOPA RATES'!S38)*(1-DATA!$C$14)</f>
        <v>12746.903658098301</v>
      </c>
      <c r="D30" s="26">
        <f t="shared" si="0"/>
        <v>63734.518290491505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59.198416250034754</v>
      </c>
      <c r="J30" s="47">
        <f>MAX(D30,DATA!$C$4)*F29*('MORTALITY RATES MALE'!D89/1000)*G29</f>
        <v>44.740684016774658</v>
      </c>
      <c r="K30" s="47">
        <v>0</v>
      </c>
      <c r="L30" s="60">
        <f>D29*EXP('EIOPA RATES'!S38)*DATA!$C$15*G29*F29</f>
        <v>6.235635698037842</v>
      </c>
      <c r="M30" s="47">
        <f>DATA!$C$13*((1+DATA!$C$10)^A30)*F29*G29</f>
        <v>0.5832993439049674</v>
      </c>
      <c r="N30" s="47">
        <f t="shared" si="1"/>
        <v>110.75803530875223</v>
      </c>
      <c r="O30" s="26">
        <f>N30*'EIOPA RATES'!I38</f>
        <v>66.718712189134237</v>
      </c>
      <c r="Q30" s="82">
        <f>B29*EXP('EIOPA RATES'!S38)*(DATA!$C$14-DATA!$C$15)</f>
        <v>417.07660230996481</v>
      </c>
      <c r="R30" s="84">
        <f>C29*EXP('EIOPA RATES'!S38)*(DATA!$C$14-DATA!$C$15)</f>
        <v>104.2691505774912</v>
      </c>
      <c r="S30" s="60">
        <f t="shared" si="2"/>
        <v>520.76245354355103</v>
      </c>
      <c r="T30" s="80">
        <f t="shared" si="3"/>
        <v>3.2263870556481291</v>
      </c>
    </row>
    <row r="31" spans="1:24" x14ac:dyDescent="0.25">
      <c r="A31" s="53">
        <v>28</v>
      </c>
      <c r="B31" s="44">
        <f>$B30*EXP('EIOPA RATES'!S39)*(1-DATA!$C$14)</f>
        <v>50936.657661414254</v>
      </c>
      <c r="C31" s="47">
        <f>$C30*EXP('EIOPA RATES'!S39)*(1-DATA!$C$14)</f>
        <v>12734.164415353564</v>
      </c>
      <c r="D31" s="26">
        <f t="shared" si="0"/>
        <v>63670.822076767814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44.893625991928893</v>
      </c>
      <c r="J31" s="47">
        <f>MAX(D31,DATA!$C$4)*F30*('MORTALITY RATES MALE'!D90/1000)*G30</f>
        <v>39.410827186122731</v>
      </c>
      <c r="K31" s="47">
        <v>0</v>
      </c>
      <c r="L31" s="60">
        <f>D30*EXP('EIOPA RATES'!S39)*DATA!$C$15*G30*F30</f>
        <v>4.7998245857369737</v>
      </c>
      <c r="M31" s="47">
        <f>DATA!$C$13*((1+DATA!$C$10)^A31)*F30*G30</f>
        <v>0.45842737274211676</v>
      </c>
      <c r="N31" s="47">
        <f t="shared" si="1"/>
        <v>89.562705136530724</v>
      </c>
      <c r="O31" s="26">
        <f>N31*'EIOPA RATES'!I39</f>
        <v>52.816877120378173</v>
      </c>
      <c r="Q31" s="82">
        <f>B30*EXP('EIOPA RATES'!S39)*(DATA!$C$14-DATA!$C$15)</f>
        <v>416.65977637148671</v>
      </c>
      <c r="R31" s="84">
        <f>C30*EXP('EIOPA RATES'!S39)*(DATA!$C$14-DATA!$C$15)</f>
        <v>104.16494409287168</v>
      </c>
      <c r="S31" s="60">
        <f t="shared" si="2"/>
        <v>520.36629309161628</v>
      </c>
      <c r="T31" s="80">
        <f t="shared" si="3"/>
        <v>2.4473703727651945</v>
      </c>
    </row>
    <row r="32" spans="1:24" x14ac:dyDescent="0.25">
      <c r="A32" s="53">
        <v>29</v>
      </c>
      <c r="B32" s="44">
        <f>$B31*EXP('EIOPA RATES'!S40)*(1-DATA!$C$14)</f>
        <v>50909.214005654394</v>
      </c>
      <c r="C32" s="47">
        <f>$C31*EXP('EIOPA RATES'!S40)*(1-DATA!$C$14)</f>
        <v>12727.303501413598</v>
      </c>
      <c r="D32" s="26">
        <f t="shared" si="0"/>
        <v>63636.517507067991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33.481806881519802</v>
      </c>
      <c r="J32" s="47">
        <f>MAX(D32,DATA!$C$4)*F31*('MORTALITY RATES MALE'!D91/1000)*G31</f>
        <v>34.168757125507973</v>
      </c>
      <c r="K32" s="47">
        <v>0</v>
      </c>
      <c r="L32" s="60">
        <f>D31*EXP('EIOPA RATES'!S40)*DATA!$C$15*G31*F31</f>
        <v>3.6417074334419328</v>
      </c>
      <c r="M32" s="47">
        <f>DATA!$C$13*((1+DATA!$C$10)^A32)*F31*G31</f>
        <v>0.35496411647534443</v>
      </c>
      <c r="N32" s="47">
        <f t="shared" si="1"/>
        <v>71.647235556945063</v>
      </c>
      <c r="O32" s="26">
        <f>N32*'EIOPA RATES'!I40</f>
        <v>41.344511227498998</v>
      </c>
      <c r="Q32" s="82">
        <f>B31*EXP('EIOPA RATES'!S40)*(DATA!$C$14-DATA!$C$15)</f>
        <v>416.43528838981092</v>
      </c>
      <c r="R32" s="84">
        <f>C31*EXP('EIOPA RATES'!S40)*(DATA!$C$14-DATA!$C$15)</f>
        <v>104.10882209745273</v>
      </c>
      <c r="S32" s="60">
        <f t="shared" si="2"/>
        <v>520.18914637078831</v>
      </c>
      <c r="T32" s="80">
        <f t="shared" si="3"/>
        <v>1.8256392585766557</v>
      </c>
    </row>
    <row r="33" spans="1:20" x14ac:dyDescent="0.25">
      <c r="A33" s="54">
        <v>30</v>
      </c>
      <c r="B33" s="44">
        <f>$B32*EXP('EIOPA RATES'!S41)*(1-DATA!$C$14)</f>
        <v>50891.757145931027</v>
      </c>
      <c r="C33" s="47">
        <f>$C32*EXP('EIOPA RATES'!S41)*(1-DATA!$C$14)</f>
        <v>12722.939286482757</v>
      </c>
      <c r="D33" s="26">
        <f t="shared" si="0"/>
        <v>63614.696432413781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24.518905074084365</v>
      </c>
      <c r="J33" s="47">
        <f>MAX(D33,DATA!$C$4)*F32*('MORTALITY RATES MALE'!D92/1000)*G32</f>
        <v>28.850270501784095</v>
      </c>
      <c r="K33" s="47">
        <v>0</v>
      </c>
      <c r="L33" s="60">
        <f>D32*EXP('EIOPA RATES'!S41)*DATA!$C$15*G32*F32</f>
        <v>2.7165596484872836</v>
      </c>
      <c r="M33" s="47">
        <f>DATA!$C$13*((1+DATA!$C$10)^A33)*F32*G32</f>
        <v>0.27017661903508977</v>
      </c>
      <c r="N33" s="47">
        <f t="shared" si="1"/>
        <v>56.355911843390835</v>
      </c>
      <c r="O33" s="26">
        <f>N33*'EIOPA RATES'!I41</f>
        <v>31.816009353902</v>
      </c>
      <c r="Q33" s="82">
        <f>B32*EXP('EIOPA RATES'!S41)*(DATA!$C$14-DATA!$C$15)</f>
        <v>416.29249199125576</v>
      </c>
      <c r="R33" s="84">
        <f>C32*EXP('EIOPA RATES'!S41)*(DATA!$C$14-DATA!$C$15)</f>
        <v>104.07312299781394</v>
      </c>
      <c r="S33" s="60">
        <f t="shared" si="2"/>
        <v>520.09543837003469</v>
      </c>
      <c r="T33" s="80">
        <f t="shared" si="3"/>
        <v>1.3371581966003478</v>
      </c>
    </row>
    <row r="34" spans="1:20" x14ac:dyDescent="0.25">
      <c r="A34" s="53">
        <v>31</v>
      </c>
      <c r="B34" s="44">
        <f>$B33*EXP('EIOPA RATES'!S42)*(1-DATA!$C$14)</f>
        <v>50899.752468969491</v>
      </c>
      <c r="C34" s="47">
        <f>$C33*EXP('EIOPA RATES'!S42)*(1-DATA!$C$14)</f>
        <v>12724.938117242373</v>
      </c>
      <c r="D34" s="26">
        <f t="shared" si="0"/>
        <v>63624.690586211866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17.59765039067732</v>
      </c>
      <c r="J34" s="47">
        <f>MAX(D34,DATA!$C$4)*F33*('MORTALITY RATES MALE'!D93/1000)*G33</f>
        <v>23.825560267489259</v>
      </c>
      <c r="K34" s="47">
        <v>0</v>
      </c>
      <c r="L34" s="60">
        <f>D33*EXP('EIOPA RATES'!S42)*DATA!$C$15*G33*F33</f>
        <v>1.9903687119517581</v>
      </c>
      <c r="M34" s="47">
        <f>DATA!$C$13*((1+DATA!$C$10)^A34)*F33*G33</f>
        <v>0.201880327600024</v>
      </c>
      <c r="N34" s="47">
        <f t="shared" si="1"/>
        <v>43.615459697718364</v>
      </c>
      <c r="O34" s="26">
        <f>N34*'EIOPA RATES'!I42</f>
        <v>24.077828086703587</v>
      </c>
      <c r="Q34" s="82">
        <f>B33*EXP('EIOPA RATES'!S42)*(DATA!$C$14-DATA!$C$15)</f>
        <v>416.35789340670334</v>
      </c>
      <c r="R34" s="84">
        <f>C33*EXP('EIOPA RATES'!S42)*(DATA!$C$14-DATA!$C$15)</f>
        <v>104.08947335167584</v>
      </c>
      <c r="S34" s="60">
        <f t="shared" si="2"/>
        <v>520.24548643077912</v>
      </c>
      <c r="T34" s="80">
        <f t="shared" si="3"/>
        <v>0.95983894158244087</v>
      </c>
    </row>
    <row r="35" spans="1:20" x14ac:dyDescent="0.25">
      <c r="A35" s="53">
        <v>32</v>
      </c>
      <c r="B35" s="44">
        <f>$B34*EXP('EIOPA RATES'!S43)*(1-DATA!$C$14)</f>
        <v>50918.718956824814</v>
      </c>
      <c r="C35" s="47">
        <f>$C34*EXP('EIOPA RATES'!S43)*(1-DATA!$C$14)</f>
        <v>12729.679739206204</v>
      </c>
      <c r="D35" s="26">
        <f t="shared" si="0"/>
        <v>63648.398696031014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12.349033921178792</v>
      </c>
      <c r="J35" s="47">
        <f>MAX(D35,DATA!$C$4)*F34*('MORTALITY RATES MALE'!D94/1000)*G34</f>
        <v>19.179794039276221</v>
      </c>
      <c r="K35" s="47">
        <v>0</v>
      </c>
      <c r="L35" s="60">
        <f>D34*EXP('EIOPA RATES'!S43)*DATA!$C$15*G34*F34</f>
        <v>1.4288466902436647</v>
      </c>
      <c r="M35" s="47">
        <f>DATA!$C$13*((1+DATA!$C$10)^A35)*F34*G34</f>
        <v>0.14776938678951368</v>
      </c>
      <c r="N35" s="47">
        <f t="shared" si="1"/>
        <v>33.105444037488191</v>
      </c>
      <c r="O35" s="26">
        <f>N35*'EIOPA RATES'!I43</f>
        <v>17.867069580394354</v>
      </c>
      <c r="Q35" s="82">
        <f>B34*EXP('EIOPA RATES'!S43)*(DATA!$C$14-DATA!$C$15)</f>
        <v>416.51303850163441</v>
      </c>
      <c r="R35" s="84">
        <f>C34*EXP('EIOPA RATES'!S43)*(DATA!$C$14-DATA!$C$15)</f>
        <v>104.1282596254086</v>
      </c>
      <c r="S35" s="60">
        <f t="shared" si="2"/>
        <v>520.49352874025351</v>
      </c>
      <c r="T35" s="80">
        <f t="shared" si="3"/>
        <v>0.6736383916022074</v>
      </c>
    </row>
    <row r="36" spans="1:20" x14ac:dyDescent="0.25">
      <c r="A36" s="53">
        <v>33</v>
      </c>
      <c r="B36" s="44">
        <f>$B35*EXP('EIOPA RATES'!S44)*(1-DATA!$C$14)</f>
        <v>50948.667097506062</v>
      </c>
      <c r="C36" s="47">
        <f>$C35*EXP('EIOPA RATES'!S44)*(1-DATA!$C$14)</f>
        <v>12737.166774376516</v>
      </c>
      <c r="D36" s="26">
        <f t="shared" si="0"/>
        <v>63685.833871882576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8.4618480849987439</v>
      </c>
      <c r="J36" s="47">
        <f>MAX(D36,DATA!$C$4)*F35*('MORTALITY RATES MALE'!D95/1000)*G35</f>
        <v>14.963887817552255</v>
      </c>
      <c r="K36" s="47">
        <v>0</v>
      </c>
      <c r="L36" s="60">
        <f>D35*EXP('EIOPA RATES'!S44)*DATA!$C$15*G35*F35</f>
        <v>1.0029111095670644</v>
      </c>
      <c r="M36" s="47">
        <f>DATA!$C$13*((1+DATA!$C$10)^A36)*F35*G35</f>
        <v>0.10573191401798004</v>
      </c>
      <c r="N36" s="47">
        <f t="shared" si="1"/>
        <v>24.534378926136043</v>
      </c>
      <c r="O36" s="26">
        <f>N36*'EIOPA RATES'!I44</f>
        <v>12.942330231423618</v>
      </c>
      <c r="Q36" s="82">
        <f>B35*EXP('EIOPA RATES'!S44)*(DATA!$C$14-DATA!$C$15)</f>
        <v>416.75801306753419</v>
      </c>
      <c r="R36" s="84">
        <f>C35*EXP('EIOPA RATES'!S44)*(DATA!$C$14-DATA!$C$15)</f>
        <v>104.18950326688355</v>
      </c>
      <c r="S36" s="60">
        <f t="shared" si="2"/>
        <v>520.84178442039979</v>
      </c>
      <c r="T36" s="80">
        <f t="shared" si="3"/>
        <v>0.46163548978710628</v>
      </c>
    </row>
    <row r="37" spans="1:20" x14ac:dyDescent="0.25">
      <c r="A37" s="53">
        <v>34</v>
      </c>
      <c r="B37" s="44">
        <f>$B36*EXP('EIOPA RATES'!S45)*(1-DATA!$C$14)</f>
        <v>51006.619105409824</v>
      </c>
      <c r="C37" s="47">
        <f>$C36*EXP('EIOPA RATES'!S45)*(1-DATA!$C$14)</f>
        <v>12751.654776352456</v>
      </c>
      <c r="D37" s="26">
        <f t="shared" si="0"/>
        <v>63758.273881762281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5.6642618130666227</v>
      </c>
      <c r="J37" s="47">
        <f>MAX(D37,DATA!$C$4)*F36*('MORTALITY RATES MALE'!D96/1000)*G36</f>
        <v>11.252371985545752</v>
      </c>
      <c r="K37" s="47">
        <v>0</v>
      </c>
      <c r="L37" s="60">
        <f>D36*EXP('EIOPA RATES'!S45)*DATA!$C$15*G36*F36</f>
        <v>0.68760342094342575</v>
      </c>
      <c r="M37" s="47">
        <f>DATA!$C$13*((1+DATA!$C$10)^A37)*F36*G36</f>
        <v>7.3856401052674561E-2</v>
      </c>
      <c r="N37" s="47">
        <f t="shared" si="1"/>
        <v>17.678093620608472</v>
      </c>
      <c r="O37" s="26">
        <f>N37*'EIOPA RATES'!I45</f>
        <v>9.1099917015054821</v>
      </c>
      <c r="Q37" s="82">
        <f>B36*EXP('EIOPA RATES'!S45)*(DATA!$C$14-DATA!$C$15)</f>
        <v>417.2320581219617</v>
      </c>
      <c r="R37" s="84">
        <f>C36*EXP('EIOPA RATES'!S45)*(DATA!$C$14-DATA!$C$15)</f>
        <v>104.30801453049042</v>
      </c>
      <c r="S37" s="60">
        <f t="shared" si="2"/>
        <v>521.46621625139949</v>
      </c>
      <c r="T37" s="80">
        <f t="shared" si="3"/>
        <v>0.3090358582164901</v>
      </c>
    </row>
    <row r="38" spans="1:20" x14ac:dyDescent="0.25">
      <c r="A38" s="54">
        <v>35</v>
      </c>
      <c r="B38" s="44">
        <f>$B37*EXP('EIOPA RATES'!S46)*(1-DATA!$C$14)</f>
        <v>51076.63325673245</v>
      </c>
      <c r="C38" s="47">
        <f>$C37*EXP('EIOPA RATES'!S46)*(1-DATA!$C$14)</f>
        <v>12769.158314183112</v>
      </c>
      <c r="D38" s="26">
        <f t="shared" si="0"/>
        <v>63845.791570915564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3.679765479261361</v>
      </c>
      <c r="J38" s="47">
        <f>MAX(D38,DATA!$C$4)*F37*('MORTALITY RATES MALE'!D97/1000)*G37</f>
        <v>8.3481181440960022</v>
      </c>
      <c r="K38" s="47">
        <v>0</v>
      </c>
      <c r="L38" s="60">
        <f>D37*EXP('EIOPA RATES'!S46)*DATA!$C$15*G37*F37</f>
        <v>0.46038702935501807</v>
      </c>
      <c r="M38" s="47">
        <f>DATA!$C$13*((1+DATA!$C$10)^A38)*F37*G37</f>
        <v>5.0370659712611746E-2</v>
      </c>
      <c r="N38" s="47">
        <f t="shared" si="1"/>
        <v>12.538641312424994</v>
      </c>
      <c r="O38" s="26">
        <f>N38*'EIOPA RATES'!I46</f>
        <v>6.3106800291259226</v>
      </c>
      <c r="Q38" s="82">
        <f>B37*EXP('EIOPA RATES'!S46)*(DATA!$C$14-DATA!$C$15)</f>
        <v>417.80477101621631</v>
      </c>
      <c r="R38" s="84">
        <f>C37*EXP('EIOPA RATES'!S46)*(DATA!$C$14-DATA!$C$15)</f>
        <v>104.45119275405408</v>
      </c>
      <c r="S38" s="60">
        <f t="shared" si="2"/>
        <v>522.20559311055774</v>
      </c>
      <c r="T38" s="80">
        <f t="shared" si="3"/>
        <v>0.20077530067098778</v>
      </c>
    </row>
    <row r="39" spans="1:20" x14ac:dyDescent="0.25">
      <c r="A39" s="53">
        <v>36</v>
      </c>
      <c r="B39" s="44">
        <f>$B38*EXP('EIOPA RATES'!S47)*(1-DATA!$C$14)</f>
        <v>51140.702734238585</v>
      </c>
      <c r="C39" s="47">
        <f>$C38*EXP('EIOPA RATES'!S47)*(1-DATA!$C$14)</f>
        <v>12785.175683559646</v>
      </c>
      <c r="D39" s="26">
        <f t="shared" si="0"/>
        <v>63925.878417798231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2.3274396934210269</v>
      </c>
      <c r="J39" s="47">
        <f>MAX(D39,DATA!$C$4)*F38*('MORTALITY RATES MALE'!D98/1000)*G38</f>
        <v>5.8748548131432825</v>
      </c>
      <c r="K39" s="47">
        <v>0</v>
      </c>
      <c r="L39" s="60">
        <f>D38*EXP('EIOPA RATES'!S47)*DATA!$C$15*G38*F38</f>
        <v>0.29905672774028735</v>
      </c>
      <c r="M39" s="47">
        <f>DATA!$C$13*((1+DATA!$C$10)^A39)*F38*G38</f>
        <v>3.3332192353629282E-2</v>
      </c>
      <c r="N39" s="47">
        <f t="shared" si="1"/>
        <v>8.5346834266582263</v>
      </c>
      <c r="O39" s="26">
        <f>N39*'EIOPA RATES'!I47</f>
        <v>4.1957299176779763</v>
      </c>
      <c r="Q39" s="82">
        <f>B38*EXP('EIOPA RATES'!S47)*(DATA!$C$14-DATA!$C$15)</f>
        <v>418.32885672178793</v>
      </c>
      <c r="R39" s="84">
        <f>C38*EXP('EIOPA RATES'!S47)*(DATA!$C$14-DATA!$C$15)</f>
        <v>104.58221418044698</v>
      </c>
      <c r="S39" s="60">
        <f t="shared" si="2"/>
        <v>522.87773870988121</v>
      </c>
      <c r="T39" s="80">
        <f t="shared" si="3"/>
        <v>0.12699536846464216</v>
      </c>
    </row>
    <row r="40" spans="1:20" x14ac:dyDescent="0.25">
      <c r="A40" s="53">
        <v>37</v>
      </c>
      <c r="B40" s="44">
        <f>$B39*EXP('EIOPA RATES'!S48)*(1-DATA!$C$14)</f>
        <v>51234.458414769033</v>
      </c>
      <c r="C40" s="47">
        <f>$C39*EXP('EIOPA RATES'!S48)*(1-DATA!$C$14)</f>
        <v>12808.614603692258</v>
      </c>
      <c r="D40" s="26">
        <f t="shared" si="0"/>
        <v>64043.073018461291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1.4310495943258488</v>
      </c>
      <c r="J40" s="47">
        <f>MAX(D40,DATA!$C$4)*F39*('MORTALITY RATES MALE'!D99/1000)*G39</f>
        <v>4.0167273981789808</v>
      </c>
      <c r="K40" s="47">
        <v>0</v>
      </c>
      <c r="L40" s="60">
        <f>D39*EXP('EIOPA RATES'!S48)*DATA!$C$15*G39*F39</f>
        <v>0.1892639934955021</v>
      </c>
      <c r="M40" s="47">
        <f>DATA!$C$13*((1+DATA!$C$10)^A40)*F39*G39</f>
        <v>2.1477464773293018E-2</v>
      </c>
      <c r="N40" s="47">
        <f t="shared" si="1"/>
        <v>5.6585184507736246</v>
      </c>
      <c r="O40" s="26">
        <f>N40*'EIOPA RATES'!I48</f>
        <v>2.7156027557661506</v>
      </c>
      <c r="Q40" s="82">
        <f>B39*EXP('EIOPA RATES'!S48)*(DATA!$C$14-DATA!$C$15)</f>
        <v>419.09577435393885</v>
      </c>
      <c r="R40" s="84">
        <f>C39*EXP('EIOPA RATES'!S48)*(DATA!$C$14-DATA!$C$15)</f>
        <v>104.77394358848471</v>
      </c>
      <c r="S40" s="60">
        <f t="shared" si="2"/>
        <v>523.84824047765028</v>
      </c>
      <c r="T40" s="80">
        <f t="shared" si="3"/>
        <v>7.8087054058660066E-2</v>
      </c>
    </row>
    <row r="41" spans="1:20" x14ac:dyDescent="0.25">
      <c r="A41" s="53">
        <v>38</v>
      </c>
      <c r="B41" s="44">
        <f>$B40*EXP('EIOPA RATES'!S49)*(1-DATA!$C$14)</f>
        <v>51321.31753880575</v>
      </c>
      <c r="C41" s="47">
        <f>$C40*EXP('EIOPA RATES'!S49)*(1-DATA!$C$14)</f>
        <v>12830.329384701437</v>
      </c>
      <c r="D41" s="26">
        <f t="shared" si="0"/>
        <v>64151.646923507185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0.8538844325673578</v>
      </c>
      <c r="J41" s="47">
        <f>MAX(D41,DATA!$C$4)*F40*('MORTALITY RATES MALE'!D100/1000)*G40</f>
        <v>2.653688760095803</v>
      </c>
      <c r="K41" s="47">
        <v>0</v>
      </c>
      <c r="L41" s="60">
        <f>D40*EXP('EIOPA RATES'!S49)*DATA!$C$15*G40*F40</f>
        <v>0.11635618301556609</v>
      </c>
      <c r="M41" s="47">
        <f>DATA!$C$13*((1+DATA!$C$10)^A41)*F40*G40</f>
        <v>1.3445253850889214E-2</v>
      </c>
      <c r="N41" s="47">
        <f t="shared" si="1"/>
        <v>3.6373746295296159</v>
      </c>
      <c r="O41" s="26">
        <f>N41*'EIOPA RATES'!I49</f>
        <v>1.7043341457476666</v>
      </c>
      <c r="Q41" s="82">
        <f>B40*EXP('EIOPA RATES'!S49)*(DATA!$C$14-DATA!$C$15)</f>
        <v>419.80627843603878</v>
      </c>
      <c r="R41" s="84">
        <f>C40*EXP('EIOPA RATES'!S49)*(DATA!$C$14-DATA!$C$15)</f>
        <v>104.9515696090097</v>
      </c>
      <c r="S41" s="60">
        <f t="shared" si="2"/>
        <v>524.74440279119756</v>
      </c>
      <c r="T41" s="80">
        <f t="shared" si="3"/>
        <v>4.6594567810017237E-2</v>
      </c>
    </row>
    <row r="42" spans="1:20" x14ac:dyDescent="0.25">
      <c r="A42" s="53">
        <v>39</v>
      </c>
      <c r="B42" s="44">
        <f>$B41*EXP('EIOPA RATES'!S50)*(1-DATA!$C$14)</f>
        <v>51439.047839735613</v>
      </c>
      <c r="C42" s="47">
        <f>$C41*EXP('EIOPA RATES'!S50)*(1-DATA!$C$14)</f>
        <v>12859.761959933903</v>
      </c>
      <c r="D42" s="26">
        <f t="shared" si="0"/>
        <v>64298.809799669514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0.49385817922564812</v>
      </c>
      <c r="J42" s="47">
        <f>MAX(D42,DATA!$C$4)*F41*('MORTALITY RATES MALE'!D101/1000)*G41</f>
        <v>1.6965603728532146</v>
      </c>
      <c r="K42" s="47">
        <v>0</v>
      </c>
      <c r="L42" s="60">
        <f>D41*EXP('EIOPA RATES'!S50)*DATA!$C$15*G41*F41</f>
        <v>6.9470194296746252E-2</v>
      </c>
      <c r="M42" s="47">
        <f>DATA!$C$13*((1+DATA!$C$10)^A42)*F41*G41</f>
        <v>8.169267209446867E-3</v>
      </c>
      <c r="N42" s="47">
        <f t="shared" si="1"/>
        <v>2.2680580135850557</v>
      </c>
      <c r="O42" s="26">
        <f>N42*'EIOPA RATES'!I50</f>
        <v>1.036966202251401</v>
      </c>
      <c r="Q42" s="82">
        <f>B41*EXP('EIOPA RATES'!S50)*(DATA!$C$14-DATA!$C$15)</f>
        <v>420.76930748249981</v>
      </c>
      <c r="R42" s="84">
        <f>C41*EXP('EIOPA RATES'!S50)*(DATA!$C$14-DATA!$C$15)</f>
        <v>105.19232687062495</v>
      </c>
      <c r="S42" s="60">
        <f t="shared" si="2"/>
        <v>525.95346508591524</v>
      </c>
      <c r="T42" s="80">
        <f t="shared" si="3"/>
        <v>2.6949325777622865E-2</v>
      </c>
    </row>
    <row r="43" spans="1:20" x14ac:dyDescent="0.25">
      <c r="A43" s="54">
        <v>40</v>
      </c>
      <c r="B43" s="44">
        <f>$B42*EXP('EIOPA RATES'!S51)*(1-DATA!$C$14)</f>
        <v>51569.149676675013</v>
      </c>
      <c r="C43" s="47">
        <f>$C42*EXP('EIOPA RATES'!S51)*(1-DATA!$C$14)</f>
        <v>12892.287419168753</v>
      </c>
      <c r="D43" s="26">
        <f t="shared" si="0"/>
        <v>64461.437095843765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0.2758306124920466</v>
      </c>
      <c r="J43" s="47">
        <f>MAX(D43,DATA!$C$4)*F42*('MORTALITY RATES MALE'!D102/1000)*G42</f>
        <v>1.0504835716194212</v>
      </c>
      <c r="K43" s="47">
        <v>0</v>
      </c>
      <c r="L43" s="60">
        <f>D42*EXP('EIOPA RATES'!S51)*DATA!$C$15*G42*F42</f>
        <v>4.018913637571999E-2</v>
      </c>
      <c r="M43" s="47">
        <f>DATA!$C$13*((1+DATA!$C$10)^A43)*F42*G42</f>
        <v>4.8083534522114814E-3</v>
      </c>
      <c r="N43" s="47">
        <f t="shared" si="1"/>
        <v>1.3713116739393993</v>
      </c>
      <c r="O43" s="26">
        <f>N43*'EIOPA RATES'!I51</f>
        <v>0.61162949609756689</v>
      </c>
      <c r="Q43" s="82">
        <f>B42*EXP('EIOPA RATES'!S51)*(DATA!$C$14-DATA!$C$15)</f>
        <v>421.83353518752557</v>
      </c>
      <c r="R43" s="84">
        <f>C42*EXP('EIOPA RATES'!S51)*(DATA!$C$14-DATA!$C$15)</f>
        <v>105.45838379688139</v>
      </c>
      <c r="S43" s="60">
        <f t="shared" si="2"/>
        <v>527.28711063095477</v>
      </c>
      <c r="T43" s="80">
        <f t="shared" si="3"/>
        <v>1.5052062120866369E-2</v>
      </c>
    </row>
    <row r="44" spans="1:20" x14ac:dyDescent="0.25">
      <c r="A44" s="53">
        <v>41</v>
      </c>
      <c r="B44" s="44">
        <f>$B43*EXP('EIOPA RATES'!S52)*(1-DATA!$C$14)</f>
        <v>51690.941731390303</v>
      </c>
      <c r="C44" s="47">
        <f>$C43*EXP('EIOPA RATES'!S52)*(1-DATA!$C$14)</f>
        <v>12922.735432847576</v>
      </c>
      <c r="D44" s="26">
        <f t="shared" si="0"/>
        <v>64613.677164237881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0.14702021218834646</v>
      </c>
      <c r="J44" s="47">
        <f>MAX(D44,DATA!$C$4)*F43*('MORTALITY RATES MALE'!D103/1000)*G43</f>
        <v>0.63591956387445103</v>
      </c>
      <c r="K44" s="47">
        <v>0</v>
      </c>
      <c r="L44" s="60">
        <f>D43*EXP('EIOPA RATES'!S52)*DATA!$C$15*G43*F43</f>
        <v>2.2443025907171586E-2</v>
      </c>
      <c r="M44" s="47">
        <f>DATA!$C$13*((1+DATA!$C$10)^A44)*F43*G43</f>
        <v>2.7324034123811765E-3</v>
      </c>
      <c r="N44" s="47">
        <f t="shared" si="1"/>
        <v>0.80811520538235027</v>
      </c>
      <c r="O44" s="26">
        <f>N44*'EIOPA RATES'!I52</f>
        <v>0.35167371345357207</v>
      </c>
      <c r="Q44" s="82">
        <f>B43*EXP('EIOPA RATES'!S52)*(DATA!$C$14-DATA!$C$15)</f>
        <v>422.82978921382659</v>
      </c>
      <c r="R44" s="84">
        <f>C43*EXP('EIOPA RATES'!S52)*(DATA!$C$14-DATA!$C$15)</f>
        <v>105.70744730345665</v>
      </c>
      <c r="S44" s="60">
        <f t="shared" si="2"/>
        <v>528.53450411387075</v>
      </c>
      <c r="T44" s="80">
        <f t="shared" si="3"/>
        <v>8.0230137706883333E-3</v>
      </c>
    </row>
    <row r="45" spans="1:20" x14ac:dyDescent="0.25">
      <c r="A45" s="53">
        <v>42</v>
      </c>
      <c r="B45" s="44">
        <f>$B44*EXP('EIOPA RATES'!S53)*(1-DATA!$C$14)</f>
        <v>51824.167824068682</v>
      </c>
      <c r="C45" s="47">
        <f>$C44*EXP('EIOPA RATES'!S53)*(1-DATA!$C$14)</f>
        <v>12956.04195601717</v>
      </c>
      <c r="D45" s="26">
        <f t="shared" si="0"/>
        <v>64780.209780085854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7.3924857240825287E-2</v>
      </c>
      <c r="J45" s="47">
        <f>MAX(D45,DATA!$C$4)*F44*('MORTALITY RATES MALE'!D104/1000)*G44</f>
        <v>0.370272968402859</v>
      </c>
      <c r="K45" s="47">
        <v>0</v>
      </c>
      <c r="L45" s="60">
        <f>D44*EXP('EIOPA RATES'!S53)*DATA!$C$15*G44*F44</f>
        <v>1.1965053638082344E-2</v>
      </c>
      <c r="M45" s="47">
        <f>DATA!$C$13*((1+DATA!$C$10)^A45)*F44*G44</f>
        <v>1.4820414056020417E-3</v>
      </c>
      <c r="N45" s="47">
        <f t="shared" si="1"/>
        <v>0.45764492068736867</v>
      </c>
      <c r="O45" s="26">
        <f>N45*'EIOPA RATES'!I53</f>
        <v>0.1942746957981504</v>
      </c>
      <c r="Q45" s="82">
        <f>B44*EXP('EIOPA RATES'!S53)*(DATA!$C$14-DATA!$C$15)</f>
        <v>423.91957320301572</v>
      </c>
      <c r="R45" s="84">
        <f>C44*EXP('EIOPA RATES'!S53)*(DATA!$C$14-DATA!$C$15)</f>
        <v>105.97989330075393</v>
      </c>
      <c r="S45" s="60">
        <f t="shared" si="2"/>
        <v>529.89798446236409</v>
      </c>
      <c r="T45" s="80">
        <f t="shared" si="3"/>
        <v>4.0341986756351747E-3</v>
      </c>
    </row>
    <row r="46" spans="1:20" x14ac:dyDescent="0.25">
      <c r="A46" s="53">
        <v>43</v>
      </c>
      <c r="B46" s="44">
        <f>$B45*EXP('EIOPA RATES'!S54)*(1-DATA!$C$14)</f>
        <v>51968.913013506703</v>
      </c>
      <c r="C46" s="47">
        <f>$C45*EXP('EIOPA RATES'!S54)*(1-DATA!$C$14)</f>
        <v>12992.228253376676</v>
      </c>
      <c r="D46" s="26">
        <f t="shared" si="0"/>
        <v>64961.14126688338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3.5096886187978009E-2</v>
      </c>
      <c r="J46" s="47">
        <f>MAX(D46,DATA!$C$4)*F45*('MORTALITY RATES MALE'!D105/1000)*G45</f>
        <v>0.20067268682009032</v>
      </c>
      <c r="K46" s="47">
        <v>0</v>
      </c>
      <c r="L46" s="60">
        <f>D45*EXP('EIOPA RATES'!S54)*DATA!$C$15*G45*F45</f>
        <v>6.0176478251960791E-3</v>
      </c>
      <c r="M46" s="47">
        <f>DATA!$C$13*((1+DATA!$C$10)^A46)*F45*G45</f>
        <v>7.5816080836149777E-4</v>
      </c>
      <c r="N46" s="47">
        <f t="shared" si="1"/>
        <v>0.24254538164162592</v>
      </c>
      <c r="O46" s="26">
        <f>N46*'EIOPA RATES'!I54</f>
        <v>0.10041721196822889</v>
      </c>
      <c r="Q46" s="82">
        <f>B45*EXP('EIOPA RATES'!S54)*(DATA!$C$14-DATA!$C$15)</f>
        <v>425.10358293257013</v>
      </c>
      <c r="R46" s="84">
        <f>C45*EXP('EIOPA RATES'!S54)*(DATA!$C$14-DATA!$C$15)</f>
        <v>106.27589573314253</v>
      </c>
      <c r="S46" s="60">
        <f t="shared" si="2"/>
        <v>531.37872050490432</v>
      </c>
      <c r="T46" s="80">
        <f t="shared" si="3"/>
        <v>1.9153196287297692E-3</v>
      </c>
    </row>
    <row r="47" spans="1:20" x14ac:dyDescent="0.25">
      <c r="A47" s="53">
        <v>44</v>
      </c>
      <c r="B47" s="44">
        <f>$B46*EXP('EIOPA RATES'!S55)*(1-DATA!$C$14)</f>
        <v>52125.270016045339</v>
      </c>
      <c r="C47" s="47">
        <f>$C46*EXP('EIOPA RATES'!S55)*(1-DATA!$C$14)</f>
        <v>13031.317504011335</v>
      </c>
      <c r="D47" s="26">
        <f t="shared" si="0"/>
        <v>65156.587520056673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1.5657742232094048E-2</v>
      </c>
      <c r="J47" s="47">
        <f>MAX(D47,DATA!$C$4)*F46*('MORTALITY RATES MALE'!D106/1000)*G46</f>
        <v>0.10223710167112865</v>
      </c>
      <c r="K47" s="47">
        <v>0</v>
      </c>
      <c r="L47" s="60">
        <f>D46*EXP('EIOPA RATES'!S55)*DATA!$C$15*G46*F46</f>
        <v>2.8576138230905499E-3</v>
      </c>
      <c r="M47" s="47">
        <f>DATA!$C$13*((1+DATA!$C$10)^A47)*F46*G46</f>
        <v>3.6612854379377776E-4</v>
      </c>
      <c r="N47" s="47">
        <f t="shared" si="1"/>
        <v>0.12111858627010702</v>
      </c>
      <c r="O47" s="26">
        <f>N47*'EIOPA RATES'!I55</f>
        <v>4.8894511663524799E-2</v>
      </c>
      <c r="Q47" s="82">
        <f>B46*EXP('EIOPA RATES'!S55)*(DATA!$C$14-DATA!$C$15)</f>
        <v>426.38257681836666</v>
      </c>
      <c r="R47" s="84">
        <f>C46*EXP('EIOPA RATES'!S55)*(DATA!$C$14-DATA!$C$15)</f>
        <v>106.59564420459166</v>
      </c>
      <c r="S47" s="60">
        <f t="shared" si="2"/>
        <v>532.97785489441458</v>
      </c>
      <c r="T47" s="80">
        <f t="shared" si="3"/>
        <v>8.5449090375700376E-4</v>
      </c>
    </row>
    <row r="48" spans="1:20" x14ac:dyDescent="0.25">
      <c r="A48" s="54">
        <v>45</v>
      </c>
      <c r="B48" s="44">
        <f>$B47*EXP('EIOPA RATES'!S56)*(1-DATA!$C$14)</f>
        <v>52293.339304431167</v>
      </c>
      <c r="C48" s="47">
        <f>$C47*EXP('EIOPA RATES'!S56)*(1-DATA!$C$14)</f>
        <v>13073.334826107792</v>
      </c>
      <c r="D48" s="26">
        <f t="shared" si="0"/>
        <v>65366.674130538959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6.5316229277441558E-3</v>
      </c>
      <c r="J48" s="47">
        <f>MAX(D48,DATA!$C$4)*F47*('MORTALITY RATES MALE'!D107/1000)*G47</f>
        <v>4.8727261972887459E-2</v>
      </c>
      <c r="K48" s="47">
        <v>0</v>
      </c>
      <c r="L48" s="60">
        <f>D47*EXP('EIOPA RATES'!S56)*DATA!$C$15*G47*F47</f>
        <v>1.2751544020588451E-3</v>
      </c>
      <c r="M48" s="47">
        <f>DATA!$C$13*((1+DATA!$C$10)^A48)*F47*G47</f>
        <v>1.6610967889080201E-4</v>
      </c>
      <c r="N48" s="47">
        <f t="shared" si="1"/>
        <v>5.670014898158126E-2</v>
      </c>
      <c r="O48" s="26">
        <f>N48*'EIOPA RATES'!I56</f>
        <v>2.2313840116333077E-2</v>
      </c>
      <c r="Q48" s="82">
        <f>B47*EXP('EIOPA RATES'!S56)*(DATA!$C$14-DATA!$C$15)</f>
        <v>427.75737672336328</v>
      </c>
      <c r="R48" s="84">
        <f>C47*EXP('EIOPA RATES'!S56)*(DATA!$C$14-DATA!$C$15)</f>
        <v>106.93934418084082</v>
      </c>
      <c r="S48" s="60">
        <f t="shared" si="2"/>
        <v>534.69655479452524</v>
      </c>
      <c r="T48" s="80">
        <f t="shared" si="3"/>
        <v>3.5645515907465757E-4</v>
      </c>
    </row>
    <row r="49" spans="1:20" x14ac:dyDescent="0.25">
      <c r="A49" s="53">
        <v>46</v>
      </c>
      <c r="B49" s="44">
        <f>$B48*EXP('EIOPA RATES'!S57)*(1-DATA!$C$14)</f>
        <v>52449.594361757729</v>
      </c>
      <c r="C49" s="47">
        <f>$C48*EXP('EIOPA RATES'!S57)*(1-DATA!$C$14)</f>
        <v>13112.398590439432</v>
      </c>
      <c r="D49" s="26">
        <f t="shared" si="0"/>
        <v>65561.992952197164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2.5336281197275916E-3</v>
      </c>
      <c r="J49" s="47">
        <f>MAX(D49,DATA!$C$4)*F48*('MORTALITY RATES MALE'!D108/1000)*G48</f>
        <v>2.1617725545424012E-2</v>
      </c>
      <c r="K49" s="47">
        <v>0</v>
      </c>
      <c r="L49" s="60">
        <f>D48*EXP('EIOPA RATES'!S57)*DATA!$C$15*G48*F48</f>
        <v>5.318115587115399E-4</v>
      </c>
      <c r="M49" s="47">
        <f>DATA!$C$13*((1+DATA!$C$10)^A49)*F48*G48</f>
        <v>7.0452166051797809E-5</v>
      </c>
      <c r="N49" s="47">
        <f t="shared" si="1"/>
        <v>2.4753617389914943E-2</v>
      </c>
      <c r="O49" s="26">
        <f>N49*'EIOPA RATES'!I57</f>
        <v>9.4988687603412073E-3</v>
      </c>
      <c r="Q49" s="82">
        <f>B48*EXP('EIOPA RATES'!S57)*(DATA!$C$14-DATA!$C$15)</f>
        <v>429.03553670149461</v>
      </c>
      <c r="R49" s="84">
        <f>C48*EXP('EIOPA RATES'!S57)*(DATA!$C$14-DATA!$C$15)</f>
        <v>107.25888417537365</v>
      </c>
      <c r="S49" s="60">
        <f t="shared" si="2"/>
        <v>536.2943504247022</v>
      </c>
      <c r="T49" s="80">
        <f t="shared" si="3"/>
        <v>1.382713639269793E-4</v>
      </c>
    </row>
    <row r="50" spans="1:20" x14ac:dyDescent="0.25">
      <c r="A50" s="53">
        <v>47</v>
      </c>
      <c r="B50" s="44">
        <f>$B49*EXP('EIOPA RATES'!S58)*(1-DATA!$C$14)</f>
        <v>52616.598567215784</v>
      </c>
      <c r="C50" s="47">
        <f>$C49*EXP('EIOPA RATES'!S58)*(1-DATA!$C$14)</f>
        <v>13154.149641803946</v>
      </c>
      <c r="D50" s="26">
        <f t="shared" si="0"/>
        <v>65770.74820901973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9.0955329450211932E-4</v>
      </c>
      <c r="J50" s="47">
        <f>MAX(D50,DATA!$C$4)*F49*('MORTALITY RATES MALE'!D109/1000)*G49</f>
        <v>8.8821458671115034E-3</v>
      </c>
      <c r="K50" s="47">
        <v>0</v>
      </c>
      <c r="L50" s="60">
        <f>D49*EXP('EIOPA RATES'!S58)*DATA!$C$15*G49*F49</f>
        <v>2.0633358020004294E-4</v>
      </c>
      <c r="M50" s="47">
        <f>DATA!$C$13*((1+DATA!$C$10)^A50)*F49*G49</f>
        <v>2.7792398466658135E-5</v>
      </c>
      <c r="N50" s="47">
        <f t="shared" si="1"/>
        <v>1.0025825140280324E-2</v>
      </c>
      <c r="O50" s="26">
        <f>N50*'EIOPA RATES'!I58</f>
        <v>3.7506933498883659E-3</v>
      </c>
      <c r="Q50" s="82">
        <f>B49*EXP('EIOPA RATES'!S58)*(DATA!$C$14-DATA!$C$15)</f>
        <v>430.40162427170367</v>
      </c>
      <c r="R50" s="84">
        <f>C49*EXP('EIOPA RATES'!S58)*(DATA!$C$14-DATA!$C$15)</f>
        <v>107.60040606792592</v>
      </c>
      <c r="S50" s="60">
        <f t="shared" si="2"/>
        <v>538.00200254723109</v>
      </c>
      <c r="T50" s="80">
        <f t="shared" si="3"/>
        <v>4.9639007403192409E-5</v>
      </c>
    </row>
    <row r="51" spans="1:20" x14ac:dyDescent="0.25">
      <c r="A51" s="53">
        <v>48</v>
      </c>
      <c r="B51" s="44">
        <f>$B50*EXP('EIOPA RATES'!S59)*(1-DATA!$C$14)</f>
        <v>52819.27001227915</v>
      </c>
      <c r="C51" s="47">
        <f>$C50*EXP('EIOPA RATES'!S59)*(1-DATA!$C$14)</f>
        <v>13204.817503069788</v>
      </c>
      <c r="D51" s="26">
        <f t="shared" si="0"/>
        <v>66024.087515348932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3.0074081686859493E-4</v>
      </c>
      <c r="J51" s="47">
        <f>MAX(D51,DATA!$C$4)*F50*('MORTALITY RATES MALE'!D110/1000)*G50</f>
        <v>3.3624538674304062E-3</v>
      </c>
      <c r="K51" s="47">
        <v>0</v>
      </c>
      <c r="L51" s="60">
        <f>D50*EXP('EIOPA RATES'!S59)*DATA!$C$15*G50*F50</f>
        <v>7.4122440612656406E-5</v>
      </c>
      <c r="M51" s="47">
        <f>DATA!$C$13*((1+DATA!$C$10)^A51)*F50*G50</f>
        <v>1.014463371872349E-5</v>
      </c>
      <c r="N51" s="47">
        <f t="shared" si="1"/>
        <v>3.7474617586303808E-3</v>
      </c>
      <c r="O51" s="26">
        <f>N51*'EIOPA RATES'!I59</f>
        <v>1.3658338499648328E-3</v>
      </c>
      <c r="Q51" s="82">
        <f>B50*EXP('EIOPA RATES'!S59)*(DATA!$C$14-DATA!$C$15)</f>
        <v>432.05946840310133</v>
      </c>
      <c r="R51" s="84">
        <f>C50*EXP('EIOPA RATES'!S59)*(DATA!$C$14-DATA!$C$15)</f>
        <v>108.01486710077533</v>
      </c>
      <c r="S51" s="60">
        <f t="shared" si="2"/>
        <v>540.07432535924295</v>
      </c>
      <c r="T51" s="80">
        <f t="shared" si="3"/>
        <v>1.6413179497289106E-5</v>
      </c>
    </row>
    <row r="52" spans="1:20" x14ac:dyDescent="0.25">
      <c r="A52" s="53">
        <v>49</v>
      </c>
      <c r="B52" s="44">
        <f>$B51*EXP('EIOPA RATES'!S60)*(1-DATA!$C$14)</f>
        <v>52983.253499561892</v>
      </c>
      <c r="C52" s="47">
        <f>$C51*EXP('EIOPA RATES'!S60)*(1-DATA!$C$14)</f>
        <v>13245.813374890473</v>
      </c>
      <c r="D52" s="26">
        <f t="shared" si="0"/>
        <v>66229.066874452372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9.0970545278286721E-5</v>
      </c>
      <c r="J52" s="47">
        <f>MAX(D52,DATA!$C$4)*F51*('MORTALITY RATES MALE'!D111/1000)*G51</f>
        <v>1.1667277843820159E-3</v>
      </c>
      <c r="K52" s="47">
        <v>0</v>
      </c>
      <c r="L52" s="60">
        <f>D51*EXP('EIOPA RATES'!S60)*DATA!$C$15*G51*F51</f>
        <v>2.4490402904656786E-5</v>
      </c>
      <c r="M52" s="47">
        <f>DATA!$C$13*((1+DATA!$C$10)^A52)*F51*G51</f>
        <v>3.4082899472952157E-6</v>
      </c>
      <c r="N52" s="47">
        <f t="shared" si="1"/>
        <v>1.2855970225122547E-3</v>
      </c>
      <c r="O52" s="26">
        <f>N52*'EIOPA RATES'!I60</f>
        <v>4.5683371328932867E-4</v>
      </c>
      <c r="Q52" s="82">
        <f>B51*EXP('EIOPA RATES'!S60)*(DATA!$C$14-DATA!$C$15)</f>
        <v>433.40084662218305</v>
      </c>
      <c r="R52" s="84">
        <f>C51*EXP('EIOPA RATES'!S60)*(DATA!$C$14-DATA!$C$15)</f>
        <v>108.35021165554576</v>
      </c>
      <c r="S52" s="60">
        <f t="shared" si="2"/>
        <v>541.75105486943892</v>
      </c>
      <c r="T52" s="80">
        <f t="shared" si="3"/>
        <v>4.9648586012689124E-6</v>
      </c>
    </row>
    <row r="53" spans="1:20" ht="15.75" thickBot="1" x14ac:dyDescent="0.3">
      <c r="A53" s="55">
        <v>50</v>
      </c>
      <c r="B53" s="44">
        <f>$B52*EXP('EIOPA RATES'!S61)*(1-DATA!$C$14)</f>
        <v>53183.120561755502</v>
      </c>
      <c r="C53" s="47">
        <f>$C52*EXP('EIOPA RATES'!S61)*(1-DATA!$C$14)</f>
        <v>13295.780140438876</v>
      </c>
      <c r="D53" s="76">
        <f t="shared" si="0"/>
        <v>66478.900702194383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2.5073857100956325E-5</v>
      </c>
      <c r="J53" s="47">
        <f>MAX(D53,DATA!$C$4)*F52*('MORTALITY RATES MALE'!D112/1000)*G52</f>
        <v>3.6913028892354341E-4</v>
      </c>
      <c r="K53" s="59">
        <f>F53*D53*G52</f>
        <v>1.6729451525805344E-4</v>
      </c>
      <c r="L53" s="60">
        <f>D52*EXP('EIOPA RATES'!S61)*DATA!$C$15*G52*F52</f>
        <v>7.4130862763976083E-6</v>
      </c>
      <c r="M53" s="47">
        <f>DATA!$C$13*((1+DATA!$C$10)^A53)*F52*G52</f>
        <v>1.048345986458043E-6</v>
      </c>
      <c r="N53" s="48">
        <f t="shared" si="1"/>
        <v>5.6996009354540883E-4</v>
      </c>
      <c r="O53" s="26">
        <f>N53*'EIOPA RATES'!I61</f>
        <v>1.9733376369374326E-4</v>
      </c>
      <c r="Q53" s="82">
        <f>B52*EXP('EIOPA RATES'!S61)*(DATA!$C$14-DATA!$C$15)</f>
        <v>435.03575101640484</v>
      </c>
      <c r="R53" s="84">
        <f>C52*EXP('EIOPA RATES'!S61)*(DATA!$C$14-DATA!$C$15)</f>
        <v>108.75893775410121</v>
      </c>
      <c r="S53" s="60">
        <f t="shared" si="2"/>
        <v>543.79468772216001</v>
      </c>
      <c r="T53" s="81">
        <f t="shared" si="3"/>
        <v>1.3684622898612457E-6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D5D3-C8A9-4F65-8C65-C154EA485483}">
  <dimension ref="A1:X53"/>
  <sheetViews>
    <sheetView topLeftCell="A16" workbookViewId="0">
      <selection activeCell="J4" sqref="J4:J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3" t="s">
        <v>50</v>
      </c>
      <c r="C1" s="183"/>
      <c r="D1" s="183"/>
      <c r="F1" s="184" t="s">
        <v>54</v>
      </c>
      <c r="G1" s="185"/>
      <c r="I1" s="186" t="s">
        <v>56</v>
      </c>
      <c r="J1" s="187"/>
      <c r="K1" s="187"/>
      <c r="L1" s="187"/>
      <c r="M1" s="187"/>
      <c r="N1" s="187"/>
      <c r="O1" s="188"/>
      <c r="Q1" s="189" t="s">
        <v>64</v>
      </c>
      <c r="R1" s="190"/>
      <c r="S1" s="190"/>
      <c r="T1" s="191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DATA!$C$4*DATA!$C5*(1-DATA!F4-DATA!F5)</f>
        <v>31180.799999999999</v>
      </c>
      <c r="C3" s="46">
        <f>DATA!$C$4*DATA!$C6</f>
        <v>14000</v>
      </c>
      <c r="D3" s="34">
        <f>B3+C3</f>
        <v>45180.800000000003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44779.25271878748</v>
      </c>
    </row>
    <row r="4" spans="1:24" x14ac:dyDescent="0.25">
      <c r="A4" s="53">
        <v>1</v>
      </c>
      <c r="B4" s="44">
        <f>$B3*EXP('EIOPA RATES'!Q12)*(1-DATA!$C$14)</f>
        <v>31148.631392255997</v>
      </c>
      <c r="C4" s="47">
        <f>$C3*EXP('EIOPA RATES'!Q12)*(1-DATA!$C$14)</f>
        <v>13985.556479999997</v>
      </c>
      <c r="D4" s="26">
        <f t="shared" ref="D4:D53" si="0">B4+C4</f>
        <v>45134.187872255992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6726.8768711453549</v>
      </c>
      <c r="J4" s="47">
        <f>MAX(D4,DATA!$C$4)*F3*('MORTALITY RATES MALE'!D63/1000)*G3</f>
        <v>415.7475</v>
      </c>
      <c r="K4" s="47">
        <v>0</v>
      </c>
      <c r="L4" s="60">
        <f>D3*EXP('EIOPA RATES'!Q12)*DATA!$C$15*G3*F3</f>
        <v>646.09266892799997</v>
      </c>
      <c r="M4" s="47">
        <f>DATA!$C$13*((1+DATA!$C$10)^A4)*F3*G3</f>
        <v>51</v>
      </c>
      <c r="N4" s="47">
        <f t="shared" ref="N4:N53" si="1">SUM(I4:M4)</f>
        <v>7839.7170400733557</v>
      </c>
      <c r="O4" s="26">
        <f>N4*'EIOPA RATES'!G12</f>
        <v>7675.1615758863536</v>
      </c>
      <c r="Q4" s="82">
        <f>B3*EXP('EIOPA RATES'!Q12)*(DATA!$C$14-DATA!$C$15)</f>
        <v>254.79453081599993</v>
      </c>
      <c r="R4" s="84">
        <f>C3*EXP('EIOPA RATES'!Q12)*(DATA!$C$14-DATA!$C$15)</f>
        <v>114.40127999999996</v>
      </c>
      <c r="S4" s="60">
        <f>Q4+R4-M4</f>
        <v>318.19581081599989</v>
      </c>
      <c r="T4" s="80">
        <f>S4*F4*G3</f>
        <v>316.305966346611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31084.213186573223</v>
      </c>
      <c r="C5" s="47">
        <f>$C4*EXP('EIOPA RATES'!Q13)*(1-DATA!$C$14)</f>
        <v>13956.633075868003</v>
      </c>
      <c r="D5" s="26">
        <f t="shared" si="0"/>
        <v>45040.846262441228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5668.9778884046736</v>
      </c>
      <c r="J5" s="47">
        <f>MAX(D5,DATA!$C$4)*F4*('MORTALITY RATES MALE'!D64/1000)*G4</f>
        <v>383.38125840549503</v>
      </c>
      <c r="K5" s="47">
        <v>0</v>
      </c>
      <c r="L5" s="60">
        <f>D4*EXP('EIOPA RATES'!Q13)*DATA!$C$15*G4*F4</f>
        <v>544.78805240664269</v>
      </c>
      <c r="M5" s="47">
        <f>DATA!$C$13*((1+DATA!$C$10)^A5)*F4*G4</f>
        <v>43.954384182749997</v>
      </c>
      <c r="N5" s="47">
        <f t="shared" si="1"/>
        <v>6641.1015833995616</v>
      </c>
      <c r="O5" s="26">
        <f>N5*'EIOPA RATES'!G13</f>
        <v>6371.8450727428071</v>
      </c>
      <c r="Q5" s="82">
        <f>B4*EXP('EIOPA RATES'!Q13)*(DATA!$C$14-DATA!$C$15)</f>
        <v>254.26759252820628</v>
      </c>
      <c r="R5" s="84">
        <f>C4*EXP('EIOPA RATES'!Q13)*(DATA!$C$14-DATA!$C$15)</f>
        <v>114.16468773716156</v>
      </c>
      <c r="S5" s="60">
        <f t="shared" ref="S5:S53" si="2">Q5+R5-M5</f>
        <v>324.4778960826178</v>
      </c>
      <c r="T5" s="80">
        <f t="shared" ref="T5:T53" si="3">S5*F5*G4</f>
        <v>272.39100471149243</v>
      </c>
      <c r="W5" s="67" t="s">
        <v>71</v>
      </c>
      <c r="X5" s="70">
        <f>SUMPRODUCT(I4:I53,'EIOPA RATES'!G12:G61)</f>
        <v>36905.912513223979</v>
      </c>
    </row>
    <row r="6" spans="1:24" x14ac:dyDescent="0.25">
      <c r="A6" s="53">
        <v>3</v>
      </c>
      <c r="B6" s="44">
        <f>$B5*EXP('EIOPA RATES'!Q14)*(1-DATA!$C$14)</f>
        <v>31098.090086671244</v>
      </c>
      <c r="C6" s="47">
        <f>$C5*EXP('EIOPA RATES'!Q14)*(1-DATA!$C$14)</f>
        <v>13962.863724259716</v>
      </c>
      <c r="D6" s="26">
        <f t="shared" si="0"/>
        <v>45060.953810930958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4786.692607182993</v>
      </c>
      <c r="J6" s="47">
        <f>MAX(D6,DATA!$C$4)*F5*('MORTALITY RATES MALE'!D65/1000)*G5</f>
        <v>352.76053786641955</v>
      </c>
      <c r="K6" s="47">
        <v>0</v>
      </c>
      <c r="L6" s="60">
        <f>D5*EXP('EIOPA RATES'!Q14)*DATA!$C$15*G5*F5</f>
        <v>460.27366929163827</v>
      </c>
      <c r="M6" s="47">
        <f>DATA!$C$13*((1+DATA!$C$10)^A6)*F5*G5</f>
        <v>37.861436679516039</v>
      </c>
      <c r="N6" s="47">
        <f t="shared" si="1"/>
        <v>5637.5882510205674</v>
      </c>
      <c r="O6" s="26">
        <f>N6*'EIOPA RATES'!G14</f>
        <v>5287.6591733455662</v>
      </c>
      <c r="Q6" s="82">
        <f>B5*EXP('EIOPA RATES'!Q14)*(DATA!$C$14-DATA!$C$15)</f>
        <v>254.3811050034457</v>
      </c>
      <c r="R6" s="84">
        <f>C5*EXP('EIOPA RATES'!Q14)*(DATA!$C$14-DATA!$C$15)</f>
        <v>114.21565418617352</v>
      </c>
      <c r="S6" s="60">
        <f t="shared" si="2"/>
        <v>330.73532251010317</v>
      </c>
      <c r="T6" s="80">
        <f t="shared" si="3"/>
        <v>234.33064325844907</v>
      </c>
      <c r="W6" s="67" t="s">
        <v>70</v>
      </c>
      <c r="X6" s="70">
        <f>SUMPRODUCT(J4:J53,'EIOPA RATES'!G12:G61)</f>
        <v>4007.4613665865572</v>
      </c>
    </row>
    <row r="7" spans="1:24" x14ac:dyDescent="0.25">
      <c r="A7" s="53">
        <v>4</v>
      </c>
      <c r="B7" s="44">
        <f>$B6*EXP('EIOPA RATES'!Q15)*(1-DATA!$C$14)</f>
        <v>31168.007862638427</v>
      </c>
      <c r="C7" s="47">
        <f>$C6*EXP('EIOPA RATES'!Q15)*(1-DATA!$C$14)</f>
        <v>13994.256403842683</v>
      </c>
      <c r="D7" s="26">
        <f t="shared" si="0"/>
        <v>45162.264266481114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4045.9376246072884</v>
      </c>
      <c r="J7" s="47">
        <f>MAX(D7,DATA!$C$4)*F6*('MORTALITY RATES MALE'!D66/1000)*G6</f>
        <v>329.41917971262848</v>
      </c>
      <c r="K7" s="47">
        <v>0</v>
      </c>
      <c r="L7" s="60">
        <f>D6*EXP('EIOPA RATES'!Q15)*DATA!$C$15*G6*F6</f>
        <v>389.34295344681885</v>
      </c>
      <c r="M7" s="47">
        <f>DATA!$C$13*((1+DATA!$C$10)^A7)*F6*G6</f>
        <v>32.594034566625631</v>
      </c>
      <c r="N7" s="47">
        <f t="shared" si="1"/>
        <v>4797.2937923333611</v>
      </c>
      <c r="O7" s="26">
        <f>N7*'EIOPA RATES'!G15</f>
        <v>4390.661376224939</v>
      </c>
      <c r="Q7" s="82">
        <f>B6*EXP('EIOPA RATES'!Q15)*(DATA!$C$14-DATA!$C$15)</f>
        <v>254.95302955123455</v>
      </c>
      <c r="R7" s="84">
        <f>C6*EXP('EIOPA RATES'!Q15)*(DATA!$C$14-DATA!$C$15)</f>
        <v>114.47244502120802</v>
      </c>
      <c r="S7" s="60">
        <f t="shared" si="2"/>
        <v>336.83144000581694</v>
      </c>
      <c r="T7" s="80">
        <f t="shared" si="3"/>
        <v>201.26722944193796</v>
      </c>
      <c r="W7" s="67" t="s">
        <v>74</v>
      </c>
      <c r="X7" s="70">
        <f>SUMPRODUCT(K4:K53,'EIOPA RATES'!G12:G61)</f>
        <v>3.7384754192727354E-5</v>
      </c>
    </row>
    <row r="8" spans="1:24" x14ac:dyDescent="0.25">
      <c r="A8" s="54">
        <v>5</v>
      </c>
      <c r="B8" s="44">
        <f>$B7*EXP('EIOPA RATES'!Q16)*(1-DATA!$C$14)</f>
        <v>31280.815770922924</v>
      </c>
      <c r="C8" s="47">
        <f>$C7*EXP('EIOPA RATES'!Q16)*(1-DATA!$C$14)</f>
        <v>14044.906506341111</v>
      </c>
      <c r="D8" s="26">
        <f t="shared" si="0"/>
        <v>45325.722277264038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3421.7852190464669</v>
      </c>
      <c r="J8" s="47">
        <f>MAX(D8,DATA!$C$4)*F7*('MORTALITY RATES MALE'!D67/1000)*G7</f>
        <v>305.74879445822438</v>
      </c>
      <c r="K8" s="47">
        <v>0</v>
      </c>
      <c r="L8" s="60">
        <f>D7*EXP('EIOPA RATES'!Q16)*DATA!$C$15*G7*F7</f>
        <v>329.5439070613254</v>
      </c>
      <c r="M8" s="47">
        <f>DATA!$C$13*((1+DATA!$C$10)^A8)*F7*G7</f>
        <v>28.038206838087554</v>
      </c>
      <c r="N8" s="47">
        <f t="shared" si="1"/>
        <v>4085.1161274041042</v>
      </c>
      <c r="O8" s="26">
        <f>N8*'EIOPA RATES'!G16</f>
        <v>3643.4084713553771</v>
      </c>
      <c r="Q8" s="82">
        <f>B7*EXP('EIOPA RATES'!Q16)*(DATA!$C$14-DATA!$C$15)</f>
        <v>255.87579362718134</v>
      </c>
      <c r="R8" s="84">
        <f>C7*EXP('EIOPA RATES'!Q16)*(DATA!$C$14-DATA!$C$15)</f>
        <v>114.88676078806633</v>
      </c>
      <c r="S8" s="60">
        <f t="shared" si="2"/>
        <v>342.72434757716013</v>
      </c>
      <c r="T8" s="80">
        <f t="shared" si="3"/>
        <v>172.5731956830341</v>
      </c>
      <c r="W8" s="67" t="s">
        <v>73</v>
      </c>
      <c r="X8" s="70">
        <f>SUMPRODUCT(L4:L53,'EIOPA RATES'!G12:G61)</f>
        <v>3561.8311301098711</v>
      </c>
    </row>
    <row r="9" spans="1:24" ht="15.75" thickBot="1" x14ac:dyDescent="0.3">
      <c r="A9" s="53">
        <v>6</v>
      </c>
      <c r="B9" s="44">
        <f>$B8*EXP('EIOPA RATES'!Q17)*(1-DATA!$C$14)</f>
        <v>31418.516980439919</v>
      </c>
      <c r="C9" s="47">
        <f>$C8*EXP('EIOPA RATES'!Q17)*(1-DATA!$C$14)</f>
        <v>14106.73355802798</v>
      </c>
      <c r="D9" s="26">
        <f t="shared" si="0"/>
        <v>45525.250538467895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2893.4573751146272</v>
      </c>
      <c r="J9" s="47">
        <f>MAX(D9,DATA!$C$4)*F8*('MORTALITY RATES MALE'!D68/1000)*G8</f>
        <v>285.53700605651619</v>
      </c>
      <c r="K9" s="47">
        <v>0</v>
      </c>
      <c r="L9" s="60">
        <f>D8*EXP('EIOPA RATES'!Q17)*DATA!$C$15*G8*F8</f>
        <v>278.92589425893851</v>
      </c>
      <c r="M9" s="47">
        <f>DATA!$C$13*((1+DATA!$C$10)^A9)*F8*G8</f>
        <v>24.100072198803336</v>
      </c>
      <c r="N9" s="47">
        <f t="shared" si="1"/>
        <v>3482.0203476288852</v>
      </c>
      <c r="O9" s="26">
        <f>N9*'EIOPA RATES'!G17</f>
        <v>3023.8901156047073</v>
      </c>
      <c r="Q9" s="82">
        <f>B8*EXP('EIOPA RATES'!Q17)*(DATA!$C$14-DATA!$C$15)</f>
        <v>257.00218388907905</v>
      </c>
      <c r="R9" s="84">
        <f>C8*EXP('EIOPA RATES'!Q17)*(DATA!$C$14-DATA!$C$15)</f>
        <v>115.39250354215115</v>
      </c>
      <c r="S9" s="60">
        <f t="shared" si="2"/>
        <v>348.29461523242685</v>
      </c>
      <c r="T9" s="80">
        <f t="shared" si="3"/>
        <v>147.65058172335426</v>
      </c>
      <c r="W9" s="68" t="s">
        <v>72</v>
      </c>
      <c r="X9" s="71">
        <f>SUMPRODUCT(M4:M53,'EIOPA RATES'!G12:G61)</f>
        <v>304.04767148230218</v>
      </c>
    </row>
    <row r="10" spans="1:24" ht="15.75" thickBot="1" x14ac:dyDescent="0.3">
      <c r="A10" s="53">
        <v>7</v>
      </c>
      <c r="B10" s="44">
        <f>$B9*EXP('EIOPA RATES'!Q18)*(1-DATA!$C$14)</f>
        <v>31583.277405640347</v>
      </c>
      <c r="C10" s="47">
        <f>$C9*EXP('EIOPA RATES'!Q18)*(1-DATA!$C$14)</f>
        <v>14180.710042043977</v>
      </c>
      <c r="D10" s="26">
        <f t="shared" si="0"/>
        <v>45763.987447684325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2446.0824654373987</v>
      </c>
      <c r="J10" s="47">
        <f>MAX(D10,DATA!$C$4)*F9*('MORTALITY RATES MALE'!D69/1000)*G9</f>
        <v>267.66700127198533</v>
      </c>
      <c r="K10" s="47">
        <v>0</v>
      </c>
      <c r="L10" s="60">
        <f>D9*EXP('EIOPA RATES'!Q18)*DATA!$C$15*G9*F9</f>
        <v>236.05889325215347</v>
      </c>
      <c r="M10" s="47">
        <f>DATA!$C$13*((1+DATA!$C$10)^A10)*F9*G9</f>
        <v>20.695624434594976</v>
      </c>
      <c r="N10" s="47">
        <f t="shared" si="1"/>
        <v>2970.5039843961331</v>
      </c>
      <c r="O10" s="26">
        <f>N10*'EIOPA RATES'!G18</f>
        <v>2509.7599315816742</v>
      </c>
      <c r="Q10" s="82">
        <f>B9*EXP('EIOPA RATES'!Q18)*(DATA!$C$14-DATA!$C$15)</f>
        <v>258.34991742855084</v>
      </c>
      <c r="R10" s="84">
        <f>C9*EXP('EIOPA RATES'!Q18)*(DATA!$C$14-DATA!$C$15)</f>
        <v>115.99762815577893</v>
      </c>
      <c r="S10" s="60">
        <f t="shared" si="2"/>
        <v>353.65192114973479</v>
      </c>
      <c r="T10" s="80">
        <f t="shared" si="3"/>
        <v>126.08112392917019</v>
      </c>
    </row>
    <row r="11" spans="1:24" ht="15.75" thickBot="1" x14ac:dyDescent="0.3">
      <c r="A11" s="53">
        <v>8</v>
      </c>
      <c r="B11" s="44">
        <f>$B10*EXP('EIOPA RATES'!Q19)*(1-DATA!$C$14)</f>
        <v>31774.881256320386</v>
      </c>
      <c r="C11" s="47">
        <f>$C10*EXP('EIOPA RATES'!Q19)*(1-DATA!$C$14)</f>
        <v>14266.739069827758</v>
      </c>
      <c r="D11" s="26">
        <f t="shared" si="0"/>
        <v>46041.620326148142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2066.9494313306282</v>
      </c>
      <c r="J11" s="47">
        <f>MAX(D11,DATA!$C$4)*F10*('MORTALITY RATES MALE'!D70/1000)*G10</f>
        <v>251.69409876402128</v>
      </c>
      <c r="K11" s="47">
        <v>0</v>
      </c>
      <c r="L11" s="60">
        <f>D10*EXP('EIOPA RATES'!Q19)*DATA!$C$15*G10*F10</f>
        <v>199.72514988907673</v>
      </c>
      <c r="M11" s="47">
        <f>DATA!$C$13*((1+DATA!$C$10)^A11)*F10*G10</f>
        <v>17.752697549028625</v>
      </c>
      <c r="N11" s="47">
        <f t="shared" si="1"/>
        <v>2536.1213775327551</v>
      </c>
      <c r="O11" s="26">
        <f>N11*'EIOPA RATES'!G19</f>
        <v>2082.9756375743386</v>
      </c>
      <c r="Q11" s="82">
        <f>B10*EXP('EIOPA RATES'!Q19)*(DATA!$C$14-DATA!$C$15)</f>
        <v>259.91722909055528</v>
      </c>
      <c r="R11" s="84">
        <f>C10*EXP('EIOPA RATES'!Q19)*(DATA!$C$14-DATA!$C$15)</f>
        <v>116.70134208448061</v>
      </c>
      <c r="S11" s="60">
        <f t="shared" si="2"/>
        <v>358.86587362600721</v>
      </c>
      <c r="T11" s="80">
        <f t="shared" si="3"/>
        <v>107.45861720314173</v>
      </c>
      <c r="W11" s="66" t="s">
        <v>75</v>
      </c>
      <c r="X11" s="69">
        <f>D3-X3</f>
        <v>401.54728121252265</v>
      </c>
    </row>
    <row r="12" spans="1:24" x14ac:dyDescent="0.25">
      <c r="A12" s="53">
        <v>9</v>
      </c>
      <c r="B12" s="44">
        <f>$B11*EXP('EIOPA RATES'!Q20)*(1-DATA!$C$14)</f>
        <v>31984.432258441429</v>
      </c>
      <c r="C12" s="47">
        <f>$C11*EXP('EIOPA RATES'!Q20)*(1-DATA!$C$14)</f>
        <v>14360.826265464</v>
      </c>
      <c r="D12" s="26">
        <f t="shared" si="0"/>
        <v>46345.258523905432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1745.4285969595198</v>
      </c>
      <c r="J12" s="47">
        <f>MAX(D12,DATA!$C$4)*F11*('MORTALITY RATES MALE'!D71/1000)*G11</f>
        <v>232.24840861866119</v>
      </c>
      <c r="K12" s="47">
        <v>0</v>
      </c>
      <c r="L12" s="60">
        <f>D11*EXP('EIOPA RATES'!Q20)*DATA!$C$15*G11*F11</f>
        <v>168.85833487607979</v>
      </c>
      <c r="M12" s="47">
        <f>DATA!$C$13*((1+DATA!$C$10)^A12)*F11*G11</f>
        <v>15.208961571472729</v>
      </c>
      <c r="N12" s="47">
        <f t="shared" si="1"/>
        <v>2161.7443020257333</v>
      </c>
      <c r="O12" s="26">
        <f>N12*'EIOPA RATES'!G20</f>
        <v>1725.0537178590116</v>
      </c>
      <c r="Q12" s="82">
        <f>B11*EXP('EIOPA RATES'!Q20)*(DATA!$C$14-DATA!$C$15)</f>
        <v>261.63134771731228</v>
      </c>
      <c r="R12" s="84">
        <f>C11*EXP('EIOPA RATES'!Q20)*(DATA!$C$14-DATA!$C$15)</f>
        <v>117.47097149663801</v>
      </c>
      <c r="S12" s="60">
        <f t="shared" si="2"/>
        <v>363.89335764247755</v>
      </c>
      <c r="T12" s="80">
        <f t="shared" si="3"/>
        <v>91.412099917965904</v>
      </c>
    </row>
    <row r="13" spans="1:24" ht="15.75" thickBot="1" x14ac:dyDescent="0.3">
      <c r="A13" s="54">
        <v>10</v>
      </c>
      <c r="B13" s="44">
        <f>$B12*EXP('EIOPA RATES'!Q21)*(1-DATA!$C$14)</f>
        <v>32178.369800408353</v>
      </c>
      <c r="C13" s="47">
        <f>$C12*EXP('EIOPA RATES'!Q21)*(1-DATA!$C$14)</f>
        <v>14447.903107223576</v>
      </c>
      <c r="D13" s="26">
        <f t="shared" si="0"/>
        <v>46626.27290763193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1471.1465470152809</v>
      </c>
      <c r="J13" s="47">
        <f>MAX(D13,DATA!$C$4)*F12*('MORTALITY RATES MALE'!D72/1000)*G12</f>
        <v>214.82802070271998</v>
      </c>
      <c r="K13" s="47">
        <v>0</v>
      </c>
      <c r="L13" s="60">
        <f>D12*EXP('EIOPA RATES'!Q21)*DATA!$C$15*G12*F12</f>
        <v>142.51755574672552</v>
      </c>
      <c r="M13" s="47">
        <f>DATA!$C$13*((1+DATA!$C$10)^A13)*F12*G12</f>
        <v>13.01428176315615</v>
      </c>
      <c r="N13" s="47">
        <f t="shared" si="1"/>
        <v>1841.5064052278824</v>
      </c>
      <c r="O13" s="26">
        <f>N13*'EIOPA RATES'!G21</f>
        <v>1428.5156311259136</v>
      </c>
      <c r="Q13" s="82">
        <f>B12*EXP('EIOPA RATES'!Q21)*(DATA!$C$14-DATA!$C$15)</f>
        <v>263.2177488785959</v>
      </c>
      <c r="R13" s="84">
        <f>C12*EXP('EIOPA RATES'!Q21)*(DATA!$C$14-DATA!$C$15)</f>
        <v>118.18325650080634</v>
      </c>
      <c r="S13" s="60">
        <f t="shared" si="2"/>
        <v>368.38672361624612</v>
      </c>
      <c r="T13" s="80">
        <f t="shared" si="3"/>
        <v>77.529161914897131</v>
      </c>
    </row>
    <row r="14" spans="1:24" x14ac:dyDescent="0.25">
      <c r="A14" s="53">
        <v>11</v>
      </c>
      <c r="B14" s="44">
        <f>$B13*EXP('EIOPA RATES'!Q22)*(1-DATA!$C$14)</f>
        <v>32442.941006993362</v>
      </c>
      <c r="C14" s="47">
        <f>$C13*EXP('EIOPA RATES'!Q22)*(1-DATA!$C$14)</f>
        <v>14566.694058456069</v>
      </c>
      <c r="D14" s="26">
        <f t="shared" si="0"/>
        <v>47009.635065449431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1241.080525547208</v>
      </c>
      <c r="J14" s="47">
        <f>MAX(D14,DATA!$C$4)*F13*('MORTALITY RATES MALE'!D73/1000)*G13</f>
        <v>195.34604909739281</v>
      </c>
      <c r="K14" s="47">
        <v>0</v>
      </c>
      <c r="L14" s="60">
        <f>D13*EXP('EIOPA RATES'!Q22)*DATA!$C$15*G13*F13</f>
        <v>120.38048966105859</v>
      </c>
      <c r="M14" s="47">
        <f>DATA!$C$13*((1+DATA!$C$10)^A14)*F13*G13</f>
        <v>11.121207363359748</v>
      </c>
      <c r="N14" s="47">
        <f t="shared" si="1"/>
        <v>1567.9282716690191</v>
      </c>
      <c r="O14" s="26">
        <f>N14*'EIOPA RATES'!G22</f>
        <v>1179.8332478292832</v>
      </c>
      <c r="Q14" s="82">
        <f>B13*EXP('EIOPA RATES'!Q22)*(DATA!$C$14-DATA!$C$15)</f>
        <v>265.38193052755304</v>
      </c>
      <c r="R14" s="84">
        <f>C13*EXP('EIOPA RATES'!Q22)*(DATA!$C$14-DATA!$C$15)</f>
        <v>119.15496162336251</v>
      </c>
      <c r="S14" s="60">
        <f t="shared" si="2"/>
        <v>373.41568478755579</v>
      </c>
      <c r="T14" s="80">
        <f t="shared" si="3"/>
        <v>65.757330613119663</v>
      </c>
      <c r="W14" s="73" t="s">
        <v>77</v>
      </c>
      <c r="X14" s="72">
        <f>SUM(T3:T53)</f>
        <v>2131.9889236148601</v>
      </c>
    </row>
    <row r="15" spans="1:24" x14ac:dyDescent="0.25">
      <c r="A15" s="53">
        <v>12</v>
      </c>
      <c r="B15" s="44">
        <f>$B14*EXP('EIOPA RATES'!Q23)*(1-DATA!$C$14)</f>
        <v>32686.054042033506</v>
      </c>
      <c r="C15" s="47">
        <f>$C14*EXP('EIOPA RATES'!Q23)*(1-DATA!$C$14)</f>
        <v>14675.850413987742</v>
      </c>
      <c r="D15" s="26">
        <f t="shared" si="0"/>
        <v>47361.90445602125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1044.3335062211013</v>
      </c>
      <c r="J15" s="47">
        <f>MAX(D15,DATA!$C$4)*F14*('MORTALITY RATES MALE'!D74/1000)*G14</f>
        <v>182.21490541913502</v>
      </c>
      <c r="K15" s="47">
        <v>0</v>
      </c>
      <c r="L15" s="60">
        <f>D14*EXP('EIOPA RATES'!Q23)*DATA!$C$15*G14*F14</f>
        <v>101.48196852225199</v>
      </c>
      <c r="M15" s="47">
        <f>DATA!$C$13*((1+DATA!$C$10)^A15)*F14*G14</f>
        <v>9.491669555255914</v>
      </c>
      <c r="N15" s="47">
        <f t="shared" si="1"/>
        <v>1337.522049717744</v>
      </c>
      <c r="O15" s="26">
        <f>N15*'EIOPA RATES'!G23</f>
        <v>976.994158268928</v>
      </c>
      <c r="Q15" s="82">
        <f>B14*EXP('EIOPA RATES'!Q23)*(DATA!$C$14-DATA!$C$15)</f>
        <v>267.37058521090796</v>
      </c>
      <c r="R15" s="84">
        <f>C14*EXP('EIOPA RATES'!Q23)*(DATA!$C$14-DATA!$C$15)</f>
        <v>120.04785614713897</v>
      </c>
      <c r="S15" s="60">
        <f t="shared" si="2"/>
        <v>377.92677180279105</v>
      </c>
      <c r="T15" s="80">
        <f t="shared" si="3"/>
        <v>55.585191180555633</v>
      </c>
      <c r="W15" s="74" t="s">
        <v>78</v>
      </c>
      <c r="X15" s="70">
        <f>D3-X3-X14</f>
        <v>-1730.4416424023375</v>
      </c>
    </row>
    <row r="16" spans="1:24" ht="15.75" thickBot="1" x14ac:dyDescent="0.3">
      <c r="A16" s="53">
        <v>13</v>
      </c>
      <c r="B16" s="44">
        <f>$B15*EXP('EIOPA RATES'!Q24)*(1-DATA!$C$14)</f>
        <v>32918.769226212062</v>
      </c>
      <c r="C16" s="47">
        <f>$C15*EXP('EIOPA RATES'!Q24)*(1-DATA!$C$14)</f>
        <v>14780.338194240328</v>
      </c>
      <c r="D16" s="26">
        <f t="shared" si="0"/>
        <v>47699.10742045239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876.74229508419717</v>
      </c>
      <c r="J16" s="47">
        <f>MAX(D16,DATA!$C$4)*F15*('MORTALITY RATES MALE'!D75/1000)*G15</f>
        <v>168.90783581930975</v>
      </c>
      <c r="K16" s="47">
        <v>0</v>
      </c>
      <c r="L16" s="60">
        <f>D15*EXP('EIOPA RATES'!Q24)*DATA!$C$15*G15*F15</f>
        <v>85.363026584203737</v>
      </c>
      <c r="M16" s="47">
        <f>DATA!$C$13*((1+DATA!$C$10)^A16)*F15*G15</f>
        <v>8.0861651841604143</v>
      </c>
      <c r="N16" s="47">
        <f t="shared" si="1"/>
        <v>1139.0993226718711</v>
      </c>
      <c r="O16" s="26">
        <f>N16*'EIOPA RATES'!G24</f>
        <v>807.99815689419881</v>
      </c>
      <c r="Q16" s="82">
        <f>B15*EXP('EIOPA RATES'!Q24)*(DATA!$C$14-DATA!$C$15)</f>
        <v>269.27418589948513</v>
      </c>
      <c r="R16" s="84">
        <f>C15*EXP('EIOPA RATES'!Q24)*(DATA!$C$14-DATA!$C$15)</f>
        <v>120.90256191607628</v>
      </c>
      <c r="S16" s="60">
        <f t="shared" si="2"/>
        <v>382.09058263140099</v>
      </c>
      <c r="T16" s="80">
        <f t="shared" si="3"/>
        <v>46.845988435463063</v>
      </c>
      <c r="W16" s="75" t="s">
        <v>79</v>
      </c>
      <c r="X16" s="71">
        <f>(DATA!$C$14-DATA!$C$15)*X18*D3</f>
        <v>2068.0467978000574</v>
      </c>
    </row>
    <row r="17" spans="1:24" ht="15.75" thickBot="1" x14ac:dyDescent="0.3">
      <c r="A17" s="53">
        <v>14</v>
      </c>
      <c r="B17" s="44">
        <f>$B16*EXP('EIOPA RATES'!Q25)*(1-DATA!$C$14)</f>
        <v>33115.046913503174</v>
      </c>
      <c r="C17" s="47">
        <f>$C16*EXP('EIOPA RATES'!Q25)*(1-DATA!$C$14)</f>
        <v>14868.465747801354</v>
      </c>
      <c r="D17" s="26">
        <f t="shared" si="0"/>
        <v>47983.512661304529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733.40044172861735</v>
      </c>
      <c r="J17" s="47">
        <f>MAX(D17,DATA!$C$4)*F16*('MORTALITY RATES MALE'!D76/1000)*G16</f>
        <v>158.30505414101336</v>
      </c>
      <c r="K17" s="47">
        <v>0</v>
      </c>
      <c r="L17" s="60">
        <f>D16*EXP('EIOPA RATES'!Q25)*DATA!$C$15*G16*F16</f>
        <v>71.582393740451948</v>
      </c>
      <c r="M17" s="47">
        <f>DATA!$C$13*((1+DATA!$C$10)^A17)*F16*G16</f>
        <v>6.8753911025694254</v>
      </c>
      <c r="N17" s="47">
        <f t="shared" si="1"/>
        <v>970.16328071265207</v>
      </c>
      <c r="O17" s="26">
        <f>N17*'EIOPA RATES'!G25</f>
        <v>669.03783618106786</v>
      </c>
      <c r="Q17" s="82">
        <f>B16*EXP('EIOPA RATES'!Q25)*(DATA!$C$14-DATA!$C$15)</f>
        <v>270.87972935380913</v>
      </c>
      <c r="R17" s="84">
        <f>C16*EXP('EIOPA RATES'!Q25)*(DATA!$C$14-DATA!$C$15)</f>
        <v>121.62344169980656</v>
      </c>
      <c r="S17" s="60">
        <f t="shared" si="2"/>
        <v>385.62777995104625</v>
      </c>
      <c r="T17" s="80">
        <f t="shared" si="3"/>
        <v>39.315617223534829</v>
      </c>
    </row>
    <row r="18" spans="1:24" ht="15.75" thickBot="1" x14ac:dyDescent="0.3">
      <c r="A18" s="54">
        <v>15</v>
      </c>
      <c r="B18" s="44">
        <f>$B17*EXP('EIOPA RATES'!Q26)*(1-DATA!$C$14)</f>
        <v>33301.461788433553</v>
      </c>
      <c r="C18" s="47">
        <f>$C17*EXP('EIOPA RATES'!Q26)*(1-DATA!$C$14)</f>
        <v>14952.164955295235</v>
      </c>
      <c r="D18" s="26">
        <f t="shared" si="0"/>
        <v>48253.62674372879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611.84462938016225</v>
      </c>
      <c r="J18" s="47">
        <f>MAX(D18,DATA!$C$4)*F17*('MORTALITY RATES MALE'!D77/1000)*G17</f>
        <v>145.63232895681688</v>
      </c>
      <c r="K18" s="47">
        <v>0</v>
      </c>
      <c r="L18" s="60">
        <f>D17*EXP('EIOPA RATES'!Q26)*DATA!$C$15*G17*F17</f>
        <v>59.859743707099412</v>
      </c>
      <c r="M18" s="47">
        <f>DATA!$C$13*((1+DATA!$C$10)^A18)*F17*G17</f>
        <v>5.8316075886846086</v>
      </c>
      <c r="N18" s="47">
        <f t="shared" si="1"/>
        <v>823.16830963276311</v>
      </c>
      <c r="O18" s="26">
        <f>N18*'EIOPA RATES'!G26</f>
        <v>552.07161777645138</v>
      </c>
      <c r="Q18" s="82">
        <f>B17*EXP('EIOPA RATES'!Q26)*(DATA!$C$14-DATA!$C$15)</f>
        <v>272.40459540640938</v>
      </c>
      <c r="R18" s="84">
        <f>C17*EXP('EIOPA RATES'!Q26)*(DATA!$C$14-DATA!$C$15)</f>
        <v>122.30809779382604</v>
      </c>
      <c r="S18" s="60">
        <f t="shared" si="2"/>
        <v>388.88108561155082</v>
      </c>
      <c r="T18" s="80">
        <f t="shared" si="3"/>
        <v>32.891151918762944</v>
      </c>
      <c r="W18" s="66" t="s">
        <v>80</v>
      </c>
      <c r="X18" s="69">
        <f>SUMPRODUCT(O4:O53,A4:A53)/SUM(O4:O53)</f>
        <v>5.7215863757394123</v>
      </c>
    </row>
    <row r="19" spans="1:24" x14ac:dyDescent="0.25">
      <c r="A19" s="53">
        <v>16</v>
      </c>
      <c r="B19" s="44">
        <f>$B18*EXP('EIOPA RATES'!Q27)*(1-DATA!$C$14)</f>
        <v>33500.010540959811</v>
      </c>
      <c r="C19" s="47">
        <f>$C18*EXP('EIOPA RATES'!Q27)*(1-DATA!$C$14)</f>
        <v>15041.31220409474</v>
      </c>
      <c r="D19" s="26">
        <f t="shared" si="0"/>
        <v>48541.322745054553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509.05032622038897</v>
      </c>
      <c r="J19" s="47">
        <f>MAX(D19,DATA!$C$4)*F18*('MORTALITY RATES MALE'!D78/1000)*G18</f>
        <v>135.76853161019986</v>
      </c>
      <c r="K19" s="47">
        <v>0</v>
      </c>
      <c r="L19" s="60">
        <f>D18*EXP('EIOPA RATES'!Q27)*DATA!$C$15*G18*F18</f>
        <v>49.955346589886794</v>
      </c>
      <c r="M19" s="47">
        <f>DATA!$C$13*((1+DATA!$C$10)^A19)*F18*G18</f>
        <v>4.9346225776164658</v>
      </c>
      <c r="N19" s="47">
        <f t="shared" si="1"/>
        <v>699.70882699809204</v>
      </c>
      <c r="O19" s="26">
        <f>N19*'EIOPA RATES'!G27</f>
        <v>456.22737343958539</v>
      </c>
      <c r="Q19" s="82">
        <f>B18*EXP('EIOPA RATES'!Q27)*(DATA!$C$14-DATA!$C$15)</f>
        <v>274.0287160814708</v>
      </c>
      <c r="R19" s="84">
        <f>C18*EXP('EIOPA RATES'!Q27)*(DATA!$C$14-DATA!$C$15)</f>
        <v>123.03731864290174</v>
      </c>
      <c r="S19" s="60">
        <f t="shared" si="2"/>
        <v>392.13141214675613</v>
      </c>
      <c r="T19" s="80">
        <f t="shared" si="3"/>
        <v>27.430593284075556</v>
      </c>
    </row>
    <row r="20" spans="1:24" x14ac:dyDescent="0.25">
      <c r="A20" s="53">
        <v>17</v>
      </c>
      <c r="B20" s="44">
        <f>$B19*EXP('EIOPA RATES'!Q28)*(1-DATA!$C$14)</f>
        <v>33689.569505251398</v>
      </c>
      <c r="C20" s="47">
        <f>$C19*EXP('EIOPA RATES'!Q28)*(1-DATA!$C$14)</f>
        <v>15126.423089642329</v>
      </c>
      <c r="D20" s="26">
        <f t="shared" si="0"/>
        <v>48815.992594893731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422.57608426790409</v>
      </c>
      <c r="J20" s="47">
        <f>MAX(D20,DATA!$C$4)*F19*('MORTALITY RATES MALE'!D79/1000)*G19</f>
        <v>120.15380562471222</v>
      </c>
      <c r="K20" s="47">
        <v>0</v>
      </c>
      <c r="L20" s="60">
        <f>D19*EXP('EIOPA RATES'!Q28)*DATA!$C$15*G19*F19</f>
        <v>41.550265052495703</v>
      </c>
      <c r="M20" s="47">
        <f>DATA!$C$13*((1+DATA!$C$10)^A20)*F19*G19</f>
        <v>4.1628946225248997</v>
      </c>
      <c r="N20" s="47">
        <f t="shared" si="1"/>
        <v>588.44304956763676</v>
      </c>
      <c r="O20" s="26">
        <f>N20*'EIOPA RATES'!G28</f>
        <v>373.12707276430183</v>
      </c>
      <c r="Q20" s="82">
        <f>B19*EXP('EIOPA RATES'!Q28)*(DATA!$C$14-DATA!$C$15)</f>
        <v>275.57930065645314</v>
      </c>
      <c r="R20" s="84">
        <f>C19*EXP('EIOPA RATES'!Q28)*(DATA!$C$14-DATA!$C$15)</f>
        <v>123.73352220566319</v>
      </c>
      <c r="S20" s="60">
        <f t="shared" si="2"/>
        <v>395.14992823959142</v>
      </c>
      <c r="T20" s="80">
        <f t="shared" si="3"/>
        <v>22.817216152108177</v>
      </c>
    </row>
    <row r="21" spans="1:24" x14ac:dyDescent="0.25">
      <c r="A21" s="53">
        <v>18</v>
      </c>
      <c r="B21" s="44">
        <f>$B20*EXP('EIOPA RATES'!Q29)*(1-DATA!$C$14)</f>
        <v>33831.418031615984</v>
      </c>
      <c r="C21" s="47">
        <f>$C20*EXP('EIOPA RATES'!Q29)*(1-DATA!$C$14)</f>
        <v>15190.11226275861</v>
      </c>
      <c r="D21" s="26">
        <f t="shared" si="0"/>
        <v>49021.530294374592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349.18897615657397</v>
      </c>
      <c r="J21" s="47">
        <f>MAX(D21,DATA!$C$4)*F20*('MORTALITY RATES MALE'!D80/1000)*G20</f>
        <v>109.63281669581283</v>
      </c>
      <c r="K21" s="47">
        <v>0</v>
      </c>
      <c r="L21" s="60">
        <f>D20*EXP('EIOPA RATES'!Q29)*DATA!$C$15*G20*F20</f>
        <v>34.442583518312262</v>
      </c>
      <c r="M21" s="47">
        <f>DATA!$C$13*((1+DATA!$C$10)^A21)*F20*G20</f>
        <v>3.5050383243625314</v>
      </c>
      <c r="N21" s="47">
        <f t="shared" si="1"/>
        <v>496.76941469506164</v>
      </c>
      <c r="O21" s="26">
        <f>N21*'EIOPA RATES'!G29</f>
        <v>306.77593433104607</v>
      </c>
      <c r="Q21" s="82">
        <f>B20*EXP('EIOPA RATES'!Q29)*(DATA!$C$14-DATA!$C$15)</f>
        <v>276.7396158005397</v>
      </c>
      <c r="R21" s="84">
        <f>C20*EXP('EIOPA RATES'!Q29)*(DATA!$C$14-DATA!$C$15)</f>
        <v>124.25449703688022</v>
      </c>
      <c r="S21" s="60">
        <f t="shared" si="2"/>
        <v>397.4890745130574</v>
      </c>
      <c r="T21" s="80">
        <f t="shared" si="3"/>
        <v>18.886902356430159</v>
      </c>
    </row>
    <row r="22" spans="1:24" x14ac:dyDescent="0.25">
      <c r="A22" s="53">
        <v>19</v>
      </c>
      <c r="B22" s="44">
        <f>$B21*EXP('EIOPA RATES'!Q30)*(1-DATA!$C$14)</f>
        <v>33890.936982251624</v>
      </c>
      <c r="C22" s="47">
        <f>$C21*EXP('EIOPA RATES'!Q30)*(1-DATA!$C$14)</f>
        <v>15216.835929531078</v>
      </c>
      <c r="D22" s="26">
        <f t="shared" si="0"/>
        <v>49107.772911782704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286.61367766596243</v>
      </c>
      <c r="J22" s="47">
        <f>MAX(D22,DATA!$C$4)*F21*('MORTALITY RATES MALE'!D81/1000)*G21</f>
        <v>101.8933221351582</v>
      </c>
      <c r="K22" s="47">
        <v>0</v>
      </c>
      <c r="L22" s="60">
        <f>D21*EXP('EIOPA RATES'!Q30)*DATA!$C$15*G21*F21</f>
        <v>28.391862593566859</v>
      </c>
      <c r="M22" s="47">
        <f>DATA!$C$13*((1+DATA!$C$10)^A22)*F21*G21</f>
        <v>2.9418988233634362</v>
      </c>
      <c r="N22" s="47">
        <f t="shared" si="1"/>
        <v>419.84076121805094</v>
      </c>
      <c r="O22" s="26">
        <f>N22*'EIOPA RATES'!G30</f>
        <v>253.12003357298741</v>
      </c>
      <c r="Q22" s="82">
        <f>B21*EXP('EIOPA RATES'!Q30)*(DATA!$C$14-DATA!$C$15)</f>
        <v>277.22647838242631</v>
      </c>
      <c r="R22" s="84">
        <f>C21*EXP('EIOPA RATES'!Q30)*(DATA!$C$14-DATA!$C$15)</f>
        <v>124.47309553808651</v>
      </c>
      <c r="S22" s="60">
        <f t="shared" si="2"/>
        <v>398.75767509714939</v>
      </c>
      <c r="T22" s="80">
        <f t="shared" si="3"/>
        <v>15.524664289665552</v>
      </c>
    </row>
    <row r="23" spans="1:24" x14ac:dyDescent="0.25">
      <c r="A23" s="54">
        <v>20</v>
      </c>
      <c r="B23" s="44">
        <f>$B22*EXP('EIOPA RATES'!Q31)*(1-DATA!$C$14)</f>
        <v>33861.390507166376</v>
      </c>
      <c r="C23" s="47">
        <f>$C22*EXP('EIOPA RATES'!Q31)*(1-DATA!$C$14)</f>
        <v>15203.569732025129</v>
      </c>
      <c r="D23" s="26">
        <f t="shared" si="0"/>
        <v>49064.960239191503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233.38900546604827</v>
      </c>
      <c r="J23" s="47">
        <f>MAX(D23,DATA!$C$4)*F22*('MORTALITY RATES MALE'!D82/1000)*G22</f>
        <v>95.333435030049415</v>
      </c>
      <c r="K23" s="47">
        <v>0</v>
      </c>
      <c r="L23" s="60">
        <f>D22*EXP('EIOPA RATES'!Q31)*DATA!$C$15*G22*F22</f>
        <v>23.243028794512401</v>
      </c>
      <c r="M23" s="47">
        <f>DATA!$C$13*((1+DATA!$C$10)^A23)*F22*G22</f>
        <v>2.4586999232916895</v>
      </c>
      <c r="N23" s="47">
        <f t="shared" si="1"/>
        <v>354.42416921390179</v>
      </c>
      <c r="O23" s="26">
        <f>N23*'EIOPA RATES'!G31</f>
        <v>209.16205066498324</v>
      </c>
      <c r="Q23" s="82">
        <f>B22*EXP('EIOPA RATES'!Q31)*(DATA!$C$14-DATA!$C$15)</f>
        <v>276.98478942467375</v>
      </c>
      <c r="R23" s="84">
        <f>C22*EXP('EIOPA RATES'!Q31)*(DATA!$C$14-DATA!$C$15)</f>
        <v>124.36457858507262</v>
      </c>
      <c r="S23" s="60">
        <f t="shared" si="2"/>
        <v>398.8906680864547</v>
      </c>
      <c r="T23" s="80">
        <f t="shared" si="3"/>
        <v>12.657114062297344</v>
      </c>
    </row>
    <row r="24" spans="1:24" x14ac:dyDescent="0.25">
      <c r="A24" s="53">
        <v>21</v>
      </c>
      <c r="B24" s="44">
        <f>$B23*EXP('EIOPA RATES'!Q32)*(1-DATA!$C$14)</f>
        <v>33855.566013769392</v>
      </c>
      <c r="C24" s="47">
        <f>$C23*EXP('EIOPA RATES'!Q32)*(1-DATA!$C$14)</f>
        <v>15200.954567963985</v>
      </c>
      <c r="D24" s="26">
        <f t="shared" si="0"/>
        <v>49056.520581733377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189.2054071423351</v>
      </c>
      <c r="J24" s="47">
        <f>MAX(D24,DATA!$C$4)*F23*('MORTALITY RATES MALE'!D83/1000)*G23</f>
        <v>86.988700772367167</v>
      </c>
      <c r="K24" s="47">
        <v>0</v>
      </c>
      <c r="L24" s="60">
        <f>D23*EXP('EIOPA RATES'!Q32)*DATA!$C$15*G23*F23</f>
        <v>18.940248209839645</v>
      </c>
      <c r="M24" s="47">
        <f>DATA!$C$13*((1+DATA!$C$10)^A24)*F23*G23</f>
        <v>2.043964528433365</v>
      </c>
      <c r="N24" s="47">
        <f t="shared" si="1"/>
        <v>297.17832065297529</v>
      </c>
      <c r="O24" s="26">
        <f>N24*'EIOPA RATES'!G32</f>
        <v>171.54981316203583</v>
      </c>
      <c r="Q24" s="82">
        <f>B23*EXP('EIOPA RATES'!Q32)*(DATA!$C$14-DATA!$C$15)</f>
        <v>276.9371453069071</v>
      </c>
      <c r="R24" s="84">
        <f>C23*EXP('EIOPA RATES'!Q32)*(DATA!$C$14-DATA!$C$15)</f>
        <v>124.34318665001213</v>
      </c>
      <c r="S24" s="60">
        <f t="shared" si="2"/>
        <v>399.23636742848583</v>
      </c>
      <c r="T24" s="80">
        <f t="shared" si="3"/>
        <v>10.271741540554993</v>
      </c>
    </row>
    <row r="25" spans="1:24" x14ac:dyDescent="0.25">
      <c r="A25" s="53">
        <v>22</v>
      </c>
      <c r="B25" s="44">
        <f>$B24*EXP('EIOPA RATES'!Q33)*(1-DATA!$C$14)</f>
        <v>33886.67419107764</v>
      </c>
      <c r="C25" s="47">
        <f>$C24*EXP('EIOPA RATES'!Q33)*(1-DATA!$C$14)</f>
        <v>15214.921960792763</v>
      </c>
      <c r="D25" s="26">
        <f t="shared" si="0"/>
        <v>49101.596151870399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152.36408457842748</v>
      </c>
      <c r="J25" s="47">
        <f>MAX(D25,DATA!$C$4)*F24*('MORTALITY RATES MALE'!D84/1000)*G24</f>
        <v>81.847542106239558</v>
      </c>
      <c r="K25" s="47">
        <v>0</v>
      </c>
      <c r="L25" s="60">
        <f>D24*EXP('EIOPA RATES'!Q33)*DATA!$C$15*G24*F24</f>
        <v>15.371551495225811</v>
      </c>
      <c r="M25" s="47">
        <f>DATA!$C$13*((1+DATA!$C$10)^A25)*F24*G24</f>
        <v>1.690466997198804</v>
      </c>
      <c r="N25" s="47">
        <f t="shared" si="1"/>
        <v>251.27364517709165</v>
      </c>
      <c r="O25" s="26">
        <f>N25*'EIOPA RATES'!G33</f>
        <v>141.72943371312994</v>
      </c>
      <c r="Q25" s="82">
        <f>B24*EXP('EIOPA RATES'!Q33)*(DATA!$C$14-DATA!$C$15)</f>
        <v>277.19160892497047</v>
      </c>
      <c r="R25" s="84">
        <f>C24*EXP('EIOPA RATES'!Q33)*(DATA!$C$14-DATA!$C$15)</f>
        <v>124.45743935208802</v>
      </c>
      <c r="S25" s="60">
        <f t="shared" si="2"/>
        <v>399.95858127985963</v>
      </c>
      <c r="T25" s="80">
        <f t="shared" si="3"/>
        <v>8.2791227375068726</v>
      </c>
    </row>
    <row r="26" spans="1:24" x14ac:dyDescent="0.25">
      <c r="A26" s="53">
        <v>23</v>
      </c>
      <c r="B26" s="44">
        <f>$B25*EXP('EIOPA RATES'!Q34)*(1-DATA!$C$14)</f>
        <v>33954.172449134938</v>
      </c>
      <c r="C26" s="47">
        <f>$C25*EXP('EIOPA RATES'!Q34)*(1-DATA!$C$14)</f>
        <v>15245.228290739467</v>
      </c>
      <c r="D26" s="26">
        <f t="shared" si="0"/>
        <v>49199.400739874407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122.0200938596314</v>
      </c>
      <c r="J26" s="47">
        <f>MAX(D26,DATA!$C$4)*F25*('MORTALITY RATES MALE'!D85/1000)*G25</f>
        <v>73.518391281047727</v>
      </c>
      <c r="K26" s="47">
        <v>0</v>
      </c>
      <c r="L26" s="60">
        <f>D25*EXP('EIOPA RATES'!Q34)*DATA!$C$15*G25*F25</f>
        <v>12.391880635277126</v>
      </c>
      <c r="M26" s="47">
        <f>DATA!$C$13*((1+DATA!$C$10)^A26)*F25*G25</f>
        <v>1.3872737940108462</v>
      </c>
      <c r="N26" s="47">
        <f t="shared" si="1"/>
        <v>209.3176395699671</v>
      </c>
      <c r="O26" s="26">
        <f>N26*'EIOPA RATES'!G34</f>
        <v>115.23743746780386</v>
      </c>
      <c r="Q26" s="82">
        <f>B25*EXP('EIOPA RATES'!Q34)*(DATA!$C$14-DATA!$C$15)</f>
        <v>277.74374191521417</v>
      </c>
      <c r="R26" s="84">
        <f>C25*EXP('EIOPA RATES'!Q34)*(DATA!$C$14-DATA!$C$15)</f>
        <v>124.70534389152937</v>
      </c>
      <c r="S26" s="60">
        <f t="shared" si="2"/>
        <v>401.06181201273267</v>
      </c>
      <c r="T26" s="80">
        <f t="shared" si="3"/>
        <v>6.6354453503592525</v>
      </c>
    </row>
    <row r="27" spans="1:24" x14ac:dyDescent="0.25">
      <c r="A27" s="53">
        <v>24</v>
      </c>
      <c r="B27" s="44">
        <f>$B26*EXP('EIOPA RATES'!Q35)*(1-DATA!$C$14)</f>
        <v>34056.296300247559</v>
      </c>
      <c r="C27" s="47">
        <f>$C26*EXP('EIOPA RATES'!Q35)*(1-DATA!$C$14)</f>
        <v>15291.081312970349</v>
      </c>
      <c r="D27" s="26">
        <f t="shared" si="0"/>
        <v>49347.377613217905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97.084932268343991</v>
      </c>
      <c r="J27" s="47">
        <f>MAX(D27,DATA!$C$4)*F26*('MORTALITY RATES MALE'!D86/1000)*G26</f>
        <v>65.700848460008103</v>
      </c>
      <c r="K27" s="47">
        <v>0</v>
      </c>
      <c r="L27" s="60">
        <f>D26*EXP('EIOPA RATES'!Q35)*DATA!$C$15*G26*F26</f>
        <v>9.9341554198878832</v>
      </c>
      <c r="M27" s="47">
        <f>DATA!$C$13*((1+DATA!$C$10)^A27)*F26*G26</f>
        <v>1.1309719071222304</v>
      </c>
      <c r="N27" s="47">
        <f t="shared" si="1"/>
        <v>173.8509080553622</v>
      </c>
      <c r="O27" s="26">
        <f>N27*'EIOPA RATES'!G35</f>
        <v>93.325283150136357</v>
      </c>
      <c r="Q27" s="82">
        <f>B26*EXP('EIOPA RATES'!Q35)*(DATA!$C$14-DATA!$C$15)</f>
        <v>278.57911084047078</v>
      </c>
      <c r="R27" s="84">
        <f>C26*EXP('EIOPA RATES'!Q35)*(DATA!$C$14-DATA!$C$15)</f>
        <v>125.08041973799875</v>
      </c>
      <c r="S27" s="60">
        <f t="shared" si="2"/>
        <v>402.5285586713473</v>
      </c>
      <c r="T27" s="80">
        <f t="shared" si="3"/>
        <v>5.2829487091366714</v>
      </c>
    </row>
    <row r="28" spans="1:24" x14ac:dyDescent="0.25">
      <c r="A28" s="54">
        <v>25</v>
      </c>
      <c r="B28" s="44">
        <f>$B27*EXP('EIOPA RATES'!Q36)*(1-DATA!$C$14)</f>
        <v>34190.028857150166</v>
      </c>
      <c r="C28" s="47">
        <f>$C27*EXP('EIOPA RATES'!Q36)*(1-DATA!$C$14)</f>
        <v>15351.126462441709</v>
      </c>
      <c r="D28" s="26">
        <f t="shared" si="0"/>
        <v>49541.155319591875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76.609860599102319</v>
      </c>
      <c r="J28" s="47">
        <f>MAX(D28,DATA!$C$4)*F27*('MORTALITY RATES MALE'!D87/1000)*G27</f>
        <v>58.776097693770538</v>
      </c>
      <c r="K28" s="47">
        <v>0</v>
      </c>
      <c r="L28" s="60">
        <f>D27*EXP('EIOPA RATES'!Q36)*DATA!$C$15*G27*F27</f>
        <v>7.911410747170101</v>
      </c>
      <c r="M28" s="47">
        <f>DATA!$C$13*((1+DATA!$C$10)^A28)*F27*G27</f>
        <v>0.91510919708127969</v>
      </c>
      <c r="N28" s="47">
        <f t="shared" si="1"/>
        <v>144.21247823712423</v>
      </c>
      <c r="O28" s="26">
        <f>N28*'EIOPA RATES'!G36</f>
        <v>75.415739865583092</v>
      </c>
      <c r="Q28" s="82">
        <f>B27*EXP('EIOPA RATES'!Q36)*(DATA!$C$14-DATA!$C$15)</f>
        <v>279.67303768629989</v>
      </c>
      <c r="R28" s="84">
        <f>C27*EXP('EIOPA RATES'!Q36)*(DATA!$C$14-DATA!$C$15)</f>
        <v>125.57158660484012</v>
      </c>
      <c r="S28" s="60">
        <f t="shared" si="2"/>
        <v>404.32951509405871</v>
      </c>
      <c r="T28" s="80">
        <f t="shared" si="3"/>
        <v>4.1710986856648375</v>
      </c>
    </row>
    <row r="29" spans="1:24" x14ac:dyDescent="0.25">
      <c r="A29" s="53">
        <v>26</v>
      </c>
      <c r="B29" s="44">
        <f>$B28*EXP('EIOPA RATES'!Q37)*(1-DATA!$C$14)</f>
        <v>34342.351549146842</v>
      </c>
      <c r="C29" s="47">
        <f>$C28*EXP('EIOPA RATES'!Q37)*(1-DATA!$C$14)</f>
        <v>15419.518475730449</v>
      </c>
      <c r="D29" s="26">
        <f t="shared" si="0"/>
        <v>49761.870024877295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59.978234798420615</v>
      </c>
      <c r="J29" s="47">
        <f>MAX(D29,DATA!$C$4)*F28*('MORTALITY RATES MALE'!D88/1000)*G28</f>
        <v>50.952946772070234</v>
      </c>
      <c r="K29" s="47">
        <v>0</v>
      </c>
      <c r="L29" s="60">
        <f>D28*EXP('EIOPA RATES'!Q37)*DATA!$C$15*G28*F28</f>
        <v>6.2462565707567137</v>
      </c>
      <c r="M29" s="47">
        <f>DATA!$C$13*((1+DATA!$C$10)^A29)*F28*G28</f>
        <v>0.73368293202230694</v>
      </c>
      <c r="N29" s="47">
        <f t="shared" si="1"/>
        <v>117.91112107326987</v>
      </c>
      <c r="O29" s="26">
        <f>N29*'EIOPA RATES'!G37</f>
        <v>60.03744710802539</v>
      </c>
      <c r="Q29" s="82">
        <f>B28*EXP('EIOPA RATES'!Q37)*(DATA!$C$14-DATA!$C$15)</f>
        <v>280.91903107686574</v>
      </c>
      <c r="R29" s="84">
        <f>C28*EXP('EIOPA RATES'!Q37)*(DATA!$C$14-DATA!$C$15)</f>
        <v>126.13103047632266</v>
      </c>
      <c r="S29" s="60">
        <f t="shared" si="2"/>
        <v>406.31637862116611</v>
      </c>
      <c r="T29" s="80">
        <f t="shared" si="3"/>
        <v>3.2670986591977393</v>
      </c>
    </row>
    <row r="30" spans="1:24" x14ac:dyDescent="0.25">
      <c r="A30" s="53">
        <v>27</v>
      </c>
      <c r="B30" s="44">
        <f>$B29*EXP('EIOPA RATES'!Q38)*(1-DATA!$C$14)</f>
        <v>34524.605197184559</v>
      </c>
      <c r="C30" s="47">
        <f>$C29*EXP('EIOPA RATES'!Q38)*(1-DATA!$C$14)</f>
        <v>15501.349316264625</v>
      </c>
      <c r="D30" s="26">
        <f t="shared" si="0"/>
        <v>50025.954513449185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46.458692287367008</v>
      </c>
      <c r="J30" s="47">
        <f>MAX(D30,DATA!$C$4)*F29*('MORTALITY RATES MALE'!D89/1000)*G29</f>
        <v>44.740684016774658</v>
      </c>
      <c r="K30" s="47">
        <v>0</v>
      </c>
      <c r="L30" s="60">
        <f>D29*EXP('EIOPA RATES'!Q38)*DATA!$C$15*G29*F29</f>
        <v>4.8944219892067435</v>
      </c>
      <c r="M30" s="47">
        <f>DATA!$C$13*((1+DATA!$C$10)^A30)*F29*G29</f>
        <v>0.5832993439049674</v>
      </c>
      <c r="N30" s="47">
        <f t="shared" si="1"/>
        <v>96.677097637253382</v>
      </c>
      <c r="O30" s="26">
        <f>N30*'EIOPA RATES'!G38</f>
        <v>47.888498000048855</v>
      </c>
      <c r="Q30" s="82">
        <f>B29*EXP('EIOPA RATES'!Q38)*(DATA!$C$14-DATA!$C$15)</f>
        <v>282.40985846367732</v>
      </c>
      <c r="R30" s="84">
        <f>C29*EXP('EIOPA RATES'!Q38)*(DATA!$C$14-DATA!$C$15)</f>
        <v>126.80040340502758</v>
      </c>
      <c r="S30" s="60">
        <f t="shared" si="2"/>
        <v>408.62696252479992</v>
      </c>
      <c r="T30" s="80">
        <f t="shared" si="3"/>
        <v>2.5316509158980134</v>
      </c>
    </row>
    <row r="31" spans="1:24" x14ac:dyDescent="0.25">
      <c r="A31" s="53">
        <v>28</v>
      </c>
      <c r="B31" s="44">
        <f>$B30*EXP('EIOPA RATES'!Q39)*(1-DATA!$C$14)</f>
        <v>34721.351461486665</v>
      </c>
      <c r="C31" s="47">
        <f>$C30*EXP('EIOPA RATES'!Q39)*(1-DATA!$C$14)</f>
        <v>15589.687258210615</v>
      </c>
      <c r="D31" s="26">
        <f t="shared" si="0"/>
        <v>50311.038719697281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35.46862909779896</v>
      </c>
      <c r="J31" s="47">
        <f>MAX(D31,DATA!$C$4)*F30*('MORTALITY RATES MALE'!D90/1000)*G30</f>
        <v>39.410827186122731</v>
      </c>
      <c r="K31" s="47">
        <v>0</v>
      </c>
      <c r="L31" s="60">
        <f>D30*EXP('EIOPA RATES'!Q39)*DATA!$C$15*G30*F30</f>
        <v>3.7926973879748367</v>
      </c>
      <c r="M31" s="47">
        <f>DATA!$C$13*((1+DATA!$C$10)^A31)*F30*G30</f>
        <v>0.45842737274211676</v>
      </c>
      <c r="N31" s="47">
        <f t="shared" si="1"/>
        <v>79.130581044638646</v>
      </c>
      <c r="O31" s="26">
        <f>N31*'EIOPA RATES'!G39</f>
        <v>38.117369442984916</v>
      </c>
      <c r="Q31" s="82">
        <f>B30*EXP('EIOPA RATES'!Q39)*(DATA!$C$14-DATA!$C$15)</f>
        <v>284.01923485878655</v>
      </c>
      <c r="R31" s="84">
        <f>C30*EXP('EIOPA RATES'!Q39)*(DATA!$C$14-DATA!$C$15)</f>
        <v>127.52300415714203</v>
      </c>
      <c r="S31" s="60">
        <f t="shared" si="2"/>
        <v>411.08381164318644</v>
      </c>
      <c r="T31" s="80">
        <f t="shared" si="3"/>
        <v>1.9333964453416121</v>
      </c>
    </row>
    <row r="32" spans="1:24" x14ac:dyDescent="0.25">
      <c r="A32" s="53">
        <v>29</v>
      </c>
      <c r="B32" s="44">
        <f>$B31*EXP('EIOPA RATES'!Q40)*(1-DATA!$C$14)</f>
        <v>34943.715881727228</v>
      </c>
      <c r="C32" s="47">
        <f>$C31*EXP('EIOPA RATES'!Q40)*(1-DATA!$C$14)</f>
        <v>15689.527604942188</v>
      </c>
      <c r="D32" s="26">
        <f t="shared" si="0"/>
        <v>50633.243486669417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26.636425434994489</v>
      </c>
      <c r="J32" s="47">
        <f>MAX(D32,DATA!$C$4)*F31*('MORTALITY RATES MALE'!D91/1000)*G31</f>
        <v>34.168757125507973</v>
      </c>
      <c r="K32" s="47">
        <v>0</v>
      </c>
      <c r="L32" s="60">
        <f>D31*EXP('EIOPA RATES'!Q40)*DATA!$C$15*G31*F31</f>
        <v>2.897573066662539</v>
      </c>
      <c r="M32" s="47">
        <f>DATA!$C$13*((1+DATA!$C$10)^A32)*F31*G31</f>
        <v>0.35496411647534443</v>
      </c>
      <c r="N32" s="47">
        <f t="shared" si="1"/>
        <v>64.057719743640348</v>
      </c>
      <c r="O32" s="26">
        <f>N32*'EIOPA RATES'!G40</f>
        <v>29.985854679968796</v>
      </c>
      <c r="Q32" s="82">
        <f>B31*EXP('EIOPA RATES'!Q40)*(DATA!$C$14-DATA!$C$15)</f>
        <v>285.83816672169507</v>
      </c>
      <c r="R32" s="84">
        <f>C31*EXP('EIOPA RATES'!Q40)*(DATA!$C$14-DATA!$C$15)</f>
        <v>128.33969410995653</v>
      </c>
      <c r="S32" s="60">
        <f t="shared" si="2"/>
        <v>413.82289671517628</v>
      </c>
      <c r="T32" s="80">
        <f t="shared" si="3"/>
        <v>1.4523396568574845</v>
      </c>
    </row>
    <row r="33" spans="1:20" x14ac:dyDescent="0.25">
      <c r="A33" s="54">
        <v>30</v>
      </c>
      <c r="B33" s="44">
        <f>$B32*EXP('EIOPA RATES'!Q41)*(1-DATA!$C$14)</f>
        <v>35173.663692657436</v>
      </c>
      <c r="C33" s="47">
        <f>$C32*EXP('EIOPA RATES'!Q41)*(1-DATA!$C$14)</f>
        <v>15792.772850510708</v>
      </c>
      <c r="D33" s="26">
        <f t="shared" si="0"/>
        <v>50966.436543168144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19.641129822880401</v>
      </c>
      <c r="J33" s="47">
        <f>MAX(D33,DATA!$C$4)*F32*('MORTALITY RATES MALE'!D92/1000)*G32</f>
        <v>28.850270501784095</v>
      </c>
      <c r="K33" s="47">
        <v>0</v>
      </c>
      <c r="L33" s="60">
        <f>D32*EXP('EIOPA RATES'!Q41)*DATA!$C$15*G32*F32</f>
        <v>2.1764367780557663</v>
      </c>
      <c r="M33" s="47">
        <f>DATA!$C$13*((1+DATA!$C$10)^A33)*F32*G32</f>
        <v>0.27017661903508977</v>
      </c>
      <c r="N33" s="47">
        <f t="shared" si="1"/>
        <v>50.938013721755354</v>
      </c>
      <c r="O33" s="26">
        <f>N33*'EIOPA RATES'!G41</f>
        <v>23.167399966192335</v>
      </c>
      <c r="Q33" s="82">
        <f>B32*EXP('EIOPA RATES'!Q41)*(DATA!$C$14-DATA!$C$15)</f>
        <v>287.71913041028574</v>
      </c>
      <c r="R33" s="84">
        <f>C32*EXP('EIOPA RATES'!Q41)*(DATA!$C$14-DATA!$C$15)</f>
        <v>129.1842359959976</v>
      </c>
      <c r="S33" s="60">
        <f t="shared" si="2"/>
        <v>416.63318978724823</v>
      </c>
      <c r="T33" s="80">
        <f t="shared" si="3"/>
        <v>1.0711581829014267</v>
      </c>
    </row>
    <row r="34" spans="1:20" x14ac:dyDescent="0.25">
      <c r="A34" s="53">
        <v>31</v>
      </c>
      <c r="B34" s="44">
        <f>$B33*EXP('EIOPA RATES'!Q42)*(1-DATA!$C$14)</f>
        <v>35432.715110279794</v>
      </c>
      <c r="C34" s="47">
        <f>$C33*EXP('EIOPA RATES'!Q42)*(1-DATA!$C$14)</f>
        <v>15909.085448221897</v>
      </c>
      <c r="D34" s="26">
        <f t="shared" si="0"/>
        <v>51341.800558501694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14.198410088376447</v>
      </c>
      <c r="J34" s="47">
        <f>MAX(D34,DATA!$C$4)*F33*('MORTALITY RATES MALE'!D93/1000)*G33</f>
        <v>23.825560267489259</v>
      </c>
      <c r="K34" s="47">
        <v>0</v>
      </c>
      <c r="L34" s="60">
        <f>D33*EXP('EIOPA RATES'!Q42)*DATA!$C$15*G33*F33</f>
        <v>1.6061235426904303</v>
      </c>
      <c r="M34" s="47">
        <f>DATA!$C$13*((1+DATA!$C$10)^A34)*F33*G33</f>
        <v>0.201880327600024</v>
      </c>
      <c r="N34" s="47">
        <f t="shared" si="1"/>
        <v>39.831974226156163</v>
      </c>
      <c r="O34" s="26">
        <f>N34*'EIOPA RATES'!G42</f>
        <v>17.588109139774662</v>
      </c>
      <c r="Q34" s="82">
        <f>B33*EXP('EIOPA RATES'!Q42)*(DATA!$C$14-DATA!$C$15)</f>
        <v>289.83816041128665</v>
      </c>
      <c r="R34" s="84">
        <f>C33*EXP('EIOPA RATES'!Q42)*(DATA!$C$14-DATA!$C$15)</f>
        <v>130.13566828811366</v>
      </c>
      <c r="S34" s="60">
        <f t="shared" si="2"/>
        <v>419.77194837180031</v>
      </c>
      <c r="T34" s="80">
        <f t="shared" si="3"/>
        <v>0.7744679639518548</v>
      </c>
    </row>
    <row r="35" spans="1:20" x14ac:dyDescent="0.25">
      <c r="A35" s="53">
        <v>32</v>
      </c>
      <c r="B35" s="44">
        <f>$B34*EXP('EIOPA RATES'!Q43)*(1-DATA!$C$14)</f>
        <v>35690.186553465217</v>
      </c>
      <c r="C35" s="47">
        <f>$C34*EXP('EIOPA RATES'!Q43)*(1-DATA!$C$14)</f>
        <v>16024.688646491211</v>
      </c>
      <c r="D35" s="26">
        <f t="shared" si="0"/>
        <v>51714.875199956427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10.032325125538447</v>
      </c>
      <c r="J35" s="47">
        <f>MAX(D35,DATA!$C$4)*F34*('MORTALITY RATES MALE'!D94/1000)*G34</f>
        <v>19.179794039276221</v>
      </c>
      <c r="K35" s="47">
        <v>0</v>
      </c>
      <c r="L35" s="60">
        <f>D34*EXP('EIOPA RATES'!Q43)*DATA!$C$15*G34*F34</f>
        <v>1.1609503110787562</v>
      </c>
      <c r="M35" s="47">
        <f>DATA!$C$13*((1+DATA!$C$10)^A35)*F34*G34</f>
        <v>0.14776938678951368</v>
      </c>
      <c r="N35" s="47">
        <f t="shared" si="1"/>
        <v>30.520838862682936</v>
      </c>
      <c r="O35" s="26">
        <f>N35*'EIOPA RATES'!G43</f>
        <v>13.08513642029841</v>
      </c>
      <c r="Q35" s="82">
        <f>B34*EXP('EIOPA RATES'!Q43)*(DATA!$C$14-DATA!$C$15)</f>
        <v>291.944266286014</v>
      </c>
      <c r="R35" s="84">
        <f>C34*EXP('EIOPA RATES'!Q43)*(DATA!$C$14-DATA!$C$15)</f>
        <v>131.08129772180948</v>
      </c>
      <c r="S35" s="60">
        <f t="shared" si="2"/>
        <v>422.87779462103401</v>
      </c>
      <c r="T35" s="80">
        <f t="shared" si="3"/>
        <v>0.54730117029939385</v>
      </c>
    </row>
    <row r="36" spans="1:20" x14ac:dyDescent="0.25">
      <c r="A36" s="53">
        <v>33</v>
      </c>
      <c r="B36" s="44">
        <f>$B35*EXP('EIOPA RATES'!Q44)*(1-DATA!$C$14)</f>
        <v>35968.077190880751</v>
      </c>
      <c r="C36" s="47">
        <f>$C35*EXP('EIOPA RATES'!Q44)*(1-DATA!$C$14)</f>
        <v>16149.459945618157</v>
      </c>
      <c r="D36" s="26">
        <f t="shared" si="0"/>
        <v>52117.537136498911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6.9238561777103653</v>
      </c>
      <c r="J36" s="47">
        <f>MAX(D36,DATA!$C$4)*F35*('MORTALITY RATES MALE'!D95/1000)*G35</f>
        <v>14.963887817552255</v>
      </c>
      <c r="K36" s="47">
        <v>0</v>
      </c>
      <c r="L36" s="60">
        <f>D35*EXP('EIOPA RATES'!Q44)*DATA!$C$15*G35*F35</f>
        <v>0.82073600704702043</v>
      </c>
      <c r="M36" s="47">
        <f>DATA!$C$13*((1+DATA!$C$10)^A36)*F35*G35</f>
        <v>0.10573191401798004</v>
      </c>
      <c r="N36" s="47">
        <f t="shared" si="1"/>
        <v>22.814211916327622</v>
      </c>
      <c r="O36" s="26">
        <f>N36*'EIOPA RATES'!G44</f>
        <v>9.4919996013844123</v>
      </c>
      <c r="Q36" s="82">
        <f>B35*EXP('EIOPA RATES'!Q44)*(DATA!$C$14-DATA!$C$15)</f>
        <v>294.21740033440278</v>
      </c>
      <c r="R36" s="84">
        <f>C35*EXP('EIOPA RATES'!Q44)*(DATA!$C$14-DATA!$C$15)</f>
        <v>132.10192184554728</v>
      </c>
      <c r="S36" s="60">
        <f t="shared" si="2"/>
        <v>426.21359026593205</v>
      </c>
      <c r="T36" s="80">
        <f t="shared" si="3"/>
        <v>0.37776408380000986</v>
      </c>
    </row>
    <row r="37" spans="1:20" x14ac:dyDescent="0.25">
      <c r="A37" s="53">
        <v>34</v>
      </c>
      <c r="B37" s="44">
        <f>$B36*EXP('EIOPA RATES'!Q45)*(1-DATA!$C$14)</f>
        <v>36267.888490000369</v>
      </c>
      <c r="C37" s="47">
        <f>$C36*EXP('EIOPA RATES'!Q45)*(1-DATA!$C$14)</f>
        <v>16284.073495869423</v>
      </c>
      <c r="D37" s="26">
        <f t="shared" si="0"/>
        <v>52551.961985869792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4.6680844655433438</v>
      </c>
      <c r="J37" s="47">
        <f>MAX(D37,DATA!$C$4)*F36*('MORTALITY RATES MALE'!D96/1000)*G36</f>
        <v>11.252371985545752</v>
      </c>
      <c r="K37" s="47">
        <v>0</v>
      </c>
      <c r="L37" s="60">
        <f>D36*EXP('EIOPA RATES'!Q45)*DATA!$C$15*G36*F36</f>
        <v>0.56674854318960999</v>
      </c>
      <c r="M37" s="47">
        <f>DATA!$C$13*((1+DATA!$C$10)^A37)*F36*G36</f>
        <v>7.3856401052674561E-2</v>
      </c>
      <c r="N37" s="47">
        <f t="shared" si="1"/>
        <v>16.561061395331379</v>
      </c>
      <c r="O37" s="26">
        <f>N37*'EIOPA RATES'!G45</f>
        <v>6.6830423281957794</v>
      </c>
      <c r="Q37" s="82">
        <f>B36*EXP('EIOPA RATES'!Q45)*(DATA!$C$14-DATA!$C$15)</f>
        <v>296.66984449898047</v>
      </c>
      <c r="R37" s="84">
        <f>C36*EXP('EIOPA RATES'!Q45)*(DATA!$C$14-DATA!$C$15)</f>
        <v>133.20305518093596</v>
      </c>
      <c r="S37" s="60">
        <f t="shared" si="2"/>
        <v>429.79904327886373</v>
      </c>
      <c r="T37" s="80">
        <f t="shared" si="3"/>
        <v>0.25471125848788589</v>
      </c>
    </row>
    <row r="38" spans="1:20" x14ac:dyDescent="0.25">
      <c r="A38" s="54">
        <v>35</v>
      </c>
      <c r="B38" s="44">
        <f>$B37*EXP('EIOPA RATES'!Q46)*(1-DATA!$C$14)</f>
        <v>36566.266720651322</v>
      </c>
      <c r="C38" s="47">
        <f>$C37*EXP('EIOPA RATES'!Q46)*(1-DATA!$C$14)</f>
        <v>16418.043606614283</v>
      </c>
      <c r="D38" s="26">
        <f t="shared" si="0"/>
        <v>52984.310327265601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3.0533693267125614</v>
      </c>
      <c r="J38" s="47">
        <f>MAX(D38,DATA!$C$4)*F37*('MORTALITY RATES MALE'!D97/1000)*G37</f>
        <v>8.3481181440960022</v>
      </c>
      <c r="K38" s="47">
        <v>0</v>
      </c>
      <c r="L38" s="60">
        <f>D37*EXP('EIOPA RATES'!Q46)*DATA!$C$15*G37*F37</f>
        <v>0.38206573422932355</v>
      </c>
      <c r="M38" s="47">
        <f>DATA!$C$13*((1+DATA!$C$10)^A38)*F37*G37</f>
        <v>5.0370659712611746E-2</v>
      </c>
      <c r="N38" s="47">
        <f t="shared" si="1"/>
        <v>11.833923864750499</v>
      </c>
      <c r="O38" s="26">
        <f>N38*'EIOPA RATES'!G46</f>
        <v>4.6322855107927756</v>
      </c>
      <c r="Q38" s="82">
        <f>B37*EXP('EIOPA RATES'!Q46)*(DATA!$C$14-DATA!$C$15)</f>
        <v>299.11056622209662</v>
      </c>
      <c r="R38" s="84">
        <f>C37*EXP('EIOPA RATES'!Q46)*(DATA!$C$14-DATA!$C$15)</f>
        <v>134.29892520747879</v>
      </c>
      <c r="S38" s="60">
        <f t="shared" si="2"/>
        <v>433.35912076986278</v>
      </c>
      <c r="T38" s="80">
        <f t="shared" si="3"/>
        <v>0.16661600128182352</v>
      </c>
    </row>
    <row r="39" spans="1:20" x14ac:dyDescent="0.25">
      <c r="A39" s="53">
        <v>36</v>
      </c>
      <c r="B39" s="44">
        <f>$B38*EXP('EIOPA RATES'!Q47)*(1-DATA!$C$14)</f>
        <v>36874.982070600985</v>
      </c>
      <c r="C39" s="47">
        <f>$C38*EXP('EIOPA RATES'!Q47)*(1-DATA!$C$14)</f>
        <v>16556.655024515538</v>
      </c>
      <c r="D39" s="26">
        <f t="shared" si="0"/>
        <v>53431.637095116523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1.9451170360769465</v>
      </c>
      <c r="J39" s="47">
        <f>MAX(D39,DATA!$C$4)*F38*('MORTALITY RATES MALE'!D98/1000)*G38</f>
        <v>5.8748548131432825</v>
      </c>
      <c r="K39" s="47">
        <v>0</v>
      </c>
      <c r="L39" s="60">
        <f>D38*EXP('EIOPA RATES'!Q47)*DATA!$C$15*G38*F38</f>
        <v>0.24996278413318143</v>
      </c>
      <c r="M39" s="47">
        <f>DATA!$C$13*((1+DATA!$C$10)^A39)*F38*G38</f>
        <v>3.3332192353629282E-2</v>
      </c>
      <c r="N39" s="47">
        <f t="shared" si="1"/>
        <v>8.1032668257070402</v>
      </c>
      <c r="O39" s="26">
        <f>N39*'EIOPA RATES'!G47</f>
        <v>3.0761984415389989</v>
      </c>
      <c r="Q39" s="82">
        <f>B38*EXP('EIOPA RATES'!Q47)*(DATA!$C$14-DATA!$C$15)</f>
        <v>301.63584515829024</v>
      </c>
      <c r="R39" s="84">
        <f>C38*EXP('EIOPA RATES'!Q47)*(DATA!$C$14-DATA!$C$15)</f>
        <v>135.43276093673236</v>
      </c>
      <c r="S39" s="60">
        <f t="shared" si="2"/>
        <v>437.03527390266896</v>
      </c>
      <c r="T39" s="80">
        <f t="shared" si="3"/>
        <v>0.106146143796935</v>
      </c>
    </row>
    <row r="40" spans="1:20" x14ac:dyDescent="0.25">
      <c r="A40" s="53">
        <v>37</v>
      </c>
      <c r="B40" s="44">
        <f>$B39*EXP('EIOPA RATES'!Q48)*(1-DATA!$C$14)</f>
        <v>37194.253102537485</v>
      </c>
      <c r="C40" s="47">
        <f>$C39*EXP('EIOPA RATES'!Q48)*(1-DATA!$C$14)</f>
        <v>16700.005882964037</v>
      </c>
      <c r="D40" s="26">
        <f t="shared" si="0"/>
        <v>53894.258985501525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1.2041257654034452</v>
      </c>
      <c r="J40" s="47">
        <f>MAX(D40,DATA!$C$4)*F39*('MORTALITY RATES MALE'!D99/1000)*G39</f>
        <v>4.0167273981789808</v>
      </c>
      <c r="K40" s="47">
        <v>0</v>
      </c>
      <c r="L40" s="60">
        <f>D39*EXP('EIOPA RATES'!Q48)*DATA!$C$15*G39*F39</f>
        <v>0.15927159958636752</v>
      </c>
      <c r="M40" s="47">
        <f>DATA!$C$13*((1+DATA!$C$10)^A40)*F39*G39</f>
        <v>2.1477464773293018E-2</v>
      </c>
      <c r="N40" s="47">
        <f t="shared" si="1"/>
        <v>5.4016022279420861</v>
      </c>
      <c r="O40" s="26">
        <f>N40*'EIOPA RATES'!G48</f>
        <v>1.9882529633941868</v>
      </c>
      <c r="Q40" s="82">
        <f>B39*EXP('EIOPA RATES'!Q48)*(DATA!$C$14-DATA!$C$15)</f>
        <v>304.24746914141082</v>
      </c>
      <c r="R40" s="84">
        <f>C39*EXP('EIOPA RATES'!Q48)*(DATA!$C$14-DATA!$C$15)</f>
        <v>136.6053650958203</v>
      </c>
      <c r="S40" s="60">
        <f t="shared" si="2"/>
        <v>440.83135677245787</v>
      </c>
      <c r="T40" s="80">
        <f t="shared" si="3"/>
        <v>6.571220312901295E-2</v>
      </c>
    </row>
    <row r="41" spans="1:20" x14ac:dyDescent="0.25">
      <c r="A41" s="53">
        <v>38</v>
      </c>
      <c r="B41" s="44">
        <f>$B40*EXP('EIOPA RATES'!Q49)*(1-DATA!$C$14)</f>
        <v>37524.307014428763</v>
      </c>
      <c r="C41" s="47">
        <f>$C40*EXP('EIOPA RATES'!Q49)*(1-DATA!$C$14)</f>
        <v>16848.198192541655</v>
      </c>
      <c r="D41" s="26">
        <f t="shared" si="0"/>
        <v>54372.505206970418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0.72363391076724681</v>
      </c>
      <c r="J41" s="47">
        <f>MAX(D41,DATA!$C$4)*F40*('MORTALITY RATES MALE'!D100/1000)*G40</f>
        <v>2.653688760095803</v>
      </c>
      <c r="K41" s="47">
        <v>0</v>
      </c>
      <c r="L41" s="60">
        <f>D40*EXP('EIOPA RATES'!Q49)*DATA!$C$15*G40*F40</f>
        <v>9.8619091952864779E-2</v>
      </c>
      <c r="M41" s="47">
        <f>DATA!$C$13*((1+DATA!$C$10)^A41)*F40*G40</f>
        <v>1.3445253850889214E-2</v>
      </c>
      <c r="N41" s="47">
        <f t="shared" si="1"/>
        <v>3.4893870166668037</v>
      </c>
      <c r="O41" s="26">
        <f>N41*'EIOPA RATES'!G49</f>
        <v>1.2450884251283532</v>
      </c>
      <c r="Q41" s="82">
        <f>B40*EXP('EIOPA RATES'!Q49)*(DATA!$C$14-DATA!$C$15)</f>
        <v>306.94729664154403</v>
      </c>
      <c r="R41" s="84">
        <f>C40*EXP('EIOPA RATES'!Q49)*(DATA!$C$14-DATA!$C$15)</f>
        <v>137.81757212713009</v>
      </c>
      <c r="S41" s="60">
        <f t="shared" si="2"/>
        <v>444.75142351482322</v>
      </c>
      <c r="T41" s="80">
        <f t="shared" si="3"/>
        <v>3.9491608202649214E-2</v>
      </c>
    </row>
    <row r="42" spans="1:20" x14ac:dyDescent="0.25">
      <c r="A42" s="53">
        <v>39</v>
      </c>
      <c r="B42" s="44">
        <f>$B41*EXP('EIOPA RATES'!Q50)*(1-DATA!$C$14)</f>
        <v>37865.379907207709</v>
      </c>
      <c r="C42" s="47">
        <f>$C41*EXP('EIOPA RATES'!Q50)*(1-DATA!$C$14)</f>
        <v>17001.33796121036</v>
      </c>
      <c r="D42" s="26">
        <f t="shared" si="0"/>
        <v>54866.717868418069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0.42136454573140131</v>
      </c>
      <c r="J42" s="47">
        <f>MAX(D42,DATA!$C$4)*F41*('MORTALITY RATES MALE'!D101/1000)*G41</f>
        <v>1.6965603728532146</v>
      </c>
      <c r="K42" s="47">
        <v>0</v>
      </c>
      <c r="L42" s="60">
        <f>D41*EXP('EIOPA RATES'!Q50)*DATA!$C$15*G41*F41</f>
        <v>5.9279503969346468E-2</v>
      </c>
      <c r="M42" s="47">
        <f>DATA!$C$13*((1+DATA!$C$10)^A42)*F41*G41</f>
        <v>8.169267209446867E-3</v>
      </c>
      <c r="N42" s="47">
        <f t="shared" si="1"/>
        <v>2.1853736897634088</v>
      </c>
      <c r="O42" s="26">
        <f>N42*'EIOPA RATES'!G50</f>
        <v>0.75576361905533573</v>
      </c>
      <c r="Q42" s="82">
        <f>B41*EXP('EIOPA RATES'!Q50)*(DATA!$C$14-DATA!$C$15)</f>
        <v>309.73725895466424</v>
      </c>
      <c r="R42" s="84">
        <f>C41*EXP('EIOPA RATES'!Q50)*(DATA!$C$14-DATA!$C$15)</f>
        <v>139.07024917145486</v>
      </c>
      <c r="S42" s="60">
        <f t="shared" si="2"/>
        <v>448.79933885890966</v>
      </c>
      <c r="T42" s="80">
        <f t="shared" si="3"/>
        <v>2.2996026064235175E-2</v>
      </c>
    </row>
    <row r="43" spans="1:20" x14ac:dyDescent="0.25">
      <c r="A43" s="54">
        <v>40</v>
      </c>
      <c r="B43" s="44">
        <f>$B42*EXP('EIOPA RATES'!Q51)*(1-DATA!$C$14)</f>
        <v>38217.717064281278</v>
      </c>
      <c r="C43" s="47">
        <f>$C42*EXP('EIOPA RATES'!Q51)*(1-DATA!$C$14)</f>
        <v>17159.535319810202</v>
      </c>
      <c r="D43" s="26">
        <f t="shared" si="0"/>
        <v>55377.25238409148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0.23693272085713604</v>
      </c>
      <c r="J43" s="47">
        <f>MAX(D43,DATA!$C$4)*F42*('MORTALITY RATES MALE'!D102/1000)*G42</f>
        <v>1.0504835716194212</v>
      </c>
      <c r="K43" s="47">
        <v>0</v>
      </c>
      <c r="L43" s="60">
        <f>D42*EXP('EIOPA RATES'!Q51)*DATA!$C$15*G42*F42</f>
        <v>3.4525509334640839E-2</v>
      </c>
      <c r="M43" s="47">
        <f>DATA!$C$13*((1+DATA!$C$10)^A43)*F42*G42</f>
        <v>4.8083534522114814E-3</v>
      </c>
      <c r="N43" s="47">
        <f t="shared" si="1"/>
        <v>1.3267501552634096</v>
      </c>
      <c r="O43" s="26">
        <f>N43*'EIOPA RATES'!G51</f>
        <v>0.44459630738901817</v>
      </c>
      <c r="Q43" s="82">
        <f>B42*EXP('EIOPA RATES'!Q51)*(DATA!$C$14-DATA!$C$15)</f>
        <v>312.61936248900832</v>
      </c>
      <c r="R43" s="84">
        <f>C42*EXP('EIOPA RATES'!Q51)*(DATA!$C$14-DATA!$C$15)</f>
        <v>140.36429709456195</v>
      </c>
      <c r="S43" s="60">
        <f t="shared" si="2"/>
        <v>452.97885123011804</v>
      </c>
      <c r="T43" s="80">
        <f t="shared" si="3"/>
        <v>1.2930841036481332E-2</v>
      </c>
    </row>
    <row r="44" spans="1:20" x14ac:dyDescent="0.25">
      <c r="A44" s="53">
        <v>41</v>
      </c>
      <c r="B44" s="44">
        <f>$B43*EXP('EIOPA RATES'!Q52)*(1-DATA!$C$14)</f>
        <v>38566.185950452244</v>
      </c>
      <c r="C44" s="47">
        <f>$C43*EXP('EIOPA RATES'!Q52)*(1-DATA!$C$14)</f>
        <v>17315.995847006219</v>
      </c>
      <c r="D44" s="26">
        <f t="shared" si="0"/>
        <v>55882.181797458463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0.12713894416673777</v>
      </c>
      <c r="J44" s="47">
        <f>MAX(D44,DATA!$C$4)*F43*('MORTALITY RATES MALE'!D103/1000)*G43</f>
        <v>0.63591956387445103</v>
      </c>
      <c r="K44" s="47">
        <v>0</v>
      </c>
      <c r="L44" s="60">
        <f>D43*EXP('EIOPA RATES'!Q52)*DATA!$C$15*G43*F43</f>
        <v>1.9410213268651159E-2</v>
      </c>
      <c r="M44" s="47">
        <f>DATA!$C$13*((1+DATA!$C$10)^A44)*F43*G43</f>
        <v>2.7324034123811765E-3</v>
      </c>
      <c r="N44" s="47">
        <f t="shared" si="1"/>
        <v>0.78520112472222103</v>
      </c>
      <c r="O44" s="26">
        <f>N44*'EIOPA RATES'!G52</f>
        <v>0.25500842092145726</v>
      </c>
      <c r="Q44" s="82">
        <f>B43*EXP('EIOPA RATES'!Q52)*(DATA!$C$14-DATA!$C$15)</f>
        <v>315.46982372558062</v>
      </c>
      <c r="R44" s="84">
        <f>C43*EXP('EIOPA RATES'!Q52)*(DATA!$C$14-DATA!$C$15)</f>
        <v>141.64413780782181</v>
      </c>
      <c r="S44" s="60">
        <f t="shared" si="2"/>
        <v>457.11122912999002</v>
      </c>
      <c r="T44" s="80">
        <f t="shared" si="3"/>
        <v>6.9388273755085824E-3</v>
      </c>
    </row>
    <row r="45" spans="1:20" x14ac:dyDescent="0.25">
      <c r="A45" s="53">
        <v>42</v>
      </c>
      <c r="B45" s="44">
        <f>$B44*EXP('EIOPA RATES'!Q53)*(1-DATA!$C$14)</f>
        <v>38941.298699917243</v>
      </c>
      <c r="C45" s="47">
        <f>$C44*EXP('EIOPA RATES'!Q53)*(1-DATA!$C$14)</f>
        <v>17484.419315695606</v>
      </c>
      <c r="D45" s="26">
        <f t="shared" si="0"/>
        <v>56425.718015612845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6.4384243594397345E-2</v>
      </c>
      <c r="J45" s="47">
        <f>MAX(D45,DATA!$C$4)*F44*('MORTALITY RATES MALE'!D104/1000)*G44</f>
        <v>0.370272968402859</v>
      </c>
      <c r="K45" s="47">
        <v>0</v>
      </c>
      <c r="L45" s="60">
        <f>D44*EXP('EIOPA RATES'!Q53)*DATA!$C$15*G44*F44</f>
        <v>1.0421959807108579E-2</v>
      </c>
      <c r="M45" s="47">
        <f>DATA!$C$13*((1+DATA!$C$10)^A45)*F44*G44</f>
        <v>1.4820414056020417E-3</v>
      </c>
      <c r="N45" s="47">
        <f t="shared" si="1"/>
        <v>0.446561213209967</v>
      </c>
      <c r="O45" s="26">
        <f>N45*'EIOPA RATES'!G53</f>
        <v>0.14047198598203225</v>
      </c>
      <c r="Q45" s="82">
        <f>B44*EXP('EIOPA RATES'!Q53)*(DATA!$C$14-DATA!$C$15)</f>
        <v>318.5382306741696</v>
      </c>
      <c r="R45" s="84">
        <f>C44*EXP('EIOPA RATES'!Q53)*(DATA!$C$14-DATA!$C$15)</f>
        <v>143.02183489321555</v>
      </c>
      <c r="S45" s="60">
        <f t="shared" si="2"/>
        <v>461.55858352597954</v>
      </c>
      <c r="T45" s="80">
        <f t="shared" si="3"/>
        <v>3.513919812844284E-3</v>
      </c>
    </row>
    <row r="46" spans="1:20" x14ac:dyDescent="0.25">
      <c r="A46" s="53">
        <v>43</v>
      </c>
      <c r="B46" s="44">
        <f>$B45*EXP('EIOPA RATES'!Q54)*(1-DATA!$C$14)</f>
        <v>39312.010630563673</v>
      </c>
      <c r="C46" s="47">
        <f>$C45*EXP('EIOPA RATES'!Q54)*(1-DATA!$C$14)</f>
        <v>17650.866842027513</v>
      </c>
      <c r="D46" s="26">
        <f t="shared" si="0"/>
        <v>56962.877472591186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3.0772503864271911E-2</v>
      </c>
      <c r="J46" s="47">
        <f>MAX(D46,DATA!$C$4)*F45*('MORTALITY RATES MALE'!D105/1000)*G45</f>
        <v>0.20067268682009032</v>
      </c>
      <c r="K46" s="47">
        <v>0</v>
      </c>
      <c r="L46" s="60">
        <f>D45*EXP('EIOPA RATES'!Q54)*DATA!$C$15*G45*F45</f>
        <v>5.2767320440319371E-3</v>
      </c>
      <c r="M46" s="47">
        <f>DATA!$C$13*((1+DATA!$C$10)^A46)*F45*G45</f>
        <v>7.5816080836149777E-4</v>
      </c>
      <c r="N46" s="47">
        <f t="shared" si="1"/>
        <v>0.23748008353675565</v>
      </c>
      <c r="O46" s="26">
        <f>N46*'EIOPA RATES'!G54</f>
        <v>7.2370228843866222E-2</v>
      </c>
      <c r="Q46" s="82">
        <f>B45*EXP('EIOPA RATES'!Q54)*(DATA!$C$14-DATA!$C$15)</f>
        <v>321.57063910481526</v>
      </c>
      <c r="R46" s="84">
        <f>C45*EXP('EIOPA RATES'!Q54)*(DATA!$C$14-DATA!$C$15)</f>
        <v>144.38336885094077</v>
      </c>
      <c r="S46" s="60">
        <f t="shared" si="2"/>
        <v>465.95324979494768</v>
      </c>
      <c r="T46" s="80">
        <f t="shared" si="3"/>
        <v>1.6794978251193477E-3</v>
      </c>
    </row>
    <row r="47" spans="1:20" x14ac:dyDescent="0.25">
      <c r="A47" s="53">
        <v>44</v>
      </c>
      <c r="B47" s="44">
        <f>$B46*EXP('EIOPA RATES'!Q55)*(1-DATA!$C$14)</f>
        <v>39676.973065281207</v>
      </c>
      <c r="C47" s="47">
        <f>$C46*EXP('EIOPA RATES'!Q55)*(1-DATA!$C$14)</f>
        <v>17814.732877730432</v>
      </c>
      <c r="D47" s="26">
        <f t="shared" si="0"/>
        <v>57491.705943011635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1.3814446626334648E-2</v>
      </c>
      <c r="J47" s="47">
        <f>MAX(D47,DATA!$C$4)*F46*('MORTALITY RATES MALE'!D106/1000)*G46</f>
        <v>0.10223710167112865</v>
      </c>
      <c r="K47" s="47">
        <v>0</v>
      </c>
      <c r="L47" s="60">
        <f>D46*EXP('EIOPA RATES'!Q55)*DATA!$C$15*G46*F46</f>
        <v>2.5214502457673255E-3</v>
      </c>
      <c r="M47" s="47">
        <f>DATA!$C$13*((1+DATA!$C$10)^A47)*F46*G46</f>
        <v>3.6612854379377776E-4</v>
      </c>
      <c r="N47" s="47">
        <f t="shared" si="1"/>
        <v>0.11893912708702441</v>
      </c>
      <c r="O47" s="26">
        <f>N47*'EIOPA RATES'!G55</f>
        <v>3.512231053659598E-2</v>
      </c>
      <c r="Q47" s="82">
        <f>B46*EXP('EIOPA RATES'!Q55)*(DATA!$C$14-DATA!$C$15)</f>
        <v>324.5560168939158</v>
      </c>
      <c r="R47" s="84">
        <f>C46*EXP('EIOPA RATES'!Q55)*(DATA!$C$14-DATA!$C$15)</f>
        <v>145.72378632090332</v>
      </c>
      <c r="S47" s="60">
        <f t="shared" si="2"/>
        <v>470.27943708627532</v>
      </c>
      <c r="T47" s="80">
        <f t="shared" si="3"/>
        <v>7.5397035265901383E-4</v>
      </c>
    </row>
    <row r="48" spans="1:20" x14ac:dyDescent="0.25">
      <c r="A48" s="54">
        <v>45</v>
      </c>
      <c r="B48" s="44">
        <f>$B47*EXP('EIOPA RATES'!Q56)*(1-DATA!$C$14)</f>
        <v>40069.854873844553</v>
      </c>
      <c r="C48" s="47">
        <f>$C47*EXP('EIOPA RATES'!Q56)*(1-DATA!$C$14)</f>
        <v>17991.134551833948</v>
      </c>
      <c r="D48" s="26">
        <f t="shared" si="0"/>
        <v>58060.989425678505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5.8010733346330534E-3</v>
      </c>
      <c r="J48" s="47">
        <f>MAX(D48,DATA!$C$4)*F47*('MORTALITY RATES MALE'!D107/1000)*G47</f>
        <v>4.8727261972887459E-2</v>
      </c>
      <c r="K48" s="47">
        <v>0</v>
      </c>
      <c r="L48" s="60">
        <f>D47*EXP('EIOPA RATES'!Q56)*DATA!$C$15*G47*F47</f>
        <v>1.1326371922517077E-3</v>
      </c>
      <c r="M48" s="47">
        <f>DATA!$C$13*((1+DATA!$C$10)^A48)*F47*G47</f>
        <v>1.6610967889080201E-4</v>
      </c>
      <c r="N48" s="47">
        <f t="shared" si="1"/>
        <v>5.5827082178663022E-2</v>
      </c>
      <c r="O48" s="26">
        <f>N48*'EIOPA RATES'!G56</f>
        <v>1.5964777840604939E-2</v>
      </c>
      <c r="Q48" s="82">
        <f>B47*EXP('EIOPA RATES'!Q56)*(DATA!$C$14-DATA!$C$15)</f>
        <v>327.76977401917827</v>
      </c>
      <c r="R48" s="84">
        <f>C47*EXP('EIOPA RATES'!Q56)*(DATA!$C$14-DATA!$C$15)</f>
        <v>147.16674480027766</v>
      </c>
      <c r="S48" s="60">
        <f t="shared" si="2"/>
        <v>474.93635270977705</v>
      </c>
      <c r="T48" s="80">
        <f t="shared" si="3"/>
        <v>3.166160537925251E-4</v>
      </c>
    </row>
    <row r="49" spans="1:20" x14ac:dyDescent="0.25">
      <c r="A49" s="53">
        <v>46</v>
      </c>
      <c r="B49" s="44">
        <f>$B48*EXP('EIOPA RATES'!Q57)*(1-DATA!$C$14)</f>
        <v>40456.380088219412</v>
      </c>
      <c r="C49" s="47">
        <f>$C48*EXP('EIOPA RATES'!Q57)*(1-DATA!$C$14)</f>
        <v>18164.682151678979</v>
      </c>
      <c r="D49" s="26">
        <f t="shared" si="0"/>
        <v>58621.062239898391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2.2651938291876534E-3</v>
      </c>
      <c r="J49" s="47">
        <f>MAX(D49,DATA!$C$4)*F48*('MORTALITY RATES MALE'!D108/1000)*G48</f>
        <v>2.1617725545424012E-2</v>
      </c>
      <c r="K49" s="47">
        <v>0</v>
      </c>
      <c r="L49" s="60">
        <f>D48*EXP('EIOPA RATES'!Q57)*DATA!$C$15*G48*F48</f>
        <v>4.7550962195211594E-4</v>
      </c>
      <c r="M49" s="47">
        <f>DATA!$C$13*((1+DATA!$C$10)^A49)*F48*G48</f>
        <v>7.0452166051797809E-5</v>
      </c>
      <c r="N49" s="47">
        <f t="shared" si="1"/>
        <v>2.4428881162615584E-2</v>
      </c>
      <c r="O49" s="26">
        <f>N49*'EIOPA RATES'!G57</f>
        <v>6.7669213655478381E-3</v>
      </c>
      <c r="Q49" s="82">
        <f>B48*EXP('EIOPA RATES'!Q57)*(DATA!$C$14-DATA!$C$15)</f>
        <v>330.93153446396241</v>
      </c>
      <c r="R49" s="84">
        <f>C48*EXP('EIOPA RATES'!Q57)*(DATA!$C$14-DATA!$C$15)</f>
        <v>148.58635706894867</v>
      </c>
      <c r="S49" s="60">
        <f t="shared" si="2"/>
        <v>479.51782108074508</v>
      </c>
      <c r="T49" s="80">
        <f t="shared" si="3"/>
        <v>1.236328204755853E-4</v>
      </c>
    </row>
    <row r="50" spans="1:20" x14ac:dyDescent="0.25">
      <c r="A50" s="53">
        <v>47</v>
      </c>
      <c r="B50" s="44">
        <f>$B49*EXP('EIOPA RATES'!Q58)*(1-DATA!$C$14)</f>
        <v>40853.770112526152</v>
      </c>
      <c r="C50" s="47">
        <f>$C49*EXP('EIOPA RATES'!Q58)*(1-DATA!$C$14)</f>
        <v>18343.107988741991</v>
      </c>
      <c r="D50" s="26">
        <f t="shared" si="0"/>
        <v>59196.878101268143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8.1857211262882548E-4</v>
      </c>
      <c r="J50" s="47">
        <f>MAX(D50,DATA!$C$4)*F49*('MORTALITY RATES MALE'!D109/1000)*G49</f>
        <v>8.8821458671115034E-3</v>
      </c>
      <c r="K50" s="47">
        <v>0</v>
      </c>
      <c r="L50" s="60">
        <f>D49*EXP('EIOPA RATES'!Q58)*DATA!$C$15*G49*F49</f>
        <v>1.8571027588865289E-4</v>
      </c>
      <c r="M50" s="47">
        <f>DATA!$C$13*((1+DATA!$C$10)^A50)*F49*G49</f>
        <v>2.7792398466658135E-5</v>
      </c>
      <c r="N50" s="47">
        <f t="shared" si="1"/>
        <v>9.9142206540956384E-3</v>
      </c>
      <c r="O50" s="26">
        <f>N50*'EIOPA RATES'!G58</f>
        <v>2.6597441866972999E-3</v>
      </c>
      <c r="Q50" s="82">
        <f>B49*EXP('EIOPA RATES'!Q58)*(DATA!$C$14-DATA!$C$15)</f>
        <v>334.18216860962082</v>
      </c>
      <c r="R50" s="84">
        <f>C49*EXP('EIOPA RATES'!Q58)*(DATA!$C$14-DATA!$C$15)</f>
        <v>150.04587311854388</v>
      </c>
      <c r="S50" s="60">
        <f t="shared" si="2"/>
        <v>484.22801393576628</v>
      </c>
      <c r="T50" s="80">
        <f t="shared" si="3"/>
        <v>4.4677525092447014E-5</v>
      </c>
    </row>
    <row r="51" spans="1:20" x14ac:dyDescent="0.25">
      <c r="A51" s="53">
        <v>48</v>
      </c>
      <c r="B51" s="44">
        <f>$B50*EXP('EIOPA RATES'!Q59)*(1-DATA!$C$14)</f>
        <v>41262.27025997101</v>
      </c>
      <c r="C51" s="47">
        <f>$C50*EXP('EIOPA RATES'!Q59)*(1-DATA!$C$14)</f>
        <v>18526.522207242735</v>
      </c>
      <c r="D51" s="26">
        <f t="shared" si="0"/>
        <v>59788.792467213745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2.7231666892131199E-4</v>
      </c>
      <c r="J51" s="47">
        <f>MAX(D51,DATA!$C$4)*F50*('MORTALITY RATES MALE'!D110/1000)*G50</f>
        <v>3.3624538674304062E-3</v>
      </c>
      <c r="K51" s="47">
        <v>0</v>
      </c>
      <c r="L51" s="60">
        <f>D50*EXP('EIOPA RATES'!Q59)*DATA!$C$15*G50*F50</f>
        <v>6.7122339523787176E-5</v>
      </c>
      <c r="M51" s="47">
        <f>DATA!$C$13*((1+DATA!$C$10)^A51)*F50*G50</f>
        <v>1.014463371872349E-5</v>
      </c>
      <c r="N51" s="47">
        <f t="shared" si="1"/>
        <v>3.7120375095942289E-3</v>
      </c>
      <c r="O51" s="26">
        <f>N51*'EIOPA RATES'!G59</f>
        <v>9.6429856435137243E-4</v>
      </c>
      <c r="Q51" s="82">
        <f>B50*EXP('EIOPA RATES'!Q59)*(DATA!$C$14-DATA!$C$15)</f>
        <v>337.52368310814728</v>
      </c>
      <c r="R51" s="84">
        <f>C50*EXP('EIOPA RATES'!Q59)*(DATA!$C$14-DATA!$C$15)</f>
        <v>151.54619392427591</v>
      </c>
      <c r="S51" s="60">
        <f t="shared" si="2"/>
        <v>489.06986688778943</v>
      </c>
      <c r="T51" s="80">
        <f t="shared" si="3"/>
        <v>1.4863123712842867E-5</v>
      </c>
    </row>
    <row r="52" spans="1:20" x14ac:dyDescent="0.25">
      <c r="A52" s="53">
        <v>49</v>
      </c>
      <c r="B52" s="44">
        <f>$B51*EXP('EIOPA RATES'!Q60)*(1-DATA!$C$14)</f>
        <v>41662.281798212818</v>
      </c>
      <c r="C52" s="47">
        <f>$C51*EXP('EIOPA RATES'!Q60)*(1-DATA!$C$14)</f>
        <v>18706.125088996421</v>
      </c>
      <c r="D52" s="26">
        <f t="shared" si="0"/>
        <v>60368.406887209239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8.2914073246001792E-5</v>
      </c>
      <c r="J52" s="47">
        <f>MAX(D52,DATA!$C$4)*F51*('MORTALITY RATES MALE'!D111/1000)*G51</f>
        <v>1.1667277843820159E-3</v>
      </c>
      <c r="K52" s="47">
        <v>0</v>
      </c>
      <c r="L52" s="60">
        <f>D51*EXP('EIOPA RATES'!Q60)*DATA!$C$15*G51*F51</f>
        <v>2.2323228714404823E-5</v>
      </c>
      <c r="M52" s="47">
        <f>DATA!$C$13*((1+DATA!$C$10)^A52)*F51*G51</f>
        <v>3.4082899472952157E-6</v>
      </c>
      <c r="N52" s="47">
        <f t="shared" si="1"/>
        <v>1.2753733762897179E-3</v>
      </c>
      <c r="O52" s="26">
        <f>N52*'EIOPA RATES'!G60</f>
        <v>3.2091161257222494E-4</v>
      </c>
      <c r="Q52" s="82">
        <f>B51*EXP('EIOPA RATES'!Q60)*(DATA!$C$14-DATA!$C$15)</f>
        <v>340.79576113057516</v>
      </c>
      <c r="R52" s="84">
        <f>C51*EXP('EIOPA RATES'!Q60)*(DATA!$C$14-DATA!$C$15)</f>
        <v>153.01533815129994</v>
      </c>
      <c r="S52" s="60">
        <f t="shared" si="2"/>
        <v>493.81109587358515</v>
      </c>
      <c r="T52" s="80">
        <f t="shared" si="3"/>
        <v>4.5255145231620319E-6</v>
      </c>
    </row>
    <row r="53" spans="1:20" ht="15.75" thickBot="1" x14ac:dyDescent="0.3">
      <c r="A53" s="55">
        <v>50</v>
      </c>
      <c r="B53" s="45">
        <f>$B52*EXP('EIOPA RATES'!Q61)*(1-DATA!$C$14)</f>
        <v>42072.70293147643</v>
      </c>
      <c r="C53" s="48">
        <f>$C52*EXP('EIOPA RATES'!Q61)*(1-DATA!$C$14)</f>
        <v>18890.401819089639</v>
      </c>
      <c r="D53" s="76">
        <f t="shared" si="0"/>
        <v>60963.104750566068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2.2991777523278675E-5</v>
      </c>
      <c r="J53" s="47">
        <f>MAX(D53,DATA!$C$4)*F52*('MORTALITY RATES MALE'!D112/1000)*G52</f>
        <v>3.6913028892354341E-4</v>
      </c>
      <c r="K53" s="59">
        <f>F53*D53*G52</f>
        <v>1.5341398474020247E-4</v>
      </c>
      <c r="L53" s="60">
        <f>D52*EXP('EIOPA RATES'!Q61)*DATA!$C$15*G52*F52</f>
        <v>6.7980178736333069E-6</v>
      </c>
      <c r="M53" s="47">
        <f>DATA!$C$13*((1+DATA!$C$10)^A53)*F52*G52</f>
        <v>1.048345986458043E-6</v>
      </c>
      <c r="N53" s="48">
        <f t="shared" si="1"/>
        <v>5.5338241504711587E-4</v>
      </c>
      <c r="O53" s="76">
        <f>N53*'EIOPA RATES'!G61</f>
        <v>1.3485123664669992E-4</v>
      </c>
      <c r="Q53" s="83">
        <f>B52*EXP('EIOPA RATES'!Q61)*(DATA!$C$14-DATA!$C$15)</f>
        <v>344.15298921453109</v>
      </c>
      <c r="R53" s="85">
        <f>C52*EXP('EIOPA RATES'!Q61)*(DATA!$C$14-DATA!$C$15)</f>
        <v>154.52271426658189</v>
      </c>
      <c r="S53" s="60">
        <f t="shared" si="2"/>
        <v>498.67570243276697</v>
      </c>
      <c r="T53" s="81">
        <f t="shared" si="3"/>
        <v>1.2549201179360848E-6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5F6A-6C85-491A-A32A-CF0CB800152C}">
  <dimension ref="A1:X53"/>
  <sheetViews>
    <sheetView topLeftCell="D16" workbookViewId="0">
      <selection activeCell="K42" sqref="K42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3" t="s">
        <v>50</v>
      </c>
      <c r="C1" s="183"/>
      <c r="D1" s="183"/>
      <c r="F1" s="184" t="s">
        <v>54</v>
      </c>
      <c r="G1" s="185"/>
      <c r="I1" s="186" t="s">
        <v>56</v>
      </c>
      <c r="J1" s="187"/>
      <c r="K1" s="187"/>
      <c r="L1" s="187"/>
      <c r="M1" s="187"/>
      <c r="N1" s="187"/>
      <c r="O1" s="188"/>
      <c r="Q1" s="189" t="s">
        <v>64</v>
      </c>
      <c r="R1" s="190"/>
      <c r="S1" s="190"/>
      <c r="T1" s="191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DATA!$C$4*DATA!$C6*(1-DATA!F6)</f>
        <v>10500</v>
      </c>
      <c r="D3" s="34">
        <f>B3+C3</f>
        <v>66500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63911.851813916939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10489.167359999999</v>
      </c>
      <c r="D4" s="26">
        <f t="shared" ref="D4:D53" si="0">B4+C4</f>
        <v>66431.393279999989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9902.4842682242652</v>
      </c>
      <c r="J4" s="47">
        <f>MAX(D4,DATA!$C$4)*F3*('MORTALITY RATES MALE'!D63/1000)*G3</f>
        <v>415.7475</v>
      </c>
      <c r="K4" s="47">
        <v>0</v>
      </c>
      <c r="L4" s="60">
        <f>D3*EXP('EIOPA RATES'!Q12)*DATA!$C$15*G3*F3</f>
        <v>950.9606399999999</v>
      </c>
      <c r="M4" s="47">
        <f>DATA!$C$13*((1+DATA!$C$10)^A4)*F3*G3</f>
        <v>51</v>
      </c>
      <c r="N4" s="47">
        <f t="shared" ref="N4:N53" si="1">SUM(I4:M4)</f>
        <v>11320.192408224264</v>
      </c>
      <c r="O4" s="26">
        <f>N4*'EIOPA RATES'!G12</f>
        <v>11082.581853289734</v>
      </c>
      <c r="Q4" s="82">
        <f>B3*EXP('EIOPA RATES'!Q12)*(DATA!$C$14-DATA!$C$15)</f>
        <v>457.60511999999983</v>
      </c>
      <c r="R4" s="84">
        <f>C3*EXP('EIOPA RATES'!Q12)*(DATA!$C$14-DATA!$C$15)</f>
        <v>85.800959999999975</v>
      </c>
      <c r="S4" s="60">
        <f>Q4+R4-M4</f>
        <v>492.40607999999975</v>
      </c>
      <c r="T4" s="80">
        <f>S4*F4*G3</f>
        <v>489.48155718935976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10467.474806901004</v>
      </c>
      <c r="D5" s="26">
        <f t="shared" si="0"/>
        <v>66294.007110373015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8345.2017113006405</v>
      </c>
      <c r="J5" s="47">
        <f>MAX(D5,DATA!$C$4)*F4*('MORTALITY RATES MALE'!D64/1000)*G4</f>
        <v>383.38125840549503</v>
      </c>
      <c r="K5" s="47">
        <v>0</v>
      </c>
      <c r="L5" s="60">
        <f>D4*EXP('EIOPA RATES'!Q13)*DATA!$C$15*G4*F4</f>
        <v>801.85400623808664</v>
      </c>
      <c r="M5" s="47">
        <f>DATA!$C$13*((1+DATA!$C$10)^A5)*F4*G4</f>
        <v>43.954384182749997</v>
      </c>
      <c r="N5" s="47">
        <f t="shared" si="1"/>
        <v>9574.3913601269742</v>
      </c>
      <c r="O5" s="26">
        <f>N5*'EIOPA RATES'!G13</f>
        <v>9186.2076865427625</v>
      </c>
      <c r="Q5" s="82">
        <f>B4*EXP('EIOPA RATES'!Q13)*(DATA!$C$14-DATA!$C$15)</f>
        <v>456.65875094864623</v>
      </c>
      <c r="R5" s="84">
        <f>C4*EXP('EIOPA RATES'!Q13)*(DATA!$C$14-DATA!$C$15)</f>
        <v>85.623515802871182</v>
      </c>
      <c r="S5" s="60">
        <f t="shared" ref="S5:S53" si="2">Q5+R5-M5</f>
        <v>498.32788256876745</v>
      </c>
      <c r="T5" s="80">
        <f t="shared" ref="T5:T53" si="3">S5*F5*G4</f>
        <v>418.3336808067055</v>
      </c>
      <c r="W5" s="67" t="s">
        <v>71</v>
      </c>
      <c r="X5" s="70">
        <f>SUMPRODUCT(I4:I53,'EIOPA RATES'!G12:G61)</f>
        <v>54329.000356298267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10472.147793194788</v>
      </c>
      <c r="D6" s="26">
        <f t="shared" si="0"/>
        <v>66323.602690233645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7046.4256248651327</v>
      </c>
      <c r="J6" s="47">
        <f>MAX(D6,DATA!$C$4)*F5*('MORTALITY RATES MALE'!D65/1000)*G5</f>
        <v>352.76053786641955</v>
      </c>
      <c r="K6" s="47">
        <v>0</v>
      </c>
      <c r="L6" s="60">
        <f>D5*EXP('EIOPA RATES'!Q14)*DATA!$C$15*G5*F5</f>
        <v>677.46031517578115</v>
      </c>
      <c r="M6" s="47">
        <f>DATA!$C$13*((1+DATA!$C$10)^A6)*F5*G5</f>
        <v>37.861436679516039</v>
      </c>
      <c r="N6" s="47">
        <f t="shared" si="1"/>
        <v>8114.5079145868494</v>
      </c>
      <c r="O6" s="26">
        <f>N6*'EIOPA RATES'!G14</f>
        <v>7610.8346869750521</v>
      </c>
      <c r="Q6" s="82">
        <f>B5*EXP('EIOPA RATES'!Q14)*(DATA!$C$14-DATA!$C$15)</f>
        <v>456.86261674469409</v>
      </c>
      <c r="R6" s="84">
        <f>C5*EXP('EIOPA RATES'!Q14)*(DATA!$C$14-DATA!$C$15)</f>
        <v>85.661740639630153</v>
      </c>
      <c r="S6" s="60">
        <f t="shared" si="2"/>
        <v>504.66292070480824</v>
      </c>
      <c r="T6" s="80">
        <f t="shared" si="3"/>
        <v>357.56080100525969</v>
      </c>
      <c r="W6" s="67" t="s">
        <v>70</v>
      </c>
      <c r="X6" s="70">
        <f>SUMPRODUCT(J4:J53,'EIOPA RATES'!G12:G61)</f>
        <v>4036.2721656605509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10495.692302882015</v>
      </c>
      <c r="D7" s="26">
        <f t="shared" si="0"/>
        <v>66472.717918252747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5955.9861482407277</v>
      </c>
      <c r="J7" s="47">
        <f>MAX(D7,DATA!$C$4)*F6*('MORTALITY RATES MALE'!D66/1000)*G6</f>
        <v>329.41917971262848</v>
      </c>
      <c r="K7" s="47">
        <v>0</v>
      </c>
      <c r="L7" s="60">
        <f>D6*EXP('EIOPA RATES'!Q15)*DATA!$C$15*G6*F6</f>
        <v>573.05993705763183</v>
      </c>
      <c r="M7" s="47">
        <f>DATA!$C$13*((1+DATA!$C$10)^A7)*F6*G6</f>
        <v>32.594034566625631</v>
      </c>
      <c r="N7" s="47">
        <f t="shared" si="1"/>
        <v>6891.0592995776142</v>
      </c>
      <c r="O7" s="26">
        <f>N7*'EIOPA RATES'!G15</f>
        <v>6306.9532986043596</v>
      </c>
      <c r="Q7" s="82">
        <f>B6*EXP('EIOPA RATES'!Q15)*(DATA!$C$14-DATA!$C$15)</f>
        <v>457.88978008483207</v>
      </c>
      <c r="R7" s="84">
        <f>C6*EXP('EIOPA RATES'!Q15)*(DATA!$C$14-DATA!$C$15)</f>
        <v>85.854333765906034</v>
      </c>
      <c r="S7" s="60">
        <f t="shared" si="2"/>
        <v>511.15007928411251</v>
      </c>
      <c r="T7" s="80">
        <f t="shared" si="3"/>
        <v>305.42802146012139</v>
      </c>
      <c r="W7" s="67" t="s">
        <v>74</v>
      </c>
      <c r="X7" s="70">
        <f>SUMPRODUCT(K4:K53,'EIOPA RATES'!G12:G61)</f>
        <v>5.5025279627991758E-5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10533.679879755835</v>
      </c>
      <c r="D8" s="26">
        <f t="shared" si="0"/>
        <v>66713.305905120273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5037.1899958108279</v>
      </c>
      <c r="J8" s="47">
        <f>MAX(D8,DATA!$C$4)*F7*('MORTALITY RATES MALE'!D67/1000)*G7</f>
        <v>305.74879445822438</v>
      </c>
      <c r="K8" s="47">
        <v>0</v>
      </c>
      <c r="L8" s="60">
        <f>D7*EXP('EIOPA RATES'!Q16)*DATA!$C$15*G7*F7</f>
        <v>485.04386419846787</v>
      </c>
      <c r="M8" s="47">
        <f>DATA!$C$13*((1+DATA!$C$10)^A8)*F7*G7</f>
        <v>28.038206838087554</v>
      </c>
      <c r="N8" s="47">
        <f t="shared" si="1"/>
        <v>5856.0208613056075</v>
      </c>
      <c r="O8" s="26">
        <f>N8*'EIOPA RATES'!G16</f>
        <v>5222.8321910820659</v>
      </c>
      <c r="Q8" s="82">
        <f>B7*EXP('EIOPA RATES'!Q16)*(DATA!$C$14-DATA!$C$15)</f>
        <v>459.5470431522653</v>
      </c>
      <c r="R8" s="84">
        <f>C7*EXP('EIOPA RATES'!Q16)*(DATA!$C$14-DATA!$C$15)</f>
        <v>86.165070591049755</v>
      </c>
      <c r="S8" s="60">
        <f t="shared" si="2"/>
        <v>517.67390690522745</v>
      </c>
      <c r="T8" s="80">
        <f t="shared" si="3"/>
        <v>260.66616237775042</v>
      </c>
      <c r="W8" s="67" t="s">
        <v>73</v>
      </c>
      <c r="X8" s="70">
        <f>SUMPRODUCT(L4:L53,'EIOPA RATES'!G12:G61)</f>
        <v>5242.5315654505084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10580.050168520987</v>
      </c>
      <c r="D9" s="26">
        <f t="shared" si="0"/>
        <v>67006.984400632908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4259.452008303967</v>
      </c>
      <c r="J9" s="47">
        <f>MAX(D9,DATA!$C$4)*F8*('MORTALITY RATES MALE'!D68/1000)*G8</f>
        <v>285.53700605651619</v>
      </c>
      <c r="K9" s="47">
        <v>0</v>
      </c>
      <c r="L9" s="60">
        <f>D8*EXP('EIOPA RATES'!Q17)*DATA!$C$15*G8*F8</f>
        <v>410.54102557323915</v>
      </c>
      <c r="M9" s="47">
        <f>DATA!$C$13*((1+DATA!$C$10)^A9)*F8*G8</f>
        <v>24.100072198803336</v>
      </c>
      <c r="N9" s="47">
        <f t="shared" si="1"/>
        <v>4979.6301121325259</v>
      </c>
      <c r="O9" s="26">
        <f>N9*'EIOPA RATES'!G17</f>
        <v>4324.4590129115395</v>
      </c>
      <c r="Q9" s="82">
        <f>B8*EXP('EIOPA RATES'!Q17)*(DATA!$C$14-DATA!$C$15)</f>
        <v>461.57001416860459</v>
      </c>
      <c r="R9" s="84">
        <f>C8*EXP('EIOPA RATES'!Q17)*(DATA!$C$14-DATA!$C$15)</f>
        <v>86.544377656613378</v>
      </c>
      <c r="S9" s="60">
        <f t="shared" si="2"/>
        <v>524.01431962641459</v>
      </c>
      <c r="T9" s="80">
        <f t="shared" si="3"/>
        <v>222.14244992727191</v>
      </c>
      <c r="W9" s="68" t="s">
        <v>72</v>
      </c>
      <c r="X9" s="71">
        <f>SUMPRODUCT(M4:M53,'EIOPA RATES'!G12:G61)</f>
        <v>304.04767148230218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10635.532531532985</v>
      </c>
      <c r="D10" s="26">
        <f t="shared" si="0"/>
        <v>67358.372699708896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3600.880813888331</v>
      </c>
      <c r="J10" s="47">
        <f>MAX(D10,DATA!$C$4)*F9*('MORTALITY RATES MALE'!D69/1000)*G9</f>
        <v>267.66700127198533</v>
      </c>
      <c r="K10" s="47">
        <v>0</v>
      </c>
      <c r="L10" s="60">
        <f>D9*EXP('EIOPA RATES'!Q18)*DATA!$C$15*G9*F9</f>
        <v>347.44662337249906</v>
      </c>
      <c r="M10" s="47">
        <f>DATA!$C$13*((1+DATA!$C$10)^A10)*F9*G9</f>
        <v>20.695624434594976</v>
      </c>
      <c r="N10" s="47">
        <f t="shared" si="1"/>
        <v>4236.6900629674101</v>
      </c>
      <c r="O10" s="26">
        <f>N10*'EIOPA RATES'!G18</f>
        <v>3579.552499650129</v>
      </c>
      <c r="Q10" s="82">
        <f>B9*EXP('EIOPA RATES'!Q18)*(DATA!$C$14-DATA!$C$15)</f>
        <v>463.99051262311571</v>
      </c>
      <c r="R10" s="84">
        <f>C9*EXP('EIOPA RATES'!Q18)*(DATA!$C$14-DATA!$C$15)</f>
        <v>86.998221116834216</v>
      </c>
      <c r="S10" s="60">
        <f t="shared" si="2"/>
        <v>530.29310930535496</v>
      </c>
      <c r="T10" s="80">
        <f t="shared" si="3"/>
        <v>189.0558123245857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10700.054302370821</v>
      </c>
      <c r="D11" s="26">
        <f t="shared" si="0"/>
        <v>67767.010581681854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3042.7654255359939</v>
      </c>
      <c r="J11" s="47">
        <f>MAX(D11,DATA!$C$4)*F10*('MORTALITY RATES MALE'!D70/1000)*G10</f>
        <v>251.69409876402128</v>
      </c>
      <c r="K11" s="47">
        <v>0</v>
      </c>
      <c r="L11" s="60">
        <f>D10*EXP('EIOPA RATES'!Q19)*DATA!$C$15*G10*F10</f>
        <v>293.96828891085602</v>
      </c>
      <c r="M11" s="47">
        <f>DATA!$C$13*((1+DATA!$C$10)^A11)*F10*G10</f>
        <v>17.752697549028625</v>
      </c>
      <c r="N11" s="47">
        <f t="shared" si="1"/>
        <v>3606.1805107598998</v>
      </c>
      <c r="O11" s="26">
        <f>N11*'EIOPA RATES'!G19</f>
        <v>2961.8401607875098</v>
      </c>
      <c r="Q11" s="82">
        <f>B10*EXP('EIOPA RATES'!Q19)*(DATA!$C$14-DATA!$C$15)</f>
        <v>466.80536833792246</v>
      </c>
      <c r="R11" s="84">
        <f>C10*EXP('EIOPA RATES'!Q19)*(DATA!$C$14-DATA!$C$15)</f>
        <v>87.526006563360482</v>
      </c>
      <c r="S11" s="60">
        <f t="shared" si="2"/>
        <v>536.57867735225432</v>
      </c>
      <c r="T11" s="80">
        <f t="shared" si="3"/>
        <v>160.67285001597693</v>
      </c>
      <c r="W11" s="66" t="s">
        <v>75</v>
      </c>
      <c r="X11" s="69">
        <f>D3-X3</f>
        <v>2588.1481860830609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10770.619699098004</v>
      </c>
      <c r="D12" s="26">
        <f t="shared" si="0"/>
        <v>68213.924760954003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2569.4587672619655</v>
      </c>
      <c r="J12" s="47">
        <f>MAX(D12,DATA!$C$4)*F11*('MORTALITY RATES MALE'!D71/1000)*G11</f>
        <v>232.24840861866119</v>
      </c>
      <c r="K12" s="47">
        <v>0</v>
      </c>
      <c r="L12" s="60">
        <f>D11*EXP('EIOPA RATES'!Q20)*DATA!$C$15*G11*F11</f>
        <v>248.53653032392759</v>
      </c>
      <c r="M12" s="47">
        <f>DATA!$C$13*((1+DATA!$C$10)^A12)*F11*G11</f>
        <v>15.208961571472729</v>
      </c>
      <c r="N12" s="47">
        <f t="shared" si="1"/>
        <v>3065.4526677760273</v>
      </c>
      <c r="O12" s="26">
        <f>N12*'EIOPA RATES'!G20</f>
        <v>2446.2053705947101</v>
      </c>
      <c r="Q12" s="82">
        <f>B11*EXP('EIOPA RATES'!Q20)*(DATA!$C$14-DATA!$C$15)</f>
        <v>469.88388598655206</v>
      </c>
      <c r="R12" s="84">
        <f>C11*EXP('EIOPA RATES'!Q20)*(DATA!$C$14-DATA!$C$15)</f>
        <v>88.103228622478554</v>
      </c>
      <c r="S12" s="60">
        <f t="shared" si="2"/>
        <v>542.7781530375579</v>
      </c>
      <c r="T12" s="80">
        <f t="shared" si="3"/>
        <v>136.34898718735627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10835.927330417686</v>
      </c>
      <c r="D13" s="26">
        <f t="shared" si="0"/>
        <v>68627.539759311985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2165.6910314089378</v>
      </c>
      <c r="J13" s="47">
        <f>MAX(D13,DATA!$C$4)*F12*('MORTALITY RATES MALE'!D72/1000)*G12</f>
        <v>214.82802070271998</v>
      </c>
      <c r="K13" s="47">
        <v>0</v>
      </c>
      <c r="L13" s="60">
        <f>D12*EXP('EIOPA RATES'!Q21)*DATA!$C$15*G12*F12</f>
        <v>209.76648171695163</v>
      </c>
      <c r="M13" s="47">
        <f>DATA!$C$13*((1+DATA!$C$10)^A13)*F12*G12</f>
        <v>13.01428176315615</v>
      </c>
      <c r="N13" s="47">
        <f t="shared" si="1"/>
        <v>2603.2998155917658</v>
      </c>
      <c r="O13" s="26">
        <f>N13*'EIOPA RATES'!G21</f>
        <v>2019.4632332108808</v>
      </c>
      <c r="Q13" s="82">
        <f>B12*EXP('EIOPA RATES'!Q21)*(DATA!$C$14-DATA!$C$15)</f>
        <v>472.73302600322535</v>
      </c>
      <c r="R13" s="84">
        <f>C12*EXP('EIOPA RATES'!Q21)*(DATA!$C$14-DATA!$C$15)</f>
        <v>88.637442375604778</v>
      </c>
      <c r="S13" s="60">
        <f t="shared" si="2"/>
        <v>548.35618661567389</v>
      </c>
      <c r="T13" s="80">
        <f t="shared" si="3"/>
        <v>115.40479841898203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10925.020543842056</v>
      </c>
      <c r="D14" s="26">
        <f t="shared" si="0"/>
        <v>69191.796777666328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1827.0118887090619</v>
      </c>
      <c r="J14" s="47">
        <f>MAX(D14,DATA!$C$4)*F13*('MORTALITY RATES MALE'!D73/1000)*G13</f>
        <v>195.34604909739281</v>
      </c>
      <c r="K14" s="47">
        <v>0</v>
      </c>
      <c r="L14" s="60">
        <f>D13*EXP('EIOPA RATES'!Q22)*DATA!$C$15*G13*F13</f>
        <v>177.18372765556151</v>
      </c>
      <c r="M14" s="47">
        <f>DATA!$C$13*((1+DATA!$C$10)^A14)*F13*G13</f>
        <v>11.121207363359748</v>
      </c>
      <c r="N14" s="47">
        <f t="shared" si="1"/>
        <v>2210.6628728253759</v>
      </c>
      <c r="O14" s="26">
        <f>N14*'EIOPA RATES'!G22</f>
        <v>1663.47759921747</v>
      </c>
      <c r="Q14" s="82">
        <f>B13*EXP('EIOPA RATES'!Q22)*(DATA!$C$14-DATA!$C$15)</f>
        <v>476.61984649345004</v>
      </c>
      <c r="R14" s="84">
        <f>C13*EXP('EIOPA RATES'!Q22)*(DATA!$C$14-DATA!$C$15)</f>
        <v>89.366221217521911</v>
      </c>
      <c r="S14" s="60">
        <f t="shared" si="2"/>
        <v>554.86486034761219</v>
      </c>
      <c r="T14" s="80">
        <f t="shared" si="3"/>
        <v>97.709961187726535</v>
      </c>
      <c r="W14" s="73" t="s">
        <v>77</v>
      </c>
      <c r="X14" s="72">
        <f>SUM(T3:T53)</f>
        <v>3224.8773482819252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11006.887810490813</v>
      </c>
      <c r="D15" s="26">
        <f t="shared" si="0"/>
        <v>69710.289466441784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1537.3811067344802</v>
      </c>
      <c r="J15" s="47">
        <f>MAX(D15,DATA!$C$4)*F14*('MORTALITY RATES MALE'!D74/1000)*G14</f>
        <v>182.21490541913502</v>
      </c>
      <c r="K15" s="47">
        <v>0</v>
      </c>
      <c r="L15" s="60">
        <f>D14*EXP('EIOPA RATES'!Q23)*DATA!$C$15*G14*F14</f>
        <v>149.36767181479206</v>
      </c>
      <c r="M15" s="47">
        <f>DATA!$C$13*((1+DATA!$C$10)^A15)*F14*G14</f>
        <v>9.491669555255914</v>
      </c>
      <c r="N15" s="47">
        <f t="shared" si="1"/>
        <v>1878.455353523663</v>
      </c>
      <c r="O15" s="26">
        <f>N15*'EIOPA RATES'!G23</f>
        <v>1372.1193660686952</v>
      </c>
      <c r="Q15" s="82">
        <f>B14*EXP('EIOPA RATES'!Q23)*(DATA!$C$14-DATA!$C$15)</f>
        <v>480.19142458855589</v>
      </c>
      <c r="R15" s="84">
        <f>C14*EXP('EIOPA RATES'!Q23)*(DATA!$C$14-DATA!$C$15)</f>
        <v>90.035892110354283</v>
      </c>
      <c r="S15" s="60">
        <f t="shared" si="2"/>
        <v>560.73564714365421</v>
      </c>
      <c r="T15" s="80">
        <f t="shared" si="3"/>
        <v>82.472585891578319</v>
      </c>
      <c r="W15" s="74" t="s">
        <v>78</v>
      </c>
      <c r="X15" s="70">
        <f>D3-X3-X14</f>
        <v>-636.72916219886429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11085.253645680252</v>
      </c>
      <c r="D16" s="26">
        <f t="shared" si="0"/>
        <v>70206.606422641562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1290.6700726440433</v>
      </c>
      <c r="J16" s="47">
        <f>MAX(D16,DATA!$C$4)*F15*('MORTALITY RATES MALE'!D75/1000)*G15</f>
        <v>169.40637072952055</v>
      </c>
      <c r="K16" s="47">
        <v>0</v>
      </c>
      <c r="L16" s="60">
        <f>D15*EXP('EIOPA RATES'!Q24)*DATA!$C$15*G15*F15</f>
        <v>125.6427789647272</v>
      </c>
      <c r="M16" s="47">
        <f>DATA!$C$13*((1+DATA!$C$10)^A16)*F15*G15</f>
        <v>8.0861651841604143</v>
      </c>
      <c r="N16" s="47">
        <f t="shared" si="1"/>
        <v>1593.8053875224516</v>
      </c>
      <c r="O16" s="26">
        <f>N16*'EIOPA RATES'!G24</f>
        <v>1130.5351429281347</v>
      </c>
      <c r="Q16" s="82">
        <f>B15*EXP('EIOPA RATES'!Q24)*(DATA!$C$14-DATA!$C$15)</f>
        <v>483.61024766430512</v>
      </c>
      <c r="R16" s="84">
        <f>C15*EXP('EIOPA RATES'!Q24)*(DATA!$C$14-DATA!$C$15)</f>
        <v>90.67692143705726</v>
      </c>
      <c r="S16" s="60">
        <f t="shared" si="2"/>
        <v>566.20100391720189</v>
      </c>
      <c r="T16" s="80">
        <f t="shared" si="3"/>
        <v>69.418737041316959</v>
      </c>
      <c r="W16" s="75" t="s">
        <v>79</v>
      </c>
      <c r="X16" s="71">
        <f>(DATA!$C$14-DATA!$C$15)*X18*D3</f>
        <v>2999.2222958647899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11151.349310851021</v>
      </c>
      <c r="D17" s="26">
        <f t="shared" si="0"/>
        <v>70625.212302056432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1079.6562521161825</v>
      </c>
      <c r="J17" s="47">
        <f>MAX(D17,DATA!$C$4)*F16*('MORTALITY RATES MALE'!D76/1000)*G16</f>
        <v>159.71897224568011</v>
      </c>
      <c r="K17" s="47">
        <v>0</v>
      </c>
      <c r="L17" s="60">
        <f>D16*EXP('EIOPA RATES'!Q25)*DATA!$C$15*G16*F16</f>
        <v>105.35955945313177</v>
      </c>
      <c r="M17" s="47">
        <f>DATA!$C$13*((1+DATA!$C$10)^A17)*F16*G16</f>
        <v>6.8753911025694254</v>
      </c>
      <c r="N17" s="47">
        <f t="shared" si="1"/>
        <v>1351.6101749175639</v>
      </c>
      <c r="O17" s="26">
        <f>N17*'EIOPA RATES'!G25</f>
        <v>932.08881923763033</v>
      </c>
      <c r="Q17" s="82">
        <f>B16*EXP('EIOPA RATES'!Q25)*(DATA!$C$14-DATA!$C$15)</f>
        <v>486.49376679922625</v>
      </c>
      <c r="R17" s="84">
        <f>C16*EXP('EIOPA RATES'!Q25)*(DATA!$C$14-DATA!$C$15)</f>
        <v>91.217581274854965</v>
      </c>
      <c r="S17" s="60">
        <f t="shared" si="2"/>
        <v>570.83595697151179</v>
      </c>
      <c r="T17" s="80">
        <f t="shared" si="3"/>
        <v>58.19800633805783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11214.123716471433</v>
      </c>
      <c r="D18" s="26">
        <f t="shared" si="0"/>
        <v>71022.783537652373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900.71331811827145</v>
      </c>
      <c r="J18" s="47">
        <f>MAX(D18,DATA!$C$4)*F17*('MORTALITY RATES MALE'!D77/1000)*G17</f>
        <v>147.76019107977416</v>
      </c>
      <c r="K18" s="47">
        <v>0</v>
      </c>
      <c r="L18" s="60">
        <f>D17*EXP('EIOPA RATES'!Q26)*DATA!$C$15*G17*F17</f>
        <v>88.105411071121182</v>
      </c>
      <c r="M18" s="47">
        <f>DATA!$C$13*((1+DATA!$C$10)^A18)*F17*G17</f>
        <v>5.8316075886846086</v>
      </c>
      <c r="N18" s="47">
        <f t="shared" si="1"/>
        <v>1142.4105278578513</v>
      </c>
      <c r="O18" s="26">
        <f>N18*'EIOPA RATES'!G26</f>
        <v>766.17675984234882</v>
      </c>
      <c r="Q18" s="82">
        <f>B17*EXP('EIOPA RATES'!Q26)*(DATA!$C$14-DATA!$C$15)</f>
        <v>489.23239117530414</v>
      </c>
      <c r="R18" s="84">
        <f>C17*EXP('EIOPA RATES'!Q26)*(DATA!$C$14-DATA!$C$15)</f>
        <v>91.73107334536958</v>
      </c>
      <c r="S18" s="60">
        <f t="shared" si="2"/>
        <v>575.13185693198909</v>
      </c>
      <c r="T18" s="80">
        <f t="shared" si="3"/>
        <v>48.644045646812522</v>
      </c>
      <c r="W18" s="66" t="s">
        <v>80</v>
      </c>
      <c r="X18" s="69">
        <f>SUMPRODUCT(O4:O53,A4:A53)/SUM(O4:O53)</f>
        <v>5.6376358944826892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11280.984153071062</v>
      </c>
      <c r="D19" s="26">
        <f t="shared" si="0"/>
        <v>71446.232969450022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749.38886724698034</v>
      </c>
      <c r="J19" s="47">
        <f>MAX(D19,DATA!$C$4)*F18*('MORTALITY RATES MALE'!D78/1000)*G18</f>
        <v>138.57357341917827</v>
      </c>
      <c r="K19" s="47">
        <v>0</v>
      </c>
      <c r="L19" s="60">
        <f>D18*EXP('EIOPA RATES'!Q27)*DATA!$C$15*G18*F18</f>
        <v>73.527483980528714</v>
      </c>
      <c r="M19" s="47">
        <f>DATA!$C$13*((1+DATA!$C$10)^A19)*F18*G18</f>
        <v>4.9346225776164658</v>
      </c>
      <c r="N19" s="47">
        <f t="shared" si="1"/>
        <v>966.42454722430375</v>
      </c>
      <c r="O19" s="26">
        <f>N19*'EIOPA RATES'!G27</f>
        <v>630.13258629205052</v>
      </c>
      <c r="Q19" s="82">
        <f>B18*EXP('EIOPA RATES'!Q27)*(DATA!$C$14-DATA!$C$15)</f>
        <v>492.14927457160695</v>
      </c>
      <c r="R19" s="84">
        <f>C18*EXP('EIOPA RATES'!Q27)*(DATA!$C$14-DATA!$C$15)</f>
        <v>92.277988982176367</v>
      </c>
      <c r="S19" s="60">
        <f t="shared" si="2"/>
        <v>579.49264097616685</v>
      </c>
      <c r="T19" s="80">
        <f t="shared" si="3"/>
        <v>40.536989522744484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11344.817317231753</v>
      </c>
      <c r="D20" s="26">
        <f t="shared" si="0"/>
        <v>71850.509675801062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622.08904794323064</v>
      </c>
      <c r="J20" s="47">
        <f>MAX(D20,DATA!$C$4)*F19*('MORTALITY RATES MALE'!D79/1000)*G19</f>
        <v>123.3301739088958</v>
      </c>
      <c r="K20" s="47">
        <v>0</v>
      </c>
      <c r="L20" s="60">
        <f>D19*EXP('EIOPA RATES'!Q28)*DATA!$C$15*G19*F19</f>
        <v>61.156345748436586</v>
      </c>
      <c r="M20" s="47">
        <f>DATA!$C$13*((1+DATA!$C$10)^A20)*F19*G19</f>
        <v>4.1628946225248997</v>
      </c>
      <c r="N20" s="47">
        <f t="shared" si="1"/>
        <v>810.73846222308782</v>
      </c>
      <c r="O20" s="26">
        <f>N20*'EIOPA RATES'!G28</f>
        <v>514.08283165040825</v>
      </c>
      <c r="Q20" s="82">
        <f>B19*EXP('EIOPA RATES'!Q28)*(DATA!$C$14-DATA!$C$15)</f>
        <v>494.93408882265277</v>
      </c>
      <c r="R20" s="84">
        <f>C19*EXP('EIOPA RATES'!Q28)*(DATA!$C$14-DATA!$C$15)</f>
        <v>92.800141654247454</v>
      </c>
      <c r="S20" s="60">
        <f t="shared" si="2"/>
        <v>583.57133585437532</v>
      </c>
      <c r="T20" s="80">
        <f t="shared" si="3"/>
        <v>33.697268704273235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11392.584197068963</v>
      </c>
      <c r="D21" s="26">
        <f t="shared" si="0"/>
        <v>72153.033248103398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514.05480480095355</v>
      </c>
      <c r="J21" s="47">
        <f>MAX(D21,DATA!$C$4)*F20*('MORTALITY RATES MALE'!D80/1000)*G20</f>
        <v>113.00486097337442</v>
      </c>
      <c r="K21" s="47">
        <v>0</v>
      </c>
      <c r="L21" s="60">
        <f>D20*EXP('EIOPA RATES'!Q29)*DATA!$C$15*G20*F20</f>
        <v>50.694804075354241</v>
      </c>
      <c r="M21" s="47">
        <f>DATA!$C$13*((1+DATA!$C$10)^A21)*F20*G20</f>
        <v>3.5050383243625314</v>
      </c>
      <c r="N21" s="47">
        <f t="shared" si="1"/>
        <v>681.25950817404475</v>
      </c>
      <c r="O21" s="26">
        <f>N21*'EIOPA RATES'!G29</f>
        <v>420.70629946147346</v>
      </c>
      <c r="Q21" s="82">
        <f>B20*EXP('EIOPA RATES'!Q29)*(DATA!$C$14-DATA!$C$15)</f>
        <v>497.0179881475209</v>
      </c>
      <c r="R21" s="84">
        <f>C20*EXP('EIOPA RATES'!Q29)*(DATA!$C$14-DATA!$C$15)</f>
        <v>93.190872777660218</v>
      </c>
      <c r="S21" s="60">
        <f t="shared" si="2"/>
        <v>586.70382260081863</v>
      </c>
      <c r="T21" s="80">
        <f t="shared" si="3"/>
        <v>27.877540591979152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11412.626947148316</v>
      </c>
      <c r="D22" s="26">
        <f t="shared" si="0"/>
        <v>72279.970665272631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421.93668714372234</v>
      </c>
      <c r="J22" s="47">
        <f>MAX(D22,DATA!$C$4)*F21*('MORTALITY RATES MALE'!D81/1000)*G21</f>
        <v>105.21209049880584</v>
      </c>
      <c r="K22" s="47">
        <v>0</v>
      </c>
      <c r="L22" s="60">
        <f>D21*EXP('EIOPA RATES'!Q30)*DATA!$C$15*G21*F21</f>
        <v>41.788964836217957</v>
      </c>
      <c r="M22" s="47">
        <f>DATA!$C$13*((1+DATA!$C$10)^A22)*F21*G21</f>
        <v>2.9418988233634362</v>
      </c>
      <c r="N22" s="47">
        <f t="shared" si="1"/>
        <v>571.87964130210958</v>
      </c>
      <c r="O22" s="26">
        <f>N22*'EIOPA RATES'!G30</f>
        <v>344.78356409733544</v>
      </c>
      <c r="Q22" s="82">
        <f>B21*EXP('EIOPA RATES'!Q30)*(DATA!$C$14-DATA!$C$15)</f>
        <v>497.89238215234604</v>
      </c>
      <c r="R22" s="84">
        <f>C21*EXP('EIOPA RATES'!Q30)*(DATA!$C$14-DATA!$C$15)</f>
        <v>93.35482165356494</v>
      </c>
      <c r="S22" s="60">
        <f t="shared" si="2"/>
        <v>588.30530498254757</v>
      </c>
      <c r="T22" s="80">
        <f t="shared" si="3"/>
        <v>22.904242175296627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11402.677299018855</v>
      </c>
      <c r="D23" s="26">
        <f t="shared" si="0"/>
        <v>72216.956227119372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343.58365682056728</v>
      </c>
      <c r="J23" s="47">
        <f>MAX(D23,DATA!$C$4)*F22*('MORTALITY RATES MALE'!D82/1000)*G22</f>
        <v>98.352721493514366</v>
      </c>
      <c r="K23" s="47">
        <v>0</v>
      </c>
      <c r="L23" s="60">
        <f>D22*EXP('EIOPA RATES'!Q31)*DATA!$C$15*G22*F22</f>
        <v>34.210580928958201</v>
      </c>
      <c r="M23" s="47">
        <f>DATA!$C$13*((1+DATA!$C$10)^A23)*F22*G22</f>
        <v>2.4586999232916895</v>
      </c>
      <c r="N23" s="47">
        <f t="shared" si="1"/>
        <v>478.60565916633158</v>
      </c>
      <c r="O23" s="26">
        <f>N23*'EIOPA RATES'!G31</f>
        <v>282.44727596632941</v>
      </c>
      <c r="Q23" s="82">
        <f>B22*EXP('EIOPA RATES'!Q31)*(DATA!$C$14-DATA!$C$15)</f>
        <v>497.45831434029049</v>
      </c>
      <c r="R23" s="84">
        <f>C22*EXP('EIOPA RATES'!Q31)*(DATA!$C$14-DATA!$C$15)</f>
        <v>93.273433938804516</v>
      </c>
      <c r="S23" s="60">
        <f t="shared" si="2"/>
        <v>588.27304835580333</v>
      </c>
      <c r="T23" s="80">
        <f t="shared" si="3"/>
        <v>18.666365669905744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11400.715925972996</v>
      </c>
      <c r="D24" s="26">
        <f t="shared" si="0"/>
        <v>72204.534197828936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278.53985877556681</v>
      </c>
      <c r="J24" s="47">
        <f>MAX(D24,DATA!$C$4)*F23*('MORTALITY RATES MALE'!D83/1000)*G23</f>
        <v>89.72826599632991</v>
      </c>
      <c r="K24" s="47">
        <v>0</v>
      </c>
      <c r="L24" s="60">
        <f>D23*EXP('EIOPA RATES'!Q32)*DATA!$C$15*G23*F23</f>
        <v>27.877472420903047</v>
      </c>
      <c r="M24" s="47">
        <f>DATA!$C$13*((1+DATA!$C$10)^A24)*F23*G23</f>
        <v>2.043964528433365</v>
      </c>
      <c r="N24" s="47">
        <f t="shared" si="1"/>
        <v>398.18956172123313</v>
      </c>
      <c r="O24" s="26">
        <f>N24*'EIOPA RATES'!G32</f>
        <v>229.85978508209391</v>
      </c>
      <c r="Q24" s="82">
        <f>B23*EXP('EIOPA RATES'!Q32)*(DATA!$C$14-DATA!$C$15)</f>
        <v>497.37274660004852</v>
      </c>
      <c r="R24" s="84">
        <f>C23*EXP('EIOPA RATES'!Q32)*(DATA!$C$14-DATA!$C$15)</f>
        <v>93.257389987509157</v>
      </c>
      <c r="S24" s="60">
        <f t="shared" si="2"/>
        <v>588.58617205912435</v>
      </c>
      <c r="T24" s="80">
        <f t="shared" si="3"/>
        <v>15.143422611215209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11411.19147059458</v>
      </c>
      <c r="D25" s="26">
        <f t="shared" si="0"/>
        <v>72270.879313765632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224.30453592099806</v>
      </c>
      <c r="J25" s="47">
        <f>MAX(D25,DATA!$C$4)*F24*('MORTALITY RATES MALE'!D84/1000)*G24</f>
        <v>84.502769109834134</v>
      </c>
      <c r="K25" s="47">
        <v>0</v>
      </c>
      <c r="L25" s="60">
        <f>D24*EXP('EIOPA RATES'!Q33)*DATA!$C$15*G24*F24</f>
        <v>22.624835647720186</v>
      </c>
      <c r="M25" s="47">
        <f>DATA!$C$13*((1+DATA!$C$10)^A25)*F24*G24</f>
        <v>1.690466997198804</v>
      </c>
      <c r="N25" s="47">
        <f t="shared" si="1"/>
        <v>333.12260767575123</v>
      </c>
      <c r="O25" s="26">
        <f>N25*'EIOPA RATES'!G33</f>
        <v>187.89586353017876</v>
      </c>
      <c r="Q25" s="82">
        <f>B24*EXP('EIOPA RATES'!Q33)*(DATA!$C$14-DATA!$C$15)</f>
        <v>497.82975740835207</v>
      </c>
      <c r="R25" s="84">
        <f>C24*EXP('EIOPA RATES'!Q33)*(DATA!$C$14-DATA!$C$15)</f>
        <v>93.343079514066076</v>
      </c>
      <c r="S25" s="60">
        <f t="shared" si="2"/>
        <v>589.48236992521936</v>
      </c>
      <c r="T25" s="80">
        <f t="shared" si="3"/>
        <v>12.202255735056731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11433.921218054609</v>
      </c>
      <c r="D26" s="26">
        <f t="shared" si="0"/>
        <v>72414.834381012479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179.63393414434526</v>
      </c>
      <c r="J26" s="47">
        <f>MAX(D26,DATA!$C$4)*F25*('MORTALITY RATES MALE'!D85/1000)*G25</f>
        <v>76.054601836793466</v>
      </c>
      <c r="K26" s="47">
        <v>0</v>
      </c>
      <c r="L26" s="60">
        <f>D25*EXP('EIOPA RATES'!Q34)*DATA!$C$15*G25*F25</f>
        <v>18.239164916201773</v>
      </c>
      <c r="M26" s="47">
        <f>DATA!$C$13*((1+DATA!$C$10)^A26)*F25*G25</f>
        <v>1.3872737940108462</v>
      </c>
      <c r="N26" s="47">
        <f t="shared" si="1"/>
        <v>275.31497469135138</v>
      </c>
      <c r="O26" s="26">
        <f>N26*'EIOPA RATES'!G34</f>
        <v>151.57151707388513</v>
      </c>
      <c r="Q26" s="82">
        <f>B25*EXP('EIOPA RATES'!Q34)*(DATA!$C$14-DATA!$C$15)</f>
        <v>498.82137556611747</v>
      </c>
      <c r="R26" s="84">
        <f>C25*EXP('EIOPA RATES'!Q34)*(DATA!$C$14-DATA!$C$15)</f>
        <v>93.529007918647096</v>
      </c>
      <c r="S26" s="60">
        <f t="shared" si="2"/>
        <v>590.96310969075364</v>
      </c>
      <c r="T26" s="80">
        <f t="shared" si="3"/>
        <v>9.7773043979237428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11468.31098472777</v>
      </c>
      <c r="D27" s="26">
        <f t="shared" si="0"/>
        <v>72632.636236609163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142.92571461894349</v>
      </c>
      <c r="J27" s="47">
        <f>MAX(D27,DATA!$C$4)*F26*('MORTALITY RATES MALE'!D86/1000)*G26</f>
        <v>68.171797523319313</v>
      </c>
      <c r="K27" s="47">
        <v>0</v>
      </c>
      <c r="L27" s="60">
        <f>D26*EXP('EIOPA RATES'!Q35)*DATA!$C$15*G26*F26</f>
        <v>14.621727269604438</v>
      </c>
      <c r="M27" s="47">
        <f>DATA!$C$13*((1+DATA!$C$10)^A27)*F26*G26</f>
        <v>1.1309719071222304</v>
      </c>
      <c r="N27" s="47">
        <f t="shared" si="1"/>
        <v>226.85021131898947</v>
      </c>
      <c r="O27" s="26">
        <f>N27*'EIOPA RATES'!G35</f>
        <v>121.77595412542323</v>
      </c>
      <c r="Q27" s="82">
        <f>B26*EXP('EIOPA RATES'!Q35)*(DATA!$C$14-DATA!$C$15)</f>
        <v>500.32167895199501</v>
      </c>
      <c r="R27" s="84">
        <f>C26*EXP('EIOPA RATES'!Q35)*(DATA!$C$14-DATA!$C$15)</f>
        <v>93.810314803499125</v>
      </c>
      <c r="S27" s="60">
        <f t="shared" si="2"/>
        <v>593.00102184837192</v>
      </c>
      <c r="T27" s="80">
        <f t="shared" si="3"/>
        <v>7.7827868741318733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11513.344846831289</v>
      </c>
      <c r="D28" s="26">
        <f t="shared" si="0"/>
        <v>72917.850696598121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112.78326609716565</v>
      </c>
      <c r="J28" s="47">
        <f>MAX(D28,DATA!$C$4)*F27*('MORTALITY RATES MALE'!D87/1000)*G27</f>
        <v>61.226095945186081</v>
      </c>
      <c r="K28" s="47">
        <v>0</v>
      </c>
      <c r="L28" s="60">
        <f>D27*EXP('EIOPA RATES'!Q36)*DATA!$C$15*G27*F27</f>
        <v>11.64452189175074</v>
      </c>
      <c r="M28" s="47">
        <f>DATA!$C$13*((1+DATA!$C$10)^A28)*F27*G27</f>
        <v>0.91510919708127969</v>
      </c>
      <c r="N28" s="47">
        <f t="shared" si="1"/>
        <v>186.56899313118376</v>
      </c>
      <c r="O28" s="26">
        <f>N28*'EIOPA RATES'!G36</f>
        <v>97.566027745739476</v>
      </c>
      <c r="Q28" s="82">
        <f>B27*EXP('EIOPA RATES'!Q36)*(DATA!$C$14-DATA!$C$15)</f>
        <v>502.28634641936048</v>
      </c>
      <c r="R28" s="84">
        <f>C27*EXP('EIOPA RATES'!Q36)*(DATA!$C$14-DATA!$C$15)</f>
        <v>94.178689953630155</v>
      </c>
      <c r="S28" s="60">
        <f t="shared" si="2"/>
        <v>595.54992717590937</v>
      </c>
      <c r="T28" s="80">
        <f t="shared" si="3"/>
        <v>6.143745202259975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11564.638856797843</v>
      </c>
      <c r="D29" s="26">
        <f t="shared" si="0"/>
        <v>73242.712759719638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88.298861477130686</v>
      </c>
      <c r="J29" s="47">
        <f>MAX(D29,DATA!$C$4)*F28*('MORTALITY RATES MALE'!D88/1000)*G28</f>
        <v>53.313314924114643</v>
      </c>
      <c r="K29" s="47">
        <v>0</v>
      </c>
      <c r="L29" s="60">
        <f>D28*EXP('EIOPA RATES'!Q37)*DATA!$C$15*G28*F28</f>
        <v>9.1936411474635609</v>
      </c>
      <c r="M29" s="47">
        <f>DATA!$C$13*((1+DATA!$C$10)^A29)*F28*G28</f>
        <v>0.73368293202230694</v>
      </c>
      <c r="N29" s="47">
        <f t="shared" si="1"/>
        <v>151.53950048073119</v>
      </c>
      <c r="O29" s="26">
        <f>N29*'EIOPA RATES'!G37</f>
        <v>77.160192033412784</v>
      </c>
      <c r="Q29" s="82">
        <f>B28*EXP('EIOPA RATES'!Q37)*(DATA!$C$14-DATA!$C$15)</f>
        <v>504.52412190529066</v>
      </c>
      <c r="R29" s="84">
        <f>C28*EXP('EIOPA RATES'!Q37)*(DATA!$C$14-DATA!$C$15)</f>
        <v>94.598272857242051</v>
      </c>
      <c r="S29" s="60">
        <f t="shared" si="2"/>
        <v>598.38871183051037</v>
      </c>
      <c r="T29" s="80">
        <f t="shared" si="3"/>
        <v>4.8115091120244635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11626.011987198475</v>
      </c>
      <c r="D30" s="26">
        <f t="shared" si="0"/>
        <v>73631.40925225697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68.395853778294651</v>
      </c>
      <c r="J30" s="47">
        <f>MAX(D30,DATA!$C$4)*F29*('MORTALITY RATES MALE'!D89/1000)*G29</f>
        <v>47.061708786643536</v>
      </c>
      <c r="K30" s="47">
        <v>0</v>
      </c>
      <c r="L30" s="60">
        <f>D29*EXP('EIOPA RATES'!Q38)*DATA!$C$15*G29*F29</f>
        <v>7.2039242838163222</v>
      </c>
      <c r="M30" s="47">
        <f>DATA!$C$13*((1+DATA!$C$10)^A30)*F29*G29</f>
        <v>0.5832993439049674</v>
      </c>
      <c r="N30" s="47">
        <f t="shared" si="1"/>
        <v>123.24478619265948</v>
      </c>
      <c r="O30" s="26">
        <f>N30*'EIOPA RATES'!G38</f>
        <v>61.048664485655316</v>
      </c>
      <c r="Q30" s="82">
        <f>B29*EXP('EIOPA RATES'!Q38)*(DATA!$C$14-DATA!$C$15)</f>
        <v>507.20161362011032</v>
      </c>
      <c r="R30" s="84">
        <f>C29*EXP('EIOPA RATES'!Q38)*(DATA!$C$14-DATA!$C$15)</f>
        <v>95.100302553770746</v>
      </c>
      <c r="S30" s="60">
        <f t="shared" si="2"/>
        <v>601.7186168299761</v>
      </c>
      <c r="T30" s="80">
        <f t="shared" si="3"/>
        <v>3.727951474367142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11692.265443657967</v>
      </c>
      <c r="D31" s="26">
        <f t="shared" si="0"/>
        <v>74051.014476500422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52.216595123473503</v>
      </c>
      <c r="J31" s="47">
        <f>MAX(D31,DATA!$C$4)*F30*('MORTALITY RATES MALE'!D90/1000)*G30</f>
        <v>41.691596207006157</v>
      </c>
      <c r="K31" s="47">
        <v>0</v>
      </c>
      <c r="L31" s="60">
        <f>D30*EXP('EIOPA RATES'!Q39)*DATA!$C$15*G30*F30</f>
        <v>5.5823353349282598</v>
      </c>
      <c r="M31" s="47">
        <f>DATA!$C$13*((1+DATA!$C$10)^A31)*F30*G30</f>
        <v>0.45842737274211676</v>
      </c>
      <c r="N31" s="47">
        <f t="shared" si="1"/>
        <v>99.948954038150049</v>
      </c>
      <c r="O31" s="26">
        <f>N31*'EIOPA RATES'!G39</f>
        <v>48.145624058578939</v>
      </c>
      <c r="Q31" s="82">
        <f>B30*EXP('EIOPA RATES'!Q39)*(DATA!$C$14-DATA!$C$15)</f>
        <v>510.0920166285681</v>
      </c>
      <c r="R31" s="84">
        <f>C30*EXP('EIOPA RATES'!Q39)*(DATA!$C$14-DATA!$C$15)</f>
        <v>95.642253117856569</v>
      </c>
      <c r="S31" s="60">
        <f t="shared" si="2"/>
        <v>605.27584237368251</v>
      </c>
      <c r="T31" s="80">
        <f t="shared" si="3"/>
        <v>2.846714292685828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11767.145703706647</v>
      </c>
      <c r="D32" s="26">
        <f t="shared" si="0"/>
        <v>74525.256123475396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39.214022413076691</v>
      </c>
      <c r="J32" s="47">
        <f>MAX(D32,DATA!$C$4)*F31*('MORTALITY RATES MALE'!D91/1000)*G31</f>
        <v>36.377648231418661</v>
      </c>
      <c r="K32" s="47">
        <v>0</v>
      </c>
      <c r="L32" s="60">
        <f>D31*EXP('EIOPA RATES'!Q40)*DATA!$C$15*G31*F31</f>
        <v>4.2648339324017934</v>
      </c>
      <c r="M32" s="47">
        <f>DATA!$C$13*((1+DATA!$C$10)^A32)*F31*G31</f>
        <v>0.35496411647534443</v>
      </c>
      <c r="N32" s="47">
        <f t="shared" si="1"/>
        <v>80.211468693372495</v>
      </c>
      <c r="O32" s="26">
        <f>N32*'EIOPA RATES'!G40</f>
        <v>37.547534528734509</v>
      </c>
      <c r="Q32" s="82">
        <f>B31*EXP('EIOPA RATES'!Q40)*(DATA!$C$14-DATA!$C$15)</f>
        <v>513.3587764398261</v>
      </c>
      <c r="R32" s="84">
        <f>C31*EXP('EIOPA RATES'!Q40)*(DATA!$C$14-DATA!$C$15)</f>
        <v>96.254770582467444</v>
      </c>
      <c r="S32" s="60">
        <f t="shared" si="2"/>
        <v>609.25858290581823</v>
      </c>
      <c r="T32" s="80">
        <f t="shared" si="3"/>
        <v>2.1382345159212717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11844.579637883036</v>
      </c>
      <c r="D33" s="26">
        <f t="shared" si="0"/>
        <v>75015.671039925874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28.915667337596339</v>
      </c>
      <c r="J33" s="47">
        <f>MAX(D33,DATA!$C$4)*F32*('MORTALITY RATES MALE'!D92/1000)*G32</f>
        <v>30.91746287678161</v>
      </c>
      <c r="K33" s="47">
        <v>0</v>
      </c>
      <c r="L33" s="60">
        <f>D32*EXP('EIOPA RATES'!Q41)*DATA!$C$15*G32*F32</f>
        <v>3.2034192785587789</v>
      </c>
      <c r="M33" s="47">
        <f>DATA!$C$13*((1+DATA!$C$10)^A33)*F32*G32</f>
        <v>0.27017661903508977</v>
      </c>
      <c r="N33" s="47">
        <f t="shared" si="1"/>
        <v>63.306726111971813</v>
      </c>
      <c r="O33" s="26">
        <f>N33*'EIOPA RATES'!G41</f>
        <v>28.792882510058373</v>
      </c>
      <c r="Q33" s="82">
        <f>B32*EXP('EIOPA RATES'!Q41)*(DATA!$C$14-DATA!$C$15)</f>
        <v>516.73694398399039</v>
      </c>
      <c r="R33" s="84">
        <f>C32*EXP('EIOPA RATES'!Q41)*(DATA!$C$14-DATA!$C$15)</f>
        <v>96.88817699699824</v>
      </c>
      <c r="S33" s="60">
        <f t="shared" si="2"/>
        <v>613.35494436195359</v>
      </c>
      <c r="T33" s="80">
        <f t="shared" si="3"/>
        <v>1.576927099859351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11931.814086166429</v>
      </c>
      <c r="D34" s="26">
        <f t="shared" si="0"/>
        <v>75568.155879054015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20.902956265839453</v>
      </c>
      <c r="J34" s="47">
        <f>MAX(D34,DATA!$C$4)*F33*('MORTALITY RATES MALE'!D93/1000)*G33</f>
        <v>25.720766459991776</v>
      </c>
      <c r="K34" s="47">
        <v>0</v>
      </c>
      <c r="L34" s="60">
        <f>D33*EXP('EIOPA RATES'!Q42)*DATA!$C$15*G33*F33</f>
        <v>2.3639956704820113</v>
      </c>
      <c r="M34" s="47">
        <f>DATA!$C$13*((1+DATA!$C$10)^A34)*F33*G33</f>
        <v>0.201880327600024</v>
      </c>
      <c r="N34" s="47">
        <f t="shared" si="1"/>
        <v>49.189598723913264</v>
      </c>
      <c r="O34" s="26">
        <f>N34*'EIOPA RATES'!G42</f>
        <v>21.720038931180923</v>
      </c>
      <c r="Q34" s="82">
        <f>B33*EXP('EIOPA RATES'!Q42)*(DATA!$C$14-DATA!$C$15)</f>
        <v>520.54267315245465</v>
      </c>
      <c r="R34" s="84">
        <f>C33*EXP('EIOPA RATES'!Q42)*(DATA!$C$14-DATA!$C$15)</f>
        <v>97.60175121608529</v>
      </c>
      <c r="S34" s="60">
        <f t="shared" si="2"/>
        <v>617.94254404093988</v>
      </c>
      <c r="T34" s="80">
        <f t="shared" si="3"/>
        <v>1.1400873873990534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12018.516484868414</v>
      </c>
      <c r="D35" s="26">
        <f t="shared" si="0"/>
        <v>76117.27107083326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14.769672411723789</v>
      </c>
      <c r="J35" s="47">
        <f>MAX(D35,DATA!$C$4)*F34*('MORTALITY RATES MALE'!D94/1000)*G34</f>
        <v>20.855908313862006</v>
      </c>
      <c r="K35" s="47">
        <v>0</v>
      </c>
      <c r="L35" s="60">
        <f>D34*EXP('EIOPA RATES'!Q43)*DATA!$C$15*G34*F34</f>
        <v>1.7087611482474261</v>
      </c>
      <c r="M35" s="47">
        <f>DATA!$C$13*((1+DATA!$C$10)^A35)*F34*G34</f>
        <v>0.14776938678951368</v>
      </c>
      <c r="N35" s="47">
        <f t="shared" si="1"/>
        <v>37.48211126062273</v>
      </c>
      <c r="O35" s="26">
        <f>N35*'EIOPA RATES'!G43</f>
        <v>16.06962840610921</v>
      </c>
      <c r="Q35" s="82">
        <f>B34*EXP('EIOPA RATES'!Q43)*(DATA!$C$14-DATA!$C$15)</f>
        <v>524.32519088723791</v>
      </c>
      <c r="R35" s="84">
        <f>C34*EXP('EIOPA RATES'!Q43)*(DATA!$C$14-DATA!$C$15)</f>
        <v>98.310973291357158</v>
      </c>
      <c r="S35" s="60">
        <f t="shared" si="2"/>
        <v>622.4883947918056</v>
      </c>
      <c r="T35" s="80">
        <f t="shared" si="3"/>
        <v>0.80564321726246646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12112.094959213624</v>
      </c>
      <c r="D36" s="26">
        <f t="shared" si="0"/>
        <v>76709.934741686244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10.193387497901021</v>
      </c>
      <c r="J36" s="47">
        <f>MAX(D36,DATA!$C$4)*F35*('MORTALITY RATES MALE'!D95/1000)*G35</f>
        <v>16.398269399519247</v>
      </c>
      <c r="K36" s="47">
        <v>0</v>
      </c>
      <c r="L36" s="60">
        <f>D35*EXP('EIOPA RATES'!Q44)*DATA!$C$15*G35*F35</f>
        <v>1.2080119092319499</v>
      </c>
      <c r="M36" s="47">
        <f>DATA!$C$13*((1+DATA!$C$10)^A36)*F35*G35</f>
        <v>0.10573191401798004</v>
      </c>
      <c r="N36" s="47">
        <f t="shared" si="1"/>
        <v>27.905400720670198</v>
      </c>
      <c r="O36" s="26">
        <f>N36*'EIOPA RATES'!G44</f>
        <v>11.610221448302868</v>
      </c>
      <c r="Q36" s="82">
        <f>B35*EXP('EIOPA RATES'!Q44)*(DATA!$C$14-DATA!$C$15)</f>
        <v>528.40768738218912</v>
      </c>
      <c r="R36" s="84">
        <f>C35*EXP('EIOPA RATES'!Q44)*(DATA!$C$14-DATA!$C$15)</f>
        <v>99.076441384160503</v>
      </c>
      <c r="S36" s="60">
        <f t="shared" si="2"/>
        <v>627.37839685233166</v>
      </c>
      <c r="T36" s="80">
        <f t="shared" si="3"/>
        <v>0.55606163363999128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12213.055121902071</v>
      </c>
      <c r="D37" s="26">
        <f t="shared" si="0"/>
        <v>77349.349105379762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6.8724310476936887</v>
      </c>
      <c r="J37" s="47">
        <f>MAX(D37,DATA!$C$4)*F36*('MORTALITY RATES MALE'!D96/1000)*G36</f>
        <v>12.433766413908193</v>
      </c>
      <c r="K37" s="47">
        <v>0</v>
      </c>
      <c r="L37" s="60">
        <f>D36*EXP('EIOPA RATES'!Q45)*DATA!$C$15*G36*F36</f>
        <v>0.83417686544083036</v>
      </c>
      <c r="M37" s="47">
        <f>DATA!$C$13*((1+DATA!$C$10)^A37)*F36*G36</f>
        <v>7.3856401052674561E-2</v>
      </c>
      <c r="N37" s="47">
        <f t="shared" si="1"/>
        <v>20.214230728095387</v>
      </c>
      <c r="O37" s="26">
        <f>N37*'EIOPA RATES'!G45</f>
        <v>8.1572404306079278</v>
      </c>
      <c r="Q37" s="82">
        <f>B36*EXP('EIOPA RATES'!Q45)*(DATA!$C$14-DATA!$C$15)</f>
        <v>532.81222072374385</v>
      </c>
      <c r="R37" s="84">
        <f>C36*EXP('EIOPA RATES'!Q45)*(DATA!$C$14-DATA!$C$15)</f>
        <v>99.902291385702</v>
      </c>
      <c r="S37" s="60">
        <f t="shared" si="2"/>
        <v>632.64065570839318</v>
      </c>
      <c r="T37" s="80">
        <f t="shared" si="3"/>
        <v>0.37492102438565522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12313.532704960717</v>
      </c>
      <c r="D38" s="26">
        <f t="shared" si="0"/>
        <v>77985.707131417847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4.4952333243715099</v>
      </c>
      <c r="J38" s="47">
        <f>MAX(D38,DATA!$C$4)*F37*('MORTALITY RATES MALE'!D97/1000)*G37</f>
        <v>9.3004842383420883</v>
      </c>
      <c r="K38" s="47">
        <v>0</v>
      </c>
      <c r="L38" s="60">
        <f>D37*EXP('EIOPA RATES'!Q46)*DATA!$C$15*G37*F37</f>
        <v>0.56234885894561448</v>
      </c>
      <c r="M38" s="47">
        <f>DATA!$C$13*((1+DATA!$C$10)^A38)*F37*G37</f>
        <v>5.0370659712611746E-2</v>
      </c>
      <c r="N38" s="47">
        <f t="shared" si="1"/>
        <v>14.408437081371826</v>
      </c>
      <c r="O38" s="26">
        <f>N38*'EIOPA RATES'!G46</f>
        <v>5.6400560868924643</v>
      </c>
      <c r="Q38" s="82">
        <f>B37*EXP('EIOPA RATES'!Q46)*(DATA!$C$14-DATA!$C$15)</f>
        <v>537.19570082991515</v>
      </c>
      <c r="R38" s="84">
        <f>C37*EXP('EIOPA RATES'!Q46)*(DATA!$C$14-DATA!$C$15)</f>
        <v>100.72419390560911</v>
      </c>
      <c r="S38" s="60">
        <f t="shared" si="2"/>
        <v>637.86952407581168</v>
      </c>
      <c r="T38" s="80">
        <f t="shared" si="3"/>
        <v>0.24524525814120723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12417.491268386655</v>
      </c>
      <c r="D39" s="26">
        <f t="shared" si="0"/>
        <v>78644.111366448808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2.8636493877964684</v>
      </c>
      <c r="J39" s="47">
        <f>MAX(D39,DATA!$C$4)*F38*('MORTALITY RATES MALE'!D98/1000)*G38</f>
        <v>6.6003248026651162</v>
      </c>
      <c r="K39" s="47">
        <v>0</v>
      </c>
      <c r="L39" s="60">
        <f>D38*EXP('EIOPA RATES'!Q47)*DATA!$C$15*G38*F38</f>
        <v>0.36791126197093832</v>
      </c>
      <c r="M39" s="47">
        <f>DATA!$C$13*((1+DATA!$C$10)^A39)*F38*G38</f>
        <v>3.3332192353629282E-2</v>
      </c>
      <c r="N39" s="47">
        <f t="shared" si="1"/>
        <v>9.8652176447861528</v>
      </c>
      <c r="O39" s="26">
        <f>N39*'EIOPA RATES'!G47</f>
        <v>3.7450781020883235</v>
      </c>
      <c r="Q39" s="82">
        <f>B38*EXP('EIOPA RATES'!Q47)*(DATA!$C$14-DATA!$C$15)</f>
        <v>541.73104374692946</v>
      </c>
      <c r="R39" s="84">
        <f>C38*EXP('EIOPA RATES'!Q47)*(DATA!$C$14-DATA!$C$15)</f>
        <v>101.57457070254931</v>
      </c>
      <c r="S39" s="60">
        <f t="shared" si="2"/>
        <v>643.27228225712508</v>
      </c>
      <c r="T39" s="80">
        <f t="shared" si="3"/>
        <v>0.15623652425880391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12525.00441222303</v>
      </c>
      <c r="D40" s="26">
        <f t="shared" si="0"/>
        <v>79325.027944079178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1.7727486060407627</v>
      </c>
      <c r="J40" s="47">
        <f>MAX(D40,DATA!$C$4)*F39*('MORTALITY RATES MALE'!D99/1000)*G39</f>
        <v>4.5518144729185162</v>
      </c>
      <c r="K40" s="47">
        <v>0</v>
      </c>
      <c r="L40" s="60">
        <f>D39*EXP('EIOPA RATES'!Q48)*DATA!$C$15*G39*F39</f>
        <v>0.23442615829054475</v>
      </c>
      <c r="M40" s="47">
        <f>DATA!$C$13*((1+DATA!$C$10)^A40)*F39*G39</f>
        <v>2.1477464773293018E-2</v>
      </c>
      <c r="N40" s="47">
        <f t="shared" si="1"/>
        <v>6.5804667020231165</v>
      </c>
      <c r="O40" s="26">
        <f>N40*'EIOPA RATES'!G48</f>
        <v>2.4221762115569296</v>
      </c>
      <c r="Q40" s="82">
        <f>B39*EXP('EIOPA RATES'!Q48)*(DATA!$C$14-DATA!$C$15)</f>
        <v>546.42146038328121</v>
      </c>
      <c r="R40" s="84">
        <f>C39*EXP('EIOPA RATES'!Q48)*(DATA!$C$14-DATA!$C$15)</f>
        <v>102.45402382186526</v>
      </c>
      <c r="S40" s="60">
        <f t="shared" si="2"/>
        <v>648.85400674037317</v>
      </c>
      <c r="T40" s="80">
        <f t="shared" si="3"/>
        <v>9.672094699471534E-2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12636.148644406247</v>
      </c>
      <c r="D41" s="26">
        <f t="shared" si="0"/>
        <v>80028.941414572866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1.065357581457127</v>
      </c>
      <c r="J41" s="47">
        <f>MAX(D41,DATA!$C$4)*F40*('MORTALITY RATES MALE'!D100/1000)*G40</f>
        <v>3.0338843187745361</v>
      </c>
      <c r="K41" s="47">
        <v>0</v>
      </c>
      <c r="L41" s="60">
        <f>D40*EXP('EIOPA RATES'!Q49)*DATA!$C$15*G40*F40</f>
        <v>0.14515390641302303</v>
      </c>
      <c r="M41" s="47">
        <f>DATA!$C$13*((1+DATA!$C$10)^A41)*F40*G40</f>
        <v>1.3445253850889214E-2</v>
      </c>
      <c r="N41" s="47">
        <f t="shared" si="1"/>
        <v>4.2578410604955756</v>
      </c>
      <c r="O41" s="26">
        <f>N41*'EIOPA RATES'!G49</f>
        <v>1.5192893752219447</v>
      </c>
      <c r="Q41" s="82">
        <f>B40*EXP('EIOPA RATES'!Q49)*(DATA!$C$14-DATA!$C$15)</f>
        <v>551.27028850852037</v>
      </c>
      <c r="R41" s="84">
        <f>C40*EXP('EIOPA RATES'!Q49)*(DATA!$C$14-DATA!$C$15)</f>
        <v>103.36317909534759</v>
      </c>
      <c r="S41" s="60">
        <f t="shared" si="2"/>
        <v>654.62002235001705</v>
      </c>
      <c r="T41" s="80">
        <f t="shared" si="3"/>
        <v>5.8126845868082359E-2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12751.003470907777</v>
      </c>
      <c r="D42" s="26">
        <f t="shared" si="0"/>
        <v>80756.355315749213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0.62034838750113841</v>
      </c>
      <c r="J42" s="47">
        <f>MAX(D42,DATA!$C$4)*F41*('MORTALITY RATES MALE'!D101/1000)*G41</f>
        <v>1.9572576040679168</v>
      </c>
      <c r="K42" s="47">
        <v>0</v>
      </c>
      <c r="L42" s="60">
        <f>D41*EXP('EIOPA RATES'!Q50)*DATA!$C$15*G41*F41</f>
        <v>8.7251376999998687E-2</v>
      </c>
      <c r="M42" s="47">
        <f>DATA!$C$13*((1+DATA!$C$10)^A42)*F41*G41</f>
        <v>8.169267209446867E-3</v>
      </c>
      <c r="N42" s="47">
        <f t="shared" si="1"/>
        <v>2.6730266357785006</v>
      </c>
      <c r="O42" s="26">
        <f>N42*'EIOPA RATES'!G50</f>
        <v>0.92440770818741536</v>
      </c>
      <c r="Q42" s="82">
        <f>B41*EXP('EIOPA RATES'!Q50)*(DATA!$C$14-DATA!$C$15)</f>
        <v>556.28099668581945</v>
      </c>
      <c r="R42" s="84">
        <f>C41*EXP('EIOPA RATES'!Q50)*(DATA!$C$14-DATA!$C$15)</f>
        <v>104.3026868785912</v>
      </c>
      <c r="S42" s="60">
        <f t="shared" si="2"/>
        <v>660.57551429720115</v>
      </c>
      <c r="T42" s="80">
        <f t="shared" si="3"/>
        <v>3.3847223979421928E-2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12869.651489857657</v>
      </c>
      <c r="D43" s="26">
        <f t="shared" si="0"/>
        <v>81507.792769098465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0.34882200542250846</v>
      </c>
      <c r="J43" s="47">
        <f>MAX(D43,DATA!$C$4)*F42*('MORTALITY RATES MALE'!D102/1000)*G42</f>
        <v>1.2231799608985456</v>
      </c>
      <c r="K43" s="47">
        <v>0</v>
      </c>
      <c r="L43" s="60">
        <f>D42*EXP('EIOPA RATES'!Q51)*DATA!$C$15*G42*F42</f>
        <v>5.0816859611906295E-2</v>
      </c>
      <c r="M43" s="47">
        <f>DATA!$C$13*((1+DATA!$C$10)^A43)*F42*G42</f>
        <v>4.8083534522114814E-3</v>
      </c>
      <c r="N43" s="47">
        <f t="shared" si="1"/>
        <v>1.6276271793851718</v>
      </c>
      <c r="O43" s="26">
        <f>N43*'EIOPA RATES'!G51</f>
        <v>0.54542072664538821</v>
      </c>
      <c r="Q43" s="82">
        <f>B42*EXP('EIOPA RATES'!Q51)*(DATA!$C$14-DATA!$C$15)</f>
        <v>561.45718837824779</v>
      </c>
      <c r="R43" s="84">
        <f>C42*EXP('EIOPA RATES'!Q51)*(DATA!$C$14-DATA!$C$15)</f>
        <v>105.27322282092152</v>
      </c>
      <c r="S43" s="60">
        <f t="shared" si="2"/>
        <v>666.72560284571716</v>
      </c>
      <c r="T43" s="80">
        <f t="shared" si="3"/>
        <v>1.9032506179787259E-2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12986.996885254668</v>
      </c>
      <c r="D44" s="26">
        <f t="shared" si="0"/>
        <v>82250.980273279551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0.18717965058458377</v>
      </c>
      <c r="J44" s="47">
        <f>MAX(D44,DATA!$C$4)*F43*('MORTALITY RATES MALE'!D103/1000)*G43</f>
        <v>0.74721439290900005</v>
      </c>
      <c r="K44" s="47">
        <v>0</v>
      </c>
      <c r="L44" s="60">
        <f>D43*EXP('EIOPA RATES'!Q52)*DATA!$C$15*G43*F43</f>
        <v>2.8569197144922232E-2</v>
      </c>
      <c r="M44" s="47">
        <f>DATA!$C$13*((1+DATA!$C$10)^A44)*F43*G43</f>
        <v>2.7324034123811765E-3</v>
      </c>
      <c r="N44" s="47">
        <f t="shared" si="1"/>
        <v>0.96569564405088715</v>
      </c>
      <c r="O44" s="26">
        <f>N44*'EIOPA RATES'!G52</f>
        <v>0.31362731601698285</v>
      </c>
      <c r="Q44" s="82">
        <f>B43*EXP('EIOPA RATES'!Q52)*(DATA!$C$14-DATA!$C$15)</f>
        <v>566.57655123128723</v>
      </c>
      <c r="R44" s="84">
        <f>C43*EXP('EIOPA RATES'!Q52)*(DATA!$C$14-DATA!$C$15)</f>
        <v>106.23310335586639</v>
      </c>
      <c r="S44" s="60">
        <f t="shared" si="2"/>
        <v>672.80692218374122</v>
      </c>
      <c r="T44" s="80">
        <f t="shared" si="3"/>
        <v>1.0213030861144355E-2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13113.314486771707</v>
      </c>
      <c r="D45" s="26">
        <f t="shared" si="0"/>
        <v>83050.99174955413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9.4789617983074267E-2</v>
      </c>
      <c r="J45" s="47">
        <f>MAX(D45,DATA!$C$4)*F44*('MORTALITY RATES MALE'!D104/1000)*G44</f>
        <v>0.43930767491298223</v>
      </c>
      <c r="K45" s="47">
        <v>0</v>
      </c>
      <c r="L45" s="60">
        <f>D44*EXP('EIOPA RATES'!Q53)*DATA!$C$15*G44*F44</f>
        <v>1.5339709061652754E-2</v>
      </c>
      <c r="M45" s="47">
        <f>DATA!$C$13*((1+DATA!$C$10)^A45)*F44*G44</f>
        <v>1.4820414056020417E-3</v>
      </c>
      <c r="N45" s="47">
        <f t="shared" si="1"/>
        <v>0.55091904336331121</v>
      </c>
      <c r="O45" s="26">
        <f>N45*'EIOPA RATES'!G53</f>
        <v>0.17329918015109513</v>
      </c>
      <c r="Q45" s="82">
        <f>B44*EXP('EIOPA RATES'!Q53)*(DATA!$C$14-DATA!$C$15)</f>
        <v>572.08733957286222</v>
      </c>
      <c r="R45" s="84">
        <f>C44*EXP('EIOPA RATES'!Q53)*(DATA!$C$14-DATA!$C$15)</f>
        <v>107.26637616991169</v>
      </c>
      <c r="S45" s="60">
        <f t="shared" si="2"/>
        <v>679.35223370136839</v>
      </c>
      <c r="T45" s="80">
        <f t="shared" si="3"/>
        <v>5.1720179390161687E-3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13238.150131520639</v>
      </c>
      <c r="D46" s="26">
        <f t="shared" si="0"/>
        <v>83841.617499630695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4.5304901300246628E-2</v>
      </c>
      <c r="J46" s="47">
        <f>MAX(D46,DATA!$C$4)*F45*('MORTALITY RATES MALE'!D105/1000)*G45</f>
        <v>0.24035318072847422</v>
      </c>
      <c r="K46" s="47">
        <v>0</v>
      </c>
      <c r="L46" s="60">
        <f>D45*EXP('EIOPA RATES'!Q54)*DATA!$C$15*G45*F45</f>
        <v>7.7666327494892492E-3</v>
      </c>
      <c r="M46" s="47">
        <f>DATA!$C$13*((1+DATA!$C$10)^A46)*F45*G45</f>
        <v>7.5816080836149777E-4</v>
      </c>
      <c r="N46" s="47">
        <f t="shared" si="1"/>
        <v>0.29418287558657158</v>
      </c>
      <c r="O46" s="26">
        <f>N46*'EIOPA RATES'!G54</f>
        <v>8.9649968582951378E-2</v>
      </c>
      <c r="Q46" s="82">
        <f>B45*EXP('EIOPA RATES'!Q54)*(DATA!$C$14-DATA!$C$15)</f>
        <v>577.53347540376308</v>
      </c>
      <c r="R46" s="84">
        <f>C45*EXP('EIOPA RATES'!Q54)*(DATA!$C$14-DATA!$C$15)</f>
        <v>108.28752663820561</v>
      </c>
      <c r="S46" s="60">
        <f t="shared" si="2"/>
        <v>685.82024388116031</v>
      </c>
      <c r="T46" s="80">
        <f t="shared" si="3"/>
        <v>2.4719939361472795E-3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13361.049658297827</v>
      </c>
      <c r="D47" s="26">
        <f t="shared" si="0"/>
        <v>84619.981169219551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2.0338413110834286E-2</v>
      </c>
      <c r="J47" s="47">
        <f>MAX(D47,DATA!$C$4)*F46*('MORTALITY RATES MALE'!D106/1000)*G46</f>
        <v>0.12359002311723558</v>
      </c>
      <c r="K47" s="47">
        <v>0</v>
      </c>
      <c r="L47" s="60">
        <f>D46*EXP('EIOPA RATES'!Q55)*DATA!$C$15*G46*F46</f>
        <v>3.7112322345670551E-3</v>
      </c>
      <c r="M47" s="47">
        <f>DATA!$C$13*((1+DATA!$C$10)^A47)*F46*G46</f>
        <v>3.6612854379377776E-4</v>
      </c>
      <c r="N47" s="47">
        <f t="shared" si="1"/>
        <v>0.14800579700643071</v>
      </c>
      <c r="O47" s="26">
        <f>N47*'EIOPA RATES'!G55</f>
        <v>4.3705597064562222E-2</v>
      </c>
      <c r="Q47" s="82">
        <f>B46*EXP('EIOPA RATES'!Q55)*(DATA!$C$14-DATA!$C$15)</f>
        <v>582.89514528361326</v>
      </c>
      <c r="R47" s="84">
        <f>C46*EXP('EIOPA RATES'!Q55)*(DATA!$C$14-DATA!$C$15)</f>
        <v>109.29283974067749</v>
      </c>
      <c r="S47" s="60">
        <f t="shared" si="2"/>
        <v>692.18761889574705</v>
      </c>
      <c r="T47" s="80">
        <f t="shared" si="3"/>
        <v>1.1097422127544269E-3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13493.350913875463</v>
      </c>
      <c r="D48" s="26">
        <f t="shared" si="0"/>
        <v>85457.88912121125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8.5406925125263104E-3</v>
      </c>
      <c r="J48" s="47">
        <f>MAX(D48,DATA!$C$4)*F47*('MORTALITY RATES MALE'!D107/1000)*G47</f>
        <v>5.9487556440846141E-2</v>
      </c>
      <c r="K48" s="47">
        <v>0</v>
      </c>
      <c r="L48" s="60">
        <f>D47*EXP('EIOPA RATES'!Q56)*DATA!$C$15*G47*F47</f>
        <v>1.6670880835385512E-3</v>
      </c>
      <c r="M48" s="47">
        <f>DATA!$C$13*((1+DATA!$C$10)^A48)*F47*G47</f>
        <v>1.6610967889080201E-4</v>
      </c>
      <c r="N48" s="47">
        <f t="shared" si="1"/>
        <v>6.98614467158018E-2</v>
      </c>
      <c r="O48" s="26">
        <f>N48*'EIOPA RATES'!G56</f>
        <v>1.9978161725731549E-2</v>
      </c>
      <c r="Q48" s="82">
        <f>B47*EXP('EIOPA RATES'!Q56)*(DATA!$C$14-DATA!$C$15)</f>
        <v>588.66697920111062</v>
      </c>
      <c r="R48" s="84">
        <f>C47*EXP('EIOPA RATES'!Q56)*(DATA!$C$14-DATA!$C$15)</f>
        <v>110.37505860020826</v>
      </c>
      <c r="S48" s="60">
        <f t="shared" si="2"/>
        <v>699.04187169164004</v>
      </c>
      <c r="T48" s="80">
        <f t="shared" si="3"/>
        <v>4.6601587262787655E-4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13623.511613759239</v>
      </c>
      <c r="D49" s="26">
        <f t="shared" si="0"/>
        <v>86282.240220475156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3.3349651602222934E-3</v>
      </c>
      <c r="J49" s="47">
        <f>MAX(D49,DATA!$C$4)*F48*('MORTALITY RATES MALE'!D108/1000)*G48</f>
        <v>2.6646082693293958E-2</v>
      </c>
      <c r="K49" s="47">
        <v>0</v>
      </c>
      <c r="L49" s="60">
        <f>D48*EXP('EIOPA RATES'!Q57)*DATA!$C$15*G48*F48</f>
        <v>6.998855677592189E-4</v>
      </c>
      <c r="M49" s="47">
        <f>DATA!$C$13*((1+DATA!$C$10)^A49)*F48*G48</f>
        <v>7.0452166051797809E-5</v>
      </c>
      <c r="N49" s="47">
        <f t="shared" si="1"/>
        <v>3.0751385587327269E-2</v>
      </c>
      <c r="O49" s="26">
        <f>N49*'EIOPA RATES'!G57</f>
        <v>8.5182864809026093E-3</v>
      </c>
      <c r="Q49" s="82">
        <f>B48*EXP('EIOPA RATES'!Q57)*(DATA!$C$14-DATA!$C$15)</f>
        <v>594.34542827579469</v>
      </c>
      <c r="R49" s="84">
        <f>C48*EXP('EIOPA RATES'!Q57)*(DATA!$C$14-DATA!$C$15)</f>
        <v>111.43976780171155</v>
      </c>
      <c r="S49" s="60">
        <f t="shared" si="2"/>
        <v>705.78512562534024</v>
      </c>
      <c r="T49" s="80">
        <f t="shared" si="3"/>
        <v>1.8197072537181653E-4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13757.330991556499</v>
      </c>
      <c r="D50" s="26">
        <f t="shared" si="0"/>
        <v>87129.762946524468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1.2051582231994288E-3</v>
      </c>
      <c r="J50" s="47">
        <f>MAX(D50,DATA!$C$4)*F49*('MORTALITY RATES MALE'!D109/1000)*G49</f>
        <v>1.1055703769398247E-2</v>
      </c>
      <c r="K50" s="47">
        <v>0</v>
      </c>
      <c r="L50" s="60">
        <f>D49*EXP('EIOPA RATES'!Q58)*DATA!$C$15*G49*F49</f>
        <v>2.7334029823720295E-4</v>
      </c>
      <c r="M50" s="47">
        <f>DATA!$C$13*((1+DATA!$C$10)^A50)*F49*G49</f>
        <v>2.7792398466658135E-5</v>
      </c>
      <c r="N50" s="47">
        <f t="shared" si="1"/>
        <v>1.2561994689301536E-2</v>
      </c>
      <c r="O50" s="26">
        <f>N50*'EIOPA RATES'!G58</f>
        <v>3.3700775395178939E-3</v>
      </c>
      <c r="Q50" s="82">
        <f>B49*EXP('EIOPA RATES'!Q58)*(DATA!$C$14-DATA!$C$15)</f>
        <v>600.18349247417552</v>
      </c>
      <c r="R50" s="84">
        <f>C49*EXP('EIOPA RATES'!Q58)*(DATA!$C$14-DATA!$C$15)</f>
        <v>112.53440483890795</v>
      </c>
      <c r="S50" s="60">
        <f t="shared" si="2"/>
        <v>712.71786952068499</v>
      </c>
      <c r="T50" s="80">
        <f t="shared" si="3"/>
        <v>6.5759248913611475E-5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13894.891655432057</v>
      </c>
      <c r="D51" s="26">
        <f t="shared" si="0"/>
        <v>88000.980484403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4.0092444127636331E-4</v>
      </c>
      <c r="J51" s="47">
        <f>MAX(D51,DATA!$C$4)*F50*('MORTALITY RATES MALE'!D110/1000)*G50</f>
        <v>4.2271319595349795E-3</v>
      </c>
      <c r="K51" s="47">
        <v>0</v>
      </c>
      <c r="L51" s="60">
        <f>D50*EXP('EIOPA RATES'!Q59)*DATA!$C$15*G50*F50</f>
        <v>9.8794965523670404E-5</v>
      </c>
      <c r="M51" s="47">
        <f>DATA!$C$13*((1+DATA!$C$10)^A51)*F50*G50</f>
        <v>1.014463371872349E-5</v>
      </c>
      <c r="N51" s="47">
        <f t="shared" si="1"/>
        <v>4.7369960000537368E-3</v>
      </c>
      <c r="O51" s="26">
        <f>N51*'EIOPA RATES'!G59</f>
        <v>1.2305582662846899E-3</v>
      </c>
      <c r="Q51" s="82">
        <f>B50*EXP('EIOPA RATES'!Q59)*(DATA!$C$14-DATA!$C$15)</f>
        <v>606.18477569710365</v>
      </c>
      <c r="R51" s="84">
        <f>C50*EXP('EIOPA RATES'!Q59)*(DATA!$C$14-DATA!$C$15)</f>
        <v>113.659645443207</v>
      </c>
      <c r="S51" s="60">
        <f t="shared" si="2"/>
        <v>719.84441099567687</v>
      </c>
      <c r="T51" s="80">
        <f t="shared" si="3"/>
        <v>2.1876499165061063E-5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14029.59381674732</v>
      </c>
      <c r="D52" s="26">
        <f t="shared" si="0"/>
        <v>88854.094172733006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1.2207248602472896E-4</v>
      </c>
      <c r="J52" s="47">
        <f>MAX(D52,DATA!$C$4)*F51*('MORTALITY RATES MALE'!D111/1000)*G51</f>
        <v>1.4809791489631967E-3</v>
      </c>
      <c r="K52" s="47">
        <v>0</v>
      </c>
      <c r="L52" s="60">
        <f>D51*EXP('EIOPA RATES'!Q60)*DATA!$C$15*G51*F51</f>
        <v>3.2856760161571309E-5</v>
      </c>
      <c r="M52" s="47">
        <f>DATA!$C$13*((1+DATA!$C$10)^A52)*F51*G51</f>
        <v>3.4082899472952157E-6</v>
      </c>
      <c r="N52" s="47">
        <f t="shared" si="1"/>
        <v>1.6393166850967921E-3</v>
      </c>
      <c r="O52" s="26">
        <f>N52*'EIOPA RATES'!G60</f>
        <v>4.1248764535246245E-4</v>
      </c>
      <c r="Q52" s="82">
        <f>B51*EXP('EIOPA RATES'!Q60)*(DATA!$C$14-DATA!$C$15)</f>
        <v>612.06135260519977</v>
      </c>
      <c r="R52" s="84">
        <f>C51*EXP('EIOPA RATES'!Q60)*(DATA!$C$14-DATA!$C$15)</f>
        <v>114.76150361347499</v>
      </c>
      <c r="S52" s="60">
        <f t="shared" si="2"/>
        <v>726.82285281038492</v>
      </c>
      <c r="T52" s="80">
        <f t="shared" si="3"/>
        <v>6.6609426228881224E-6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14167.801364317234</v>
      </c>
      <c r="D53" s="76">
        <f t="shared" si="0"/>
        <v>89729.408640675785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3.3850361557226706E-5</v>
      </c>
      <c r="J53" s="47">
        <f>MAX(D53,DATA!$C$4)*F52*('MORTALITY RATES MALE'!D112/1000)*G52</f>
        <v>4.7316917909244775E-4</v>
      </c>
      <c r="K53" s="59">
        <f>F53*D53*G52</f>
        <v>2.2580454496652267E-4</v>
      </c>
      <c r="L53" s="60">
        <f>D52*EXP('EIOPA RATES'!Q61)*DATA!$C$15*G52*F52</f>
        <v>1.0005758831110007E-5</v>
      </c>
      <c r="M53" s="47">
        <f>DATA!$C$13*((1+DATA!$C$10)^A53)*F52*G52</f>
        <v>1.048345986458043E-6</v>
      </c>
      <c r="N53" s="48">
        <f t="shared" si="1"/>
        <v>7.4387819043376523E-4</v>
      </c>
      <c r="O53" s="76">
        <f>N53*'EIOPA RATES'!G61</f>
        <v>1.8127228326538311E-4</v>
      </c>
      <c r="Q53" s="83">
        <f>B52*EXP('EIOPA RATES'!Q61)*(DATA!$C$14-DATA!$C$15)</f>
        <v>618.09085706632754</v>
      </c>
      <c r="R53" s="85">
        <f>C52*EXP('EIOPA RATES'!Q61)*(DATA!$C$14-DATA!$C$15)</f>
        <v>115.89203569993646</v>
      </c>
      <c r="S53" s="60">
        <f t="shared" si="2"/>
        <v>733.98289171791805</v>
      </c>
      <c r="T53" s="81">
        <f t="shared" si="3"/>
        <v>1.8470719398282744E-6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F7AC-20D8-4D80-8AFA-6F3F746FAAB7}">
  <dimension ref="A1:X53"/>
  <sheetViews>
    <sheetView topLeftCell="H34" workbookViewId="0">
      <selection activeCell="K53" sqref="K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3" t="s">
        <v>50</v>
      </c>
      <c r="C1" s="183"/>
      <c r="D1" s="183"/>
      <c r="F1" s="184" t="s">
        <v>54</v>
      </c>
      <c r="G1" s="185"/>
      <c r="I1" s="186" t="s">
        <v>56</v>
      </c>
      <c r="J1" s="187"/>
      <c r="K1" s="187"/>
      <c r="L1" s="187"/>
      <c r="M1" s="187"/>
      <c r="N1" s="187"/>
      <c r="O1" s="188"/>
      <c r="Q1" s="189" t="s">
        <v>64</v>
      </c>
      <c r="R1" s="190"/>
      <c r="S1" s="190"/>
      <c r="T1" s="191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67154.761334958326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F3*(1-('MORTALITY RATES MALE'!D63/1000)*(1+DATA!$F$7))</f>
        <v>0.99316986250000006</v>
      </c>
      <c r="G4" s="64">
        <f>(1-DATA!$C$12)*$G3</f>
        <v>0.85</v>
      </c>
      <c r="I4" s="58">
        <f>(D4-DATA!$C$11*((1+DATA!$C$10)^A4))*F4*G3*DATA!$C$12</f>
        <v>10414.485804891436</v>
      </c>
      <c r="J4" s="47">
        <f>MAX(D4,DATA!$C$4)*F3*'MORTALITY RATES MALE'!D63/1000*(1+DATA!$F$7)*G3</f>
        <v>478.10962499999999</v>
      </c>
      <c r="K4" s="47">
        <v>0</v>
      </c>
      <c r="L4" s="60">
        <f>D3*EXP('EIOPA RATES'!Q12)*DATA!$C$15*G3*F3</f>
        <v>1001.0111999999998</v>
      </c>
      <c r="M4" s="47">
        <f>DATA!$C$13*((1+DATA!$C$10)^A4)*F3*G3</f>
        <v>51</v>
      </c>
      <c r="N4" s="47">
        <f t="shared" ref="N4:N53" si="1">SUM(I4:M4)</f>
        <v>11944.606629891434</v>
      </c>
      <c r="O4" s="26">
        <f>N4*'EIOPA RATES'!G12</f>
        <v>11693.889636093589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Q4+R4-M4</f>
        <v>521.00639999999976</v>
      </c>
      <c r="T4" s="80">
        <f>S4*F4*G3</f>
        <v>517.44785464961979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F4*(1-('MORTALITY RATES MALE'!D64/1000)*(1+DATA!$F$7))</f>
        <v>0.98576661345140726</v>
      </c>
      <c r="G5" s="64">
        <f>(1-DATA!$C$12)*$G4</f>
        <v>0.72249999999999992</v>
      </c>
      <c r="I5" s="58">
        <f>(D5-DATA!$C$11*((1+DATA!$C$10)^A5))*F5*G4*DATA!$C$12</f>
        <v>8768.0988544778957</v>
      </c>
      <c r="J5" s="47">
        <f>MAX(D5,DATA!$C$4)*F4*'MORTALITY RATES MALE'!D64/1000*(1+DATA!$F$7)*G4</f>
        <v>440.49331839126705</v>
      </c>
      <c r="K5" s="47">
        <v>0</v>
      </c>
      <c r="L5" s="60">
        <f>D4*EXP('EIOPA RATES'!Q13)*DATA!$C$15*G4*F4</f>
        <v>843.30039621564947</v>
      </c>
      <c r="M5" s="47">
        <f>DATA!$C$13*((1+DATA!$C$10)^A5)*F4*G4</f>
        <v>43.914991810162498</v>
      </c>
      <c r="N5" s="47">
        <f t="shared" si="1"/>
        <v>10095.807560894975</v>
      </c>
      <c r="O5" s="26">
        <f>N5*'EIOPA RATES'!G13</f>
        <v>9686.4836133583776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Q5+R5-M5</f>
        <v>526.90844687564527</v>
      </c>
      <c r="T5" s="80">
        <f t="shared" ref="T5:T53" si="3">S5*F5*G4</f>
        <v>441.49744198421371</v>
      </c>
      <c r="W5" s="67" t="s">
        <v>71</v>
      </c>
      <c r="X5" s="70">
        <f>SUMPRODUCT(I4:I53,'EIOPA RATES'!G12:G61)</f>
        <v>56718.231133636415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F5*(1-('MORTALITY RATES MALE'!D65/1000)*(1+DATA!$F$7))</f>
        <v>0.9777603969193619</v>
      </c>
      <c r="G6" s="64">
        <f>(1-DATA!$C$12)*$G5</f>
        <v>0.61412499999999992</v>
      </c>
      <c r="I6" s="58">
        <f>(D6-DATA!$C$11*((1+DATA!$C$10)^A6))*F6*G5*DATA!$C$12</f>
        <v>7395.6101106161741</v>
      </c>
      <c r="J6" s="47">
        <f>MAX(D6,DATA!$C$4)*F5*'MORTALITY RATES MALE'!D65/1000*(1+DATA!$F$7)*G5</f>
        <v>404.9144011081948</v>
      </c>
      <c r="K6" s="47">
        <v>0</v>
      </c>
      <c r="L6" s="60">
        <f>D5*EXP('EIOPA RATES'!Q14)*DATA!$C$15*G5*F5</f>
        <v>711.77977115305703</v>
      </c>
      <c r="M6" s="47">
        <f>DATA!$C$13*((1+DATA!$C$10)^A6)*F5*G5</f>
        <v>37.790485914832409</v>
      </c>
      <c r="N6" s="47">
        <f t="shared" si="1"/>
        <v>8550.094768792258</v>
      </c>
      <c r="O6" s="26">
        <f>N6*'EIOPA RATES'!G14</f>
        <v>8019.3843580176326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533.28778501603517</v>
      </c>
      <c r="T6" s="80">
        <f t="shared" si="3"/>
        <v>376.73149616253238</v>
      </c>
      <c r="W6" s="67" t="s">
        <v>70</v>
      </c>
      <c r="X6" s="70">
        <f>SUMPRODUCT(J4:J53,'EIOPA RATES'!G12:G61)</f>
        <v>4653.7381283698451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F6*(1-('MORTALITY RATES MALE'!D66/1000)*(1+DATA!$F$7))</f>
        <v>0.96897394182020258</v>
      </c>
      <c r="G7" s="64">
        <f>(1-DATA!$C$12)*$G6</f>
        <v>0.52200624999999989</v>
      </c>
      <c r="I7" s="58">
        <f>(D7-DATA!$C$11*((1+DATA!$C$10)^A7))*F7*G6*DATA!$C$12</f>
        <v>6243.7510226962731</v>
      </c>
      <c r="J7" s="47">
        <f>MAX(D7,DATA!$C$4)*F6*'MORTALITY RATES MALE'!D66/1000*(1+DATA!$F$7)*G6</f>
        <v>377.71872164398172</v>
      </c>
      <c r="K7" s="47">
        <v>0</v>
      </c>
      <c r="L7" s="60">
        <f>D6*EXP('EIOPA RATES'!Q15)*DATA!$C$15*G6*F6</f>
        <v>601.44820331744279</v>
      </c>
      <c r="M7" s="47">
        <f>DATA!$C$13*((1+DATA!$C$10)^A7)*F6*G6</f>
        <v>32.498245206491383</v>
      </c>
      <c r="N7" s="47">
        <f t="shared" si="1"/>
        <v>7255.4161928641888</v>
      </c>
      <c r="O7" s="26">
        <f>N7*'EIOPA RATES'!G15</f>
        <v>6640.4262539341526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539.86397989954878</v>
      </c>
      <c r="T7" s="80">
        <f t="shared" si="3"/>
        <v>321.25746425718637</v>
      </c>
      <c r="W7" s="67" t="s">
        <v>74</v>
      </c>
      <c r="X7" s="70">
        <f>SUMPRODUCT(K4:K53,'EIOPA RATES'!G12:G61)</f>
        <v>3.6607830693723684E-6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F7*(1-('MORTALITY RATES MALE'!D67/1000)*(1+DATA!$F$7))</f>
        <v>0.95939103468600806</v>
      </c>
      <c r="G8" s="64">
        <f>(1-DATA!$C$12)*$G7</f>
        <v>0.44370531249999989</v>
      </c>
      <c r="I8" s="58">
        <f>(D8-DATA!$C$11*((1+DATA!$C$10)^A8))*F8*G7*DATA!$C$12</f>
        <v>5273.6935804065106</v>
      </c>
      <c r="J8" s="47">
        <f>MAX(D8,DATA!$C$4)*F7*'MORTALITY RATES MALE'!D67/1000*(1+DATA!$F$7)*G7</f>
        <v>351.28680669007269</v>
      </c>
      <c r="K8" s="47">
        <v>0</v>
      </c>
      <c r="L8" s="60">
        <f>D7*EXP('EIOPA RATES'!Q16)*DATA!$C$15*G7*F7</f>
        <v>508.47059025280595</v>
      </c>
      <c r="M8" s="47">
        <f>DATA!$C$13*((1+DATA!$C$10)^A8)*F7*G7</f>
        <v>27.92278060035666</v>
      </c>
      <c r="N8" s="47">
        <f t="shared" si="1"/>
        <v>6161.3737579497456</v>
      </c>
      <c r="O8" s="26">
        <f>N8*'EIOPA RATES'!G16</f>
        <v>5495.1684712977067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546.51102333997494</v>
      </c>
      <c r="T8" s="80">
        <f t="shared" si="3"/>
        <v>273.6971561361126</v>
      </c>
      <c r="W8" s="67" t="s">
        <v>73</v>
      </c>
      <c r="X8" s="70">
        <f>SUMPRODUCT(L4:L53,'EIOPA RATES'!G12:G61)</f>
        <v>5481.0641238926546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F8*(1-('MORTALITY RATES MALE'!D68/1000)*(1+DATA!$F$7))</f>
        <v>0.94887600389253113</v>
      </c>
      <c r="G9" s="64">
        <f>(1-DATA!$C$12)*$G8</f>
        <v>0.37714951562499988</v>
      </c>
      <c r="I9" s="58">
        <f>(D9-DATA!$C$11*((1+DATA!$C$10)^A9))*F9*G8*DATA!$C$12</f>
        <v>4453.0043129700789</v>
      </c>
      <c r="J9" s="47">
        <f>MAX(D9,DATA!$C$4)*F8*'MORTALITY RATES MALE'!D68/1000*(1+DATA!$F$7)*G8</f>
        <v>329.08011880455575</v>
      </c>
      <c r="K9" s="47">
        <v>0</v>
      </c>
      <c r="L9" s="60">
        <f>D8*EXP('EIOPA RATES'!Q17)*DATA!$C$15*G8*F8</f>
        <v>429.80942360981709</v>
      </c>
      <c r="M9" s="47">
        <f>DATA!$C$13*((1+DATA!$C$10)^A9)*F8*G8</f>
        <v>23.969629393179837</v>
      </c>
      <c r="N9" s="47">
        <f t="shared" si="1"/>
        <v>5235.863484777632</v>
      </c>
      <c r="O9" s="26">
        <f>N9*'EIOPA RATES'!G17</f>
        <v>4546.9797007522111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552.99288831757588</v>
      </c>
      <c r="T9" s="80">
        <f t="shared" si="3"/>
        <v>232.82179790853144</v>
      </c>
      <c r="W9" s="68" t="s">
        <v>72</v>
      </c>
      <c r="X9" s="71">
        <f>SUMPRODUCT(M4:M53,'EIOPA RATES'!G12:G61)</f>
        <v>301.72794539862736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F9*(1-('MORTALITY RATES MALE'!D69/1000)*(1+DATA!$F$7))</f>
        <v>0.93729631824563431</v>
      </c>
      <c r="G10" s="64">
        <f>(1-DATA!$C$12)*$G9</f>
        <v>0.32057708828124987</v>
      </c>
      <c r="I10" s="58">
        <f>(D10-DATA!$C$11*((1+DATA!$C$10)^A10))*F10*G9*DATA!$C$12</f>
        <v>3758.4516317860594</v>
      </c>
      <c r="J10" s="47">
        <f>MAX(D10,DATA!$C$4)*F9*'MORTALITY RATES MALE'!D69/1000*(1+DATA!$F$7)*G9</f>
        <v>309.65514858336218</v>
      </c>
      <c r="K10" s="47">
        <v>0</v>
      </c>
      <c r="L10" s="60">
        <f>D9*EXP('EIOPA RATES'!Q18)*DATA!$C$15*G9*F9</f>
        <v>363.22872006995556</v>
      </c>
      <c r="M10" s="47">
        <f>DATA!$C$13*((1+DATA!$C$10)^A10)*F9*G9</f>
        <v>20.553899319518788</v>
      </c>
      <c r="N10" s="47">
        <f t="shared" si="1"/>
        <v>4451.8893997588957</v>
      </c>
      <c r="O10" s="26">
        <f>N10*'EIOPA RATES'!G18</f>
        <v>3761.3730511859371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559.43424145937581</v>
      </c>
      <c r="T10" s="80">
        <f t="shared" si="3"/>
        <v>197.76048123074807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F10*(1-('MORTALITY RATES MALE'!D70/1000)*(1+DATA!$F$7))</f>
        <v>0.92450672392985345</v>
      </c>
      <c r="G11" s="64">
        <f>(1-DATA!$C$12)*$G10</f>
        <v>0.2724905250390624</v>
      </c>
      <c r="I11" s="58">
        <f>(D11-DATA!$C$11*((1+DATA!$C$10)^A11))*F11*G10*DATA!$C$12</f>
        <v>3170.194047983126</v>
      </c>
      <c r="J11" s="47">
        <f>MAX(D11,DATA!$C$4)*F10*'MORTALITY RATES MALE'!D70/1000*(1+DATA!$F$7)*G10</f>
        <v>292.47178224823449</v>
      </c>
      <c r="K11" s="47">
        <v>0</v>
      </c>
      <c r="L11" s="60">
        <f>D10*EXP('EIOPA RATES'!Q19)*DATA!$C$15*G10*F10</f>
        <v>306.82680279955849</v>
      </c>
      <c r="M11" s="47">
        <f>DATA!$C$13*((1+DATA!$C$10)^A11)*F10*G10</f>
        <v>17.602760072204227</v>
      </c>
      <c r="N11" s="47">
        <f t="shared" si="1"/>
        <v>3787.0953931031231</v>
      </c>
      <c r="O11" s="26">
        <f>N11*'EIOPA RATES'!G19</f>
        <v>3110.4297731514766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565.9039503501989</v>
      </c>
      <c r="T11" s="80">
        <f t="shared" si="3"/>
        <v>167.72016450842625</v>
      </c>
      <c r="W11" s="66" t="s">
        <v>75</v>
      </c>
      <c r="X11" s="69">
        <f>DATA!C4-X3</f>
        <v>2845.2386650416738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F11*(1-('MORTALITY RATES MALE'!D71/1000)*(1+DATA!$F$7))</f>
        <v>0.91064763731557974</v>
      </c>
      <c r="G12" s="64">
        <f>(1-DATA!$C$12)*$G11</f>
        <v>0.23161694628320303</v>
      </c>
      <c r="I12" s="58">
        <f>(D12-DATA!$C$11*((1+DATA!$C$10)^A12))*F12*G11*DATA!$C$12</f>
        <v>2671.7626377106608</v>
      </c>
      <c r="J12" s="47">
        <f>MAX(D12,DATA!$C$4)*F11*'MORTALITY RATES MALE'!D71/1000*(1+DATA!$F$7)*G11</f>
        <v>271.16613261733329</v>
      </c>
      <c r="K12" s="47">
        <v>0</v>
      </c>
      <c r="L12" s="60">
        <f>D11*EXP('EIOPA RATES'!Q20)*DATA!$C$15*G11*F11</f>
        <v>258.94056619617407</v>
      </c>
      <c r="M12" s="47">
        <f>DATA!$C$13*((1+DATA!$C$10)^A12)*F11*G11</f>
        <v>15.053345516927264</v>
      </c>
      <c r="N12" s="47">
        <f t="shared" si="1"/>
        <v>3216.9226820410954</v>
      </c>
      <c r="O12" s="26">
        <f>N12*'EIOPA RATES'!G20</f>
        <v>2567.0771642695026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572.30151196626275</v>
      </c>
      <c r="T12" s="80">
        <f t="shared" si="3"/>
        <v>142.01252985119382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F12*(1-('MORTALITY RATES MALE'!D72/1000)*(1+DATA!$F$7))</f>
        <v>0.89559569277525064</v>
      </c>
      <c r="G13" s="64">
        <f>(1-DATA!$C$12)*$G12</f>
        <v>0.19687440434072256</v>
      </c>
      <c r="I13" s="58">
        <f>(D13-DATA!$C$11*((1+DATA!$C$10)^A13))*F13*G12*DATA!$C$12</f>
        <v>2246.9935101851675</v>
      </c>
      <c r="J13" s="47">
        <f>MAX(D13,DATA!$C$4)*F12*'MORTALITY RATES MALE'!D72/1000*(1+DATA!$F$7)*G12</f>
        <v>251.84757048781015</v>
      </c>
      <c r="K13" s="47">
        <v>0</v>
      </c>
      <c r="L13" s="60">
        <f>D12*EXP('EIOPA RATES'!Q21)*DATA!$C$15*G12*F12</f>
        <v>218.11458252401187</v>
      </c>
      <c r="M13" s="47">
        <f>DATA!$C$13*((1+DATA!$C$10)^A13)*F12*G12</f>
        <v>12.855602000220362</v>
      </c>
      <c r="N13" s="47">
        <f t="shared" si="1"/>
        <v>2729.8112651972097</v>
      </c>
      <c r="O13" s="26">
        <f>N13*'EIOPA RATES'!G21</f>
        <v>2117.6022257035029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578.06068050381123</v>
      </c>
      <c r="T13" s="80">
        <f t="shared" si="3"/>
        <v>119.91009787953698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F13*(1-('MORTALITY RATES MALE'!D73/1000)*(1+DATA!$F$7))</f>
        <v>0.87952863395140946</v>
      </c>
      <c r="G14" s="64">
        <f>(1-DATA!$C$12)*$G13</f>
        <v>0.16734324368961417</v>
      </c>
      <c r="I14" s="58">
        <f>(D14-DATA!$C$11*((1+DATA!$C$10)^A14))*F14*G13*DATA!$C$12</f>
        <v>1891.0943459314303</v>
      </c>
      <c r="J14" s="47">
        <f>MAX(D14,DATA!$C$4)*F13*'MORTALITY RATES MALE'!D73/1000*(1+DATA!$F$7)*G13</f>
        <v>230.38629684288759</v>
      </c>
      <c r="K14" s="47">
        <v>0</v>
      </c>
      <c r="L14" s="60">
        <f>D13*EXP('EIOPA RATES'!Q22)*DATA!$C$15*G13*F13</f>
        <v>183.83213773701789</v>
      </c>
      <c r="M14" s="47">
        <f>DATA!$C$13*((1+DATA!$C$10)^A14)*F13*G13</f>
        <v>10.96157973043395</v>
      </c>
      <c r="N14" s="47">
        <f t="shared" si="1"/>
        <v>2316.27436024177</v>
      </c>
      <c r="O14" s="26">
        <f>N14*'EIOPA RATES'!G22</f>
        <v>1742.9480357534017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584.81322838637857</v>
      </c>
      <c r="T14" s="80">
        <f t="shared" si="3"/>
        <v>101.26431465546</v>
      </c>
      <c r="W14" s="73" t="s">
        <v>77</v>
      </c>
      <c r="X14" s="72">
        <f>SUM(T3:T53)</f>
        <v>3369.8145555697993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F14*(1-('MORTALITY RATES MALE'!D74/1000)*(1+DATA!$F$7))</f>
        <v>0.86193874334683684</v>
      </c>
      <c r="G15" s="64">
        <f>(1-DATA!$C$12)*$G14</f>
        <v>0.14224175713617204</v>
      </c>
      <c r="I15" s="58">
        <f>(D15-DATA!$C$11*((1+DATA!$C$10)^A15))*F15*G14*DATA!$C$12</f>
        <v>1587.0805799477332</v>
      </c>
      <c r="J15" s="47">
        <f>MAX(D15,DATA!$C$4)*F14*'MORTALITY RATES MALE'!D74/1000*(1+DATA!$F$7)*G14</f>
        <v>215.99544972769061</v>
      </c>
      <c r="K15" s="47">
        <v>0</v>
      </c>
      <c r="L15" s="60">
        <f>D14*EXP('EIOPA RATES'!Q23)*DATA!$C$15*G14*F14</f>
        <v>154.60396492148368</v>
      </c>
      <c r="M15" s="47">
        <f>DATA!$C$13*((1+DATA!$C$10)^A15)*F14*G14</f>
        <v>9.3331926693436476</v>
      </c>
      <c r="N15" s="47">
        <f t="shared" si="1"/>
        <v>1967.013187266251</v>
      </c>
      <c r="O15" s="26">
        <f>N15*'EIOPA RATES'!G23</f>
        <v>1436.8065136590603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590.90608806635112</v>
      </c>
      <c r="T15" s="80">
        <f t="shared" si="3"/>
        <v>85.232072655376214</v>
      </c>
      <c r="W15" s="74" t="s">
        <v>78</v>
      </c>
      <c r="X15" s="70">
        <f>DATA!C4-X3-X14</f>
        <v>-524.57589052812546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F15*(1-('MORTALITY RATES MALE'!D75/1000)*(1+DATA!$F$7))</f>
        <v>0.84280695232263014</v>
      </c>
      <c r="G16" s="64">
        <f>(1-DATA!$C$12)*$G15</f>
        <v>0.12090549356574623</v>
      </c>
      <c r="I16" s="58">
        <f>(D16-DATA!$C$11*((1+DATA!$C$10)^A16))*F16*G15*DATA!$C$12</f>
        <v>1328.460924990967</v>
      </c>
      <c r="J16" s="47">
        <f>MAX(D16,DATA!$C$4)*F15*'MORTALITY RATES MALE'!D75/1000*(1+DATA!$F$7)*G15</f>
        <v>201.11159611054788</v>
      </c>
      <c r="K16" s="47">
        <v>0</v>
      </c>
      <c r="L16" s="60">
        <f>D15*EXP('EIOPA RATES'!Q24)*DATA!$C$15*G15*F15</f>
        <v>129.7021178362684</v>
      </c>
      <c r="M16" s="47">
        <f>DATA!$C$13*((1+DATA!$C$10)^A16)*F15*G15</f>
        <v>7.9300467586859451</v>
      </c>
      <c r="N16" s="47">
        <f t="shared" si="1"/>
        <v>1667.2046856964691</v>
      </c>
      <c r="O16" s="26">
        <f>N16*'EIOPA RATES'!G24</f>
        <v>1182.5995208638749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596.58276282169538</v>
      </c>
      <c r="T16" s="80">
        <f t="shared" si="3"/>
        <v>71.519738699465279</v>
      </c>
      <c r="W16" s="75" t="s">
        <v>79</v>
      </c>
      <c r="X16" s="71">
        <f>(DATA!$C$14-DATA!$C$15)*X18*DATA!C4</f>
        <v>3137.3902577989079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F16*(1-('MORTALITY RATES MALE'!D76/1000)*(1+DATA!$F$7))</f>
        <v>0.82177412329062183</v>
      </c>
      <c r="G17" s="64">
        <f>(1-DATA!$C$12)*$G16</f>
        <v>0.10276966953088429</v>
      </c>
      <c r="I17" s="58">
        <f>(D17-DATA!$C$11*((1+DATA!$C$10)^A17))*F17*G16*DATA!$C$12</f>
        <v>1107.5713817407702</v>
      </c>
      <c r="J17" s="47">
        <f>MAX(D17,DATA!$C$4)*F16*'MORTALITY RATES MALE'!D76/1000*(1+DATA!$F$7)*G16</f>
        <v>189.05139526766195</v>
      </c>
      <c r="K17" s="47">
        <v>0</v>
      </c>
      <c r="L17" s="60">
        <f>D16*EXP('EIOPA RATES'!Q25)*DATA!$C$15*G16*F16</f>
        <v>108.44249115013933</v>
      </c>
      <c r="M17" s="47">
        <f>DATA!$C$13*((1+DATA!$C$10)^A17)*F16*G16</f>
        <v>6.7227436744314435</v>
      </c>
      <c r="N17" s="47">
        <f t="shared" si="1"/>
        <v>1411.7880118330031</v>
      </c>
      <c r="O17" s="26">
        <f>N17*'EIOPA RATES'!G25</f>
        <v>973.58827669636662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601.39446482460141</v>
      </c>
      <c r="T17" s="80">
        <f t="shared" si="3"/>
        <v>59.752753435517874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F17*(1-('MORTALITY RATES MALE'!D77/1000)*(1+DATA!$F$7))</f>
        <v>0.79908622089242598</v>
      </c>
      <c r="G18" s="64">
        <f>(1-DATA!$C$12)*$G17</f>
        <v>8.7354219101251643E-2</v>
      </c>
      <c r="I18" s="58">
        <f>(D18-DATA!$C$11*((1+DATA!$C$10)^A18))*F18*G17*DATA!$C$12</f>
        <v>920.59275059392996</v>
      </c>
      <c r="J18" s="47">
        <f>MAX(D18,DATA!$C$4)*F17*'MORTALITY RATES MALE'!D77/1000*(1+DATA!$F$7)*G17</f>
        <v>174.31444968234791</v>
      </c>
      <c r="K18" s="47">
        <v>0</v>
      </c>
      <c r="L18" s="60">
        <f>D17*EXP('EIOPA RATES'!Q26)*DATA!$C$15*G17*F17</f>
        <v>90.381737625404398</v>
      </c>
      <c r="M18" s="47">
        <f>DATA!$C$13*((1+DATA!$C$10)^A18)*F17*G17</f>
        <v>5.6831615626862684</v>
      </c>
      <c r="N18" s="47">
        <f t="shared" si="1"/>
        <v>1190.9720994643685</v>
      </c>
      <c r="O18" s="26">
        <f>N18*'EIOPA RATES'!G26</f>
        <v>798.7453914148366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605.85732740644391</v>
      </c>
      <c r="T18" s="80">
        <f t="shared" si="3"/>
        <v>49.754110535741539</v>
      </c>
      <c r="W18" s="66" t="s">
        <v>80</v>
      </c>
      <c r="X18" s="69">
        <f>SUMPRODUCT(O4:O53,A4:A53)/SUM(O4:O53)</f>
        <v>5.6024826032123372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F18*(1-('MORTALITY RATES MALE'!D78/1000)*(1+DATA!$F$7))</f>
        <v>0.77429423167713773</v>
      </c>
      <c r="G19" s="64">
        <f>(1-DATA!$C$12)*$G18</f>
        <v>7.4251086236063898E-2</v>
      </c>
      <c r="I19" s="58">
        <f>(D19-DATA!$C$11*((1+DATA!$C$10)^A19))*F19*G18*DATA!$C$12</f>
        <v>762.74315974062165</v>
      </c>
      <c r="J19" s="47">
        <f>MAX(D19,DATA!$C$4)*F18*'MORTALITY RATES MALE'!D78/1000*(1+DATA!$F$7)*G18</f>
        <v>162.87371041437774</v>
      </c>
      <c r="K19" s="47">
        <v>0</v>
      </c>
      <c r="L19" s="60">
        <f>D18*EXP('EIOPA RATES'!Q27)*DATA!$C$15*G18*F18</f>
        <v>75.148867244484677</v>
      </c>
      <c r="M19" s="47">
        <f>DATA!$C$13*((1+DATA!$C$10)^A19)*F18*G18</f>
        <v>4.7912659738347898</v>
      </c>
      <c r="N19" s="47">
        <f t="shared" si="1"/>
        <v>1005.5570033733188</v>
      </c>
      <c r="O19" s="26">
        <f>N19*'EIOPA RATES'!G27</f>
        <v>655.64791066161661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610.39532724067385</v>
      </c>
      <c r="T19" s="80">
        <f t="shared" si="3"/>
        <v>41.285838548990377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F19*(1-('MORTALITY RATES MALE'!D79/1000)*(1+DATA!$F$7))</f>
        <v>0.74858903910630648</v>
      </c>
      <c r="G20" s="64">
        <f>(1-DATA!$C$12)*$G19</f>
        <v>6.3113423300654309E-2</v>
      </c>
      <c r="I20" s="58">
        <f>(D20-DATA!$C$11*((1+DATA!$C$10)^A20))*F20*G19*DATA!$C$12</f>
        <v>630.35172146591526</v>
      </c>
      <c r="J20" s="47">
        <f>MAX(D20,DATA!$C$4)*F19*'MORTALITY RATES MALE'!D79/1000*(1+DATA!$F$7)*G19</f>
        <v>144.35436513397892</v>
      </c>
      <c r="K20" s="47">
        <v>0</v>
      </c>
      <c r="L20" s="60">
        <f>D19*EXP('EIOPA RATES'!Q28)*DATA!$C$15*G19*F19</f>
        <v>62.244970304009478</v>
      </c>
      <c r="M20" s="47">
        <f>DATA!$C$13*((1+DATA!$C$10)^A20)*F19*G19</f>
        <v>4.0251471296613071</v>
      </c>
      <c r="N20" s="47">
        <f t="shared" si="1"/>
        <v>840.97620403356495</v>
      </c>
      <c r="O20" s="26">
        <f>N20*'EIOPA RATES'!G28</f>
        <v>533.25634401840375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614.64246389865468</v>
      </c>
      <c r="T20" s="80">
        <f t="shared" si="3"/>
        <v>34.164009692788596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F20*(1-('MORTALITY RATES MALE'!D80/1000)*(1+DATA!$F$7))</f>
        <v>0.72111869108718651</v>
      </c>
      <c r="G21" s="64">
        <f>(1-DATA!$C$12)*$G20</f>
        <v>5.3646409805556163E-2</v>
      </c>
      <c r="I21" s="58">
        <f>(D21-DATA!$C$11*((1+DATA!$C$10)^A21))*F21*G20*DATA!$C$12</f>
        <v>518.30735068438332</v>
      </c>
      <c r="J21" s="47">
        <f>MAX(D21,DATA!$C$4)*F20*'MORTALITY RATES MALE'!D80/1000*(1+DATA!$F$7)*G20</f>
        <v>131.67911120013488</v>
      </c>
      <c r="K21" s="47">
        <v>0</v>
      </c>
      <c r="L21" s="60">
        <f>D20*EXP('EIOPA RATES'!Q29)*DATA!$C$15*G20*F20</f>
        <v>51.367138089060902</v>
      </c>
      <c r="M21" s="47">
        <f>DATA!$C$13*((1+DATA!$C$10)^A21)*F20*G20</f>
        <v>3.3739473177564814</v>
      </c>
      <c r="N21" s="47">
        <f t="shared" si="1"/>
        <v>704.72754729133555</v>
      </c>
      <c r="O21" s="26">
        <f>N21*'EIOPA RATES'!G29</f>
        <v>435.19879721627933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617.89853786664469</v>
      </c>
      <c r="T21" s="80">
        <f t="shared" si="3"/>
        <v>28.121964594043479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F21*(1-('MORTALITY RATES MALE'!D81/1000)*(1+DATA!$F$7))</f>
        <v>0.69123062531584067</v>
      </c>
      <c r="G22" s="64">
        <f>(1-DATA!$C$12)*$G21</f>
        <v>4.5599448334722736E-2</v>
      </c>
      <c r="I22" s="58">
        <f>(D22-DATA!$C$11*((1+DATA!$C$10)^A22))*F22*G21*DATA!$C$12</f>
        <v>423.04144029286641</v>
      </c>
      <c r="J22" s="47">
        <f>MAX(D22,DATA!$C$4)*F21*'MORTALITY RATES MALE'!D81/1000*(1+DATA!$F$7)*G21</f>
        <v>121.9924168630061</v>
      </c>
      <c r="K22" s="47">
        <v>0</v>
      </c>
      <c r="L22" s="60">
        <f>D21*EXP('EIOPA RATES'!Q30)*DATA!$C$15*G21*F21</f>
        <v>42.133831928187313</v>
      </c>
      <c r="M22" s="47">
        <f>DATA!$C$13*((1+DATA!$C$10)^A22)*F21*G21</f>
        <v>2.8178682459873539</v>
      </c>
      <c r="N22" s="47">
        <f t="shared" si="1"/>
        <v>589.98555733004719</v>
      </c>
      <c r="O22" s="26">
        <f>N22*'EIOPA RATES'!G30</f>
        <v>355.69953628537417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619.54760944444513</v>
      </c>
      <c r="T22" s="80">
        <f t="shared" si="3"/>
        <v>22.974090100115372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F22*(1-('MORTALITY RATES MALE'!D82/1000)*(1+DATA!$F$7))</f>
        <v>0.65851645386304181</v>
      </c>
      <c r="G23" s="64">
        <f>(1-DATA!$C$12)*$G22</f>
        <v>3.8759531084514326E-2</v>
      </c>
      <c r="I23" s="58">
        <f>(D23-DATA!$C$11*((1+DATA!$C$10)^A23))*F23*G22*DATA!$C$12</f>
        <v>342.26558584945377</v>
      </c>
      <c r="J23" s="47">
        <f>MAX(D23,DATA!$C$4)*F22*'MORTALITY RATES MALE'!D82/1000*(1+DATA!$F$7)*G22</f>
        <v>113.39948670020921</v>
      </c>
      <c r="K23" s="47">
        <v>0</v>
      </c>
      <c r="L23" s="60">
        <f>D22*EXP('EIOPA RATES'!Q31)*DATA!$C$15*G22*F22</f>
        <v>34.299462606308815</v>
      </c>
      <c r="M23" s="47">
        <f>DATA!$C$13*((1+DATA!$C$10)^A23)*F22*G22</f>
        <v>2.3418334211129541</v>
      </c>
      <c r="N23" s="47">
        <f t="shared" si="1"/>
        <v>492.3063685770847</v>
      </c>
      <c r="O23" s="26">
        <f>N23*'EIOPA RATES'!G31</f>
        <v>290.53269655791627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619.4810595042502</v>
      </c>
      <c r="T23" s="80">
        <f t="shared" si="3"/>
        <v>18.601769211137228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F23*(1-('MORTALITY RATES MALE'!D83/1000)*(1+DATA!$F$7))</f>
        <v>0.62362415912835889</v>
      </c>
      <c r="G24" s="64">
        <f>(1-DATA!$C$12)*$G23</f>
        <v>3.2945601421837174E-2</v>
      </c>
      <c r="I24" s="58">
        <f>(D24-DATA!$C$11*((1+DATA!$C$10)^A24))*F24*G23*DATA!$C$12</f>
        <v>275.46112945836677</v>
      </c>
      <c r="J24" s="47">
        <f>MAX(D24,DATA!$C$4)*F23*'MORTALITY RATES MALE'!D83/1000*(1+DATA!$F$7)*G23</f>
        <v>102.78953749224631</v>
      </c>
      <c r="K24" s="47">
        <v>0</v>
      </c>
      <c r="L24" s="60">
        <f>D23*EXP('EIOPA RATES'!Q32)*DATA!$C$15*G23*F23</f>
        <v>27.769955981799566</v>
      </c>
      <c r="M24" s="47">
        <f>DATA!$C$13*((1+DATA!$C$10)^A24)*F23*G23</f>
        <v>1.9342773950114016</v>
      </c>
      <c r="N24" s="47">
        <f t="shared" si="1"/>
        <v>407.95490032742407</v>
      </c>
      <c r="O24" s="26">
        <f>N24*'EIOPA RATES'!G32</f>
        <v>235.49694599502706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619.78165585504928</v>
      </c>
      <c r="T24" s="80">
        <f t="shared" si="3"/>
        <v>14.980977908795451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F24*(1-('MORTALITY RATES MALE'!D84/1000)*(1+DATA!$F$7))</f>
        <v>0.5852803317946883</v>
      </c>
      <c r="G25" s="64">
        <f>(1-DATA!$C$12)*$G24</f>
        <v>2.8003761208561597E-2</v>
      </c>
      <c r="I25" s="58">
        <f>(D25-DATA!$C$11*((1+DATA!$C$10)^A25))*F25*G24*DATA!$C$12</f>
        <v>219.94587075687798</v>
      </c>
      <c r="J25" s="47">
        <f>MAX(D25,DATA!$C$4)*F24*'MORTALITY RATES MALE'!D84/1000*(1+DATA!$F$7)*G24</f>
        <v>96.102045991240331</v>
      </c>
      <c r="K25" s="47">
        <v>0</v>
      </c>
      <c r="L25" s="60">
        <f>D24*EXP('EIOPA RATES'!Q33)*DATA!$C$15*G24*F24</f>
        <v>22.374291181489635</v>
      </c>
      <c r="M25" s="47">
        <f>DATA!$C$13*((1+DATA!$C$10)^A25)*F24*G24</f>
        <v>1.5881596377582501</v>
      </c>
      <c r="N25" s="47">
        <f t="shared" si="1"/>
        <v>340.01036756736619</v>
      </c>
      <c r="O25" s="26">
        <f>N25*'EIOPA RATES'!G33</f>
        <v>191.78086431608529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620.69903712268183</v>
      </c>
      <c r="T25" s="80">
        <f t="shared" si="3"/>
        <v>11.968574891610297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F25*(1-('MORTALITY RATES MALE'!D85/1000)*(1+DATA!$F$7))</f>
        <v>0.54510388749807226</v>
      </c>
      <c r="G26" s="64">
        <f>(1-DATA!$C$12)*$G25</f>
        <v>2.3803197027277356E-2</v>
      </c>
      <c r="I26" s="58">
        <f>(D26-DATA!$C$11*((1+DATA!$C$10)^A26))*F26*G25*DATA!$C$12</f>
        <v>174.46612583053161</v>
      </c>
      <c r="J26" s="47">
        <f>MAX(D26,DATA!$C$4)*F25*'MORTALITY RATES MALE'!D85/1000*(1+DATA!$F$7)*G25</f>
        <v>85.761387813332689</v>
      </c>
      <c r="K26" s="47">
        <v>0</v>
      </c>
      <c r="L26" s="60">
        <f>D25*EXP('EIOPA RATES'!Q34)*DATA!$C$15*G25*F25</f>
        <v>17.88436040048979</v>
      </c>
      <c r="M26" s="47">
        <f>DATA!$C$13*((1+DATA!$C$10)^A26)*F25*G25</f>
        <v>1.2922729406320275</v>
      </c>
      <c r="N26" s="47">
        <f t="shared" si="1"/>
        <v>279.40414698498614</v>
      </c>
      <c r="O26" s="26">
        <f>N26*'EIOPA RATES'!G34</f>
        <v>153.8227642093436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622.2344465170147</v>
      </c>
      <c r="T26" s="80">
        <f t="shared" si="3"/>
        <v>9.4983833762918035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F26*(1-('MORTALITY RATES MALE'!D86/1000)*(1+DATA!$F$7))</f>
        <v>0.50326574768014354</v>
      </c>
      <c r="G27" s="64">
        <f>(1-DATA!$C$12)*$G26</f>
        <v>2.0232717473185752E-2</v>
      </c>
      <c r="I27" s="58">
        <f>(D27-DATA!$C$11*((1+DATA!$C$10)^A27))*F27*G26*DATA!$C$12</f>
        <v>137.32492080476612</v>
      </c>
      <c r="J27" s="47">
        <f>MAX(D27,DATA!$C$4)*F26*'MORTALITY RATES MALE'!D86/1000*(1+DATA!$F$7)*G26</f>
        <v>76.140523852149599</v>
      </c>
      <c r="K27" s="47">
        <v>0</v>
      </c>
      <c r="L27" s="60">
        <f>D26*EXP('EIOPA RATES'!Q35)*DATA!$C$15*G26*F26</f>
        <v>14.200771967515548</v>
      </c>
      <c r="M27" s="47">
        <f>DATA!$C$13*((1+DATA!$C$10)^A27)*F26*G26</f>
        <v>1.0434909751525059</v>
      </c>
      <c r="N27" s="47">
        <f t="shared" si="1"/>
        <v>228.70970759958379</v>
      </c>
      <c r="O27" s="26">
        <f>N27*'EIOPA RATES'!G35</f>
        <v>122.77415435827923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624.35860771484124</v>
      </c>
      <c r="T27" s="80">
        <f t="shared" si="3"/>
        <v>7.479400140946046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F27*(1-('MORTALITY RATES MALE'!D87/1000)*(1+DATA!$F$7))</f>
        <v>0.45970460128291085</v>
      </c>
      <c r="G28" s="64">
        <f>(1-DATA!$C$12)*$G27</f>
        <v>1.7197809852207889E-2</v>
      </c>
      <c r="I28" s="58">
        <f>(D28-DATA!$C$11*((1+DATA!$C$10)^A28))*F28*G27*DATA!$C$12</f>
        <v>107.04068637600859</v>
      </c>
      <c r="J28" s="47">
        <f>MAX(D28,DATA!$C$4)*F27*'MORTALITY RATES MALE'!D87/1000*(1+DATA!$F$7)*G27</f>
        <v>67.64937233026771</v>
      </c>
      <c r="K28" s="47">
        <v>0</v>
      </c>
      <c r="L28" s="60">
        <f>D27*EXP('EIOPA RATES'!Q36)*DATA!$C$15*G27*F27</f>
        <v>11.187963093501315</v>
      </c>
      <c r="M28" s="47">
        <f>DATA!$C$13*((1+DATA!$C$10)^A28)*F27*G27</f>
        <v>0.83526808723558454</v>
      </c>
      <c r="N28" s="47">
        <f t="shared" si="1"/>
        <v>186.71328988701322</v>
      </c>
      <c r="O28" s="26">
        <f>N28*'EIOPA RATES'!G36</f>
        <v>97.641487558469336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627.02266493696504</v>
      </c>
      <c r="T28" s="80">
        <f t="shared" si="3"/>
        <v>5.8319837791786409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F28*(1-('MORTALITY RATES MALE'!D88/1000)*(1+DATA!$F$7))</f>
        <v>0.41581981265595752</v>
      </c>
      <c r="G29" s="64">
        <f>(1-DATA!$C$12)*$G28</f>
        <v>1.4618138374376706E-2</v>
      </c>
      <c r="I29" s="58">
        <f>(D29-DATA!$C$11*((1+DATA!$C$10)^A29))*F29*G28*DATA!$C$12</f>
        <v>82.665029772547271</v>
      </c>
      <c r="J29" s="47">
        <f>MAX(D29,DATA!$C$4)*F28*'MORTALITY RATES MALE'!D88/1000*(1+DATA!$F$7)*G28</f>
        <v>58.187268405842111</v>
      </c>
      <c r="K29" s="47">
        <v>0</v>
      </c>
      <c r="L29" s="60">
        <f>D28*EXP('EIOPA RATES'!Q37)*DATA!$C$15*G28*F28</f>
        <v>8.725332594206451</v>
      </c>
      <c r="M29" s="47">
        <f>DATA!$C$13*((1+DATA!$C$10)^A29)*F28*G28</f>
        <v>0.66149484442686501</v>
      </c>
      <c r="N29" s="47">
        <f t="shared" si="1"/>
        <v>150.23912561702272</v>
      </c>
      <c r="O29" s="26">
        <f>N29*'EIOPA RATES'!G37</f>
        <v>76.498073088313532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629.99365753718644</v>
      </c>
      <c r="T29" s="80">
        <f t="shared" si="3"/>
        <v>4.5052043884707578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F29*(1-('MORTALITY RATES MALE'!D89/1000)*(1+DATA!$F$7))</f>
        <v>0.37110094972038687</v>
      </c>
      <c r="G30" s="64">
        <f>(1-DATA!$C$12)*$G29</f>
        <v>1.24254176182202E-2</v>
      </c>
      <c r="I30" s="58">
        <f>(D30-DATA!$C$11*((1+DATA!$C$10)^A30))*F30*G29*DATA!$C$12</f>
        <v>63.041069772995783</v>
      </c>
      <c r="J30" s="47">
        <f>MAX(D30,DATA!$C$4)*F29*'MORTALITY RATES MALE'!D89/1000*(1+DATA!$F$7)*G29</f>
        <v>50.666666075355629</v>
      </c>
      <c r="K30" s="47">
        <v>0</v>
      </c>
      <c r="L30" s="60">
        <f>D29*EXP('EIOPA RATES'!Q38)*DATA!$C$15*G29*F29</f>
        <v>6.744130031949001</v>
      </c>
      <c r="M30" s="47">
        <f>DATA!$C$13*((1+DATA!$C$10)^A30)*F29*G29</f>
        <v>0.51876645901163998</v>
      </c>
      <c r="N30" s="47">
        <f t="shared" si="1"/>
        <v>120.97063233931205</v>
      </c>
      <c r="O30" s="26">
        <f>N30*'EIOPA RATES'!G38</f>
        <v>59.922174190441218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633.48325056612623</v>
      </c>
      <c r="T30" s="80">
        <f t="shared" si="3"/>
        <v>3.436523126546764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F30*(1-('MORTALITY RATES MALE'!D90/1000)*(1+DATA!$F$7))</f>
        <v>0.32547502405441098</v>
      </c>
      <c r="G31" s="64">
        <f>(1-DATA!$C$12)*$G30</f>
        <v>1.0561604975487169E-2</v>
      </c>
      <c r="I31" s="58">
        <f>(D31-DATA!$C$11*((1+DATA!$C$10)^A31))*F31*G30*DATA!$C$12</f>
        <v>47.264305483780795</v>
      </c>
      <c r="J31" s="47">
        <f>MAX(D31,DATA!$C$4)*F30*'MORTALITY RATES MALE'!D90/1000*(1+DATA!$F$7)*G30</f>
        <v>44.190619529421305</v>
      </c>
      <c r="K31" s="47">
        <v>0</v>
      </c>
      <c r="L31" s="60">
        <f>D30*EXP('EIOPA RATES'!Q39)*DATA!$C$15*G30*F30</f>
        <v>5.1451690469687579</v>
      </c>
      <c r="M31" s="47">
        <f>DATA!$C$13*((1+DATA!$C$10)^A31)*F30*G30</f>
        <v>0.40140046730441498</v>
      </c>
      <c r="N31" s="47">
        <f t="shared" si="1"/>
        <v>97.001494527475273</v>
      </c>
      <c r="O31" s="26">
        <f>N31*'EIOPA RATES'!G39</f>
        <v>46.725826533987885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637.21362031840579</v>
      </c>
      <c r="T31" s="80">
        <f t="shared" si="3"/>
        <v>2.576995808947034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F31*(1-('MORTALITY RATES MALE'!D91/1000)*(1+DATA!$F$7))</f>
        <v>0.2797728159911016</v>
      </c>
      <c r="G32" s="64">
        <f>(1-DATA!$C$12)*$G31</f>
        <v>8.9773642291640938E-3</v>
      </c>
      <c r="I32" s="58">
        <f>(D32-DATA!$C$11*((1+DATA!$C$10)^A32))*F32*G31*DATA!$C$12</f>
        <v>34.754408011326689</v>
      </c>
      <c r="J32" s="47">
        <f>MAX(D32,DATA!$C$4)*F31*'MORTALITY RATES MALE'!D91/1000*(1+DATA!$F$7)*G31</f>
        <v>37.865785911557637</v>
      </c>
      <c r="K32" s="47">
        <v>0</v>
      </c>
      <c r="L32" s="60">
        <f>D31*EXP('EIOPA RATES'!Q40)*DATA!$C$15*G31*F31</f>
        <v>3.8602607461960052</v>
      </c>
      <c r="M32" s="47">
        <f>DATA!$C$13*((1+DATA!$C$10)^A32)*F31*G31</f>
        <v>0.30522673649520776</v>
      </c>
      <c r="N32" s="47">
        <f t="shared" si="1"/>
        <v>76.785681405575545</v>
      </c>
      <c r="O32" s="26">
        <f>N32*'EIOPA RATES'!G40</f>
        <v>35.943900178534861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641.39324381328743</v>
      </c>
      <c r="T32" s="80">
        <f t="shared" si="3"/>
        <v>1.895220804275167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F32*(1-('MORTALITY RATES MALE'!D92/1000)*(1+DATA!$F$7))</f>
        <v>0.23532170719913503</v>
      </c>
      <c r="G33" s="64">
        <f>(1-DATA!$C$12)*$G32</f>
        <v>7.6307595947894798E-3</v>
      </c>
      <c r="I33" s="58">
        <f>(D33-DATA!$C$11*((1+DATA!$C$10)^A33))*F33*G32*DATA!$C$12</f>
        <v>25.011008052723426</v>
      </c>
      <c r="J33" s="47">
        <f>MAX(D33,DATA!$C$4)*F32*'MORTALITY RATES MALE'!D92/1000*(1+DATA!$F$7)*G32</f>
        <v>31.510829620120788</v>
      </c>
      <c r="K33" s="47">
        <v>0</v>
      </c>
      <c r="L33" s="60">
        <f>D32*EXP('EIOPA RATES'!Q41)*DATA!$C$15*G32*F32</f>
        <v>2.8390427622471046</v>
      </c>
      <c r="M33" s="47">
        <f>DATA!$C$13*((1+DATA!$C$10)^A33)*F32*G32</f>
        <v>0.2274728228481554</v>
      </c>
      <c r="N33" s="47">
        <f t="shared" si="1"/>
        <v>59.588353257939474</v>
      </c>
      <c r="O33" s="26">
        <f>N33*'EIOPA RATES'!G41</f>
        <v>27.101708770867063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645.69370715713978</v>
      </c>
      <c r="T33" s="80">
        <f t="shared" si="3"/>
        <v>1.3640723003890709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F33*(1-('MORTALITY RATES MALE'!D93/1000)*(1+DATA!$F$7))</f>
        <v>0.19317280758420829</v>
      </c>
      <c r="G34" s="64">
        <f>(1-DATA!$C$12)*$G33</f>
        <v>6.486145655571058E-3</v>
      </c>
      <c r="I34" s="58">
        <f>(D34-DATA!$C$11*((1+DATA!$C$10)^A34))*F34*G33*DATA!$C$12</f>
        <v>17.579982910500593</v>
      </c>
      <c r="J34" s="47">
        <f>MAX(D34,DATA!$C$4)*F33*'MORTALITY RATES MALE'!D93/1000*(1+DATA!$F$7)*G33</f>
        <v>25.584046229801942</v>
      </c>
      <c r="K34" s="47">
        <v>0</v>
      </c>
      <c r="L34" s="60">
        <f>D33*EXP('EIOPA RATES'!Q42)*DATA!$C$15*G33*F33</f>
        <v>2.0447214904274853</v>
      </c>
      <c r="M34" s="47">
        <f>DATA!$C$13*((1+DATA!$C$10)^A34)*F33*G33</f>
        <v>0.16588422602374583</v>
      </c>
      <c r="N34" s="47">
        <f t="shared" si="1"/>
        <v>45.374634856753765</v>
      </c>
      <c r="O34" s="26">
        <f>N34*'EIOPA RATES'!G42</f>
        <v>20.035512814575902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650.51245721454461</v>
      </c>
      <c r="T34" s="80">
        <f t="shared" si="3"/>
        <v>0.9588913059516766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F34*(1-('MORTALITY RATES MALE'!D94/1000)*(1+DATA!$F$7))</f>
        <v>0.15435949042251729</v>
      </c>
      <c r="G35" s="64">
        <f>(1-DATA!$C$12)*$G34</f>
        <v>5.5132238072353994E-3</v>
      </c>
      <c r="I35" s="58">
        <f>(D35-DATA!$C$11*((1+DATA!$C$10)^A35))*F35*G34*DATA!$C$12</f>
        <v>12.027255932981815</v>
      </c>
      <c r="J35" s="47">
        <f>MAX(D35,DATA!$C$4)*F34*'MORTALITY RATES MALE'!D94/1000*(1+DATA!$F$7)*G34</f>
        <v>20.17098296808372</v>
      </c>
      <c r="K35" s="47">
        <v>0</v>
      </c>
      <c r="L35" s="60">
        <f>D34*EXP('EIOPA RATES'!Q43)*DATA!$C$15*G34*F34</f>
        <v>1.4370817507366906</v>
      </c>
      <c r="M35" s="47">
        <f>DATA!$C$13*((1+DATA!$C$10)^A35)*F34*G34</f>
        <v>0.11806147092356056</v>
      </c>
      <c r="N35" s="47">
        <f t="shared" si="1"/>
        <v>33.753382122725782</v>
      </c>
      <c r="O35" s="26">
        <f>N35*'EIOPA RATES'!G43</f>
        <v>14.471018038181915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655.28842713812389</v>
      </c>
      <c r="T35" s="80">
        <f t="shared" si="3"/>
        <v>0.6560735532348092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F35*(1-('MORTALITY RATES MALE'!D95/1000)*(1+DATA!$F$7))</f>
        <v>0.1198652045258997</v>
      </c>
      <c r="G36" s="64">
        <f>(1-DATA!$C$12)*$G35</f>
        <v>4.6862402361500894E-3</v>
      </c>
      <c r="I36" s="58">
        <f>(D36-DATA!$C$11*((1+DATA!$C$10)^A36))*F36*G35*DATA!$C$12</f>
        <v>8.0003907549947222</v>
      </c>
      <c r="J36" s="47">
        <f>MAX(D36,DATA!$C$4)*F35*'MORTALITY RATES MALE'!D95/1000*(1+DATA!$F$7)*G35</f>
        <v>15.356094972719969</v>
      </c>
      <c r="K36" s="47">
        <v>0</v>
      </c>
      <c r="L36" s="60">
        <f>D35*EXP('EIOPA RATES'!Q44)*DATA!$C$15*G35*F35</f>
        <v>0.9836852241454237</v>
      </c>
      <c r="M36" s="47">
        <f>DATA!$C$13*((1+DATA!$C$10)^A36)*F35*G35</f>
        <v>8.1792716369755977E-2</v>
      </c>
      <c r="N36" s="47">
        <f t="shared" si="1"/>
        <v>24.421963668229871</v>
      </c>
      <c r="O36" s="26">
        <f>N36*'EIOPA RATES'!G44</f>
        <v>10.160915058300084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660.4278165113667</v>
      </c>
      <c r="T36" s="80">
        <f t="shared" si="3"/>
        <v>0.43643956135185052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F36*(1-('MORTALITY RATES MALE'!D96/1000)*(1+DATA!$F$7))</f>
        <v>9.0453193842207597E-2</v>
      </c>
      <c r="G37" s="64">
        <f>(1-DATA!$C$12)*$G36</f>
        <v>3.9833042007275761E-3</v>
      </c>
      <c r="I37" s="58">
        <f>(D37-DATA!$C$11*((1+DATA!$C$10)^A37))*F37*G36*DATA!$C$12</f>
        <v>5.1744424066658539</v>
      </c>
      <c r="J37" s="47">
        <f>MAX(D37,DATA!$C$4)*F36*'MORTALITY RATES MALE'!D96/1000*(1+DATA!$F$7)*G36</f>
        <v>11.222311563686892</v>
      </c>
      <c r="K37" s="47">
        <v>0</v>
      </c>
      <c r="L37" s="60">
        <f>D36*EXP('EIOPA RATES'!Q45)*DATA!$C$15*G36*F36</f>
        <v>0.65469634804653198</v>
      </c>
      <c r="M37" s="47">
        <f>DATA!$C$13*((1+DATA!$C$10)^A37)*F36*G36</f>
        <v>5.5067267086481055E-2</v>
      </c>
      <c r="N37" s="47">
        <f t="shared" si="1"/>
        <v>17.106517585485761</v>
      </c>
      <c r="O37" s="26">
        <f>N37*'EIOPA RATES'!G45</f>
        <v>6.9031554429268063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665.96020863759338</v>
      </c>
      <c r="T37" s="80">
        <f t="shared" si="3"/>
        <v>0.28229080707268017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F37*(1-('MORTALITY RATES MALE'!D97/1000)*(1+DATA!$F$7))</f>
        <v>6.5826241486023854E-2</v>
      </c>
      <c r="G38" s="64">
        <f>(1-DATA!$C$12)*$G37</f>
        <v>3.3858085706184394E-3</v>
      </c>
      <c r="I38" s="58">
        <f>(D38-DATA!$C$11*((1+DATA!$C$10)^A38))*F38*G37*DATA!$C$12</f>
        <v>3.2271083209181266</v>
      </c>
      <c r="J38" s="47">
        <f>MAX(D38,DATA!$C$4)*F37*'MORTALITY RATES MALE'!D97/1000*(1+DATA!$F$7)*G37</f>
        <v>8.052774793425133</v>
      </c>
      <c r="K38" s="47">
        <v>0</v>
      </c>
      <c r="L38" s="60">
        <f>D37*EXP('EIOPA RATES'!Q46)*DATA!$C$15*G37*F37</f>
        <v>0.42339718910732094</v>
      </c>
      <c r="M38" s="47">
        <f>DATA!$C$13*((1+DATA!$C$10)^A38)*F37*G37</f>
        <v>3.6028268977016879E-2</v>
      </c>
      <c r="N38" s="47">
        <f t="shared" si="1"/>
        <v>11.739308572427598</v>
      </c>
      <c r="O38" s="26">
        <f>N38*'EIOPA RATES'!G46</f>
        <v>4.5952491860085409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671.45859776841689</v>
      </c>
      <c r="T38" s="80">
        <f t="shared" si="3"/>
        <v>0.17606043563880769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F38*(1-('MORTALITY RATES MALE'!D98/1000)*(1+DATA!$F$7))</f>
        <v>4.6385702315649299E-2</v>
      </c>
      <c r="G39" s="64">
        <f>(1-DATA!$C$12)*$G38</f>
        <v>2.8779372850256733E-3</v>
      </c>
      <c r="I39" s="58">
        <f>(D39-DATA!$C$11*((1+DATA!$C$10)^A39))*F39*G38*DATA!$C$12</f>
        <v>1.9492444909618172</v>
      </c>
      <c r="J39" s="47">
        <f>MAX(D39,DATA!$C$4)*F38*'MORTALITY RATES MALE'!D98/1000*(1+DATA!$F$7)*G38</f>
        <v>5.4489561108857592</v>
      </c>
      <c r="K39" s="47">
        <v>0</v>
      </c>
      <c r="L39" s="60">
        <f>D38*EXP('EIOPA RATES'!Q47)*DATA!$C$15*G38*F38</f>
        <v>0.26411510752250228</v>
      </c>
      <c r="M39" s="47">
        <f>DATA!$C$13*((1+DATA!$C$10)^A39)*F38*G38</f>
        <v>2.2731999950923436E-2</v>
      </c>
      <c r="N39" s="47">
        <f t="shared" si="1"/>
        <v>7.6850477093210019</v>
      </c>
      <c r="O39" s="26">
        <f>N39*'EIOPA RATES'!G47</f>
        <v>2.9174322276501585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677.14107268371095</v>
      </c>
      <c r="T39" s="80">
        <f t="shared" si="3"/>
        <v>0.10634711032717845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F39*(1-('MORTALITY RATES MALE'!D99/1000)*(1+DATA!$F$7))</f>
        <v>3.1558826856778043E-2</v>
      </c>
      <c r="G40" s="64">
        <f>(1-DATA!$C$12)*$G39</f>
        <v>2.4462466922718223E-3</v>
      </c>
      <c r="I40" s="58">
        <f>(D40-DATA!$C$11*((1+DATA!$C$10)^A40))*F40*G39*DATA!$C$12</f>
        <v>1.1370081344306915</v>
      </c>
      <c r="J40" s="47">
        <f>MAX(D40,DATA!$C$4)*F39*'MORTALITY RATES MALE'!D99/1000*(1+DATA!$F$7)*G39</f>
        <v>3.5630145333981602</v>
      </c>
      <c r="K40" s="47">
        <v>0</v>
      </c>
      <c r="L40" s="60">
        <f>D39*EXP('EIOPA RATES'!Q48)*DATA!$C$15*G39*F39</f>
        <v>0.1595663355726927</v>
      </c>
      <c r="M40" s="47">
        <f>DATA!$C$13*((1+DATA!$C$10)^A40)*F39*G39</f>
        <v>1.3888067600662368E-2</v>
      </c>
      <c r="N40" s="47">
        <f t="shared" si="1"/>
        <v>4.8734770710022071</v>
      </c>
      <c r="O40" s="26">
        <f>N40*'EIOPA RATES'!G48</f>
        <v>1.7938576036439033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683.01293741150084</v>
      </c>
      <c r="T40" s="80">
        <f t="shared" si="3"/>
        <v>6.2034188653406444E-2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F40*(1-('MORTALITY RATES MALE'!D100/1000)*(1+DATA!$F$7))</f>
        <v>2.070011869916815E-2</v>
      </c>
      <c r="G41" s="64">
        <f>(1-DATA!$C$12)*$G40</f>
        <v>2.0793096884310488E-3</v>
      </c>
      <c r="I41" s="58">
        <f>(D41-DATA!$C$11*((1+DATA!$C$10)^A41))*F41*G40*DATA!$C$12</f>
        <v>0.6395417970597711</v>
      </c>
      <c r="J41" s="47">
        <f>MAX(D41,DATA!$C$4)*F40*'MORTALITY RATES MALE'!D100/1000*(1+DATA!$F$7)*G40</f>
        <v>2.2377000906431692</v>
      </c>
      <c r="K41" s="47">
        <v>0</v>
      </c>
      <c r="L41" s="60">
        <f>D40*EXP('EIOPA RATES'!Q49)*DATA!$C$15*G40*F40</f>
        <v>9.3096584934142926E-2</v>
      </c>
      <c r="M41" s="47">
        <f>DATA!$C$13*((1+DATA!$C$10)^A41)*F40*G40</f>
        <v>8.1921450522478862E-3</v>
      </c>
      <c r="N41" s="47">
        <f t="shared" si="1"/>
        <v>2.9785306176893309</v>
      </c>
      <c r="O41" s="26">
        <f>N41*'EIOPA RATES'!G49</f>
        <v>1.0628038616128985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689.07966849059824</v>
      </c>
      <c r="T41" s="80">
        <f t="shared" si="3"/>
        <v>3.4893338483272057E-2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F41*(1-('MORTALITY RATES MALE'!D101/1000)*(1+DATA!$F$7))</f>
        <v>1.3055856828389544E-2</v>
      </c>
      <c r="G42" s="64">
        <f>(1-DATA!$C$12)*$G41</f>
        <v>1.7674132351663914E-3</v>
      </c>
      <c r="I42" s="58">
        <f>(D42-DATA!$C$11*((1+DATA!$C$10)^A42))*F42*G41*DATA!$C$12</f>
        <v>0.34597735363885929</v>
      </c>
      <c r="J42" s="47">
        <f>MAX(D42,DATA!$C$4)*F41*'MORTALITY RATES MALE'!D101/1000*(1+DATA!$F$7)*G41</f>
        <v>1.3511632933965987</v>
      </c>
      <c r="K42" s="47">
        <v>0</v>
      </c>
      <c r="L42" s="60">
        <f>D41*EXP('EIOPA RATES'!Q50)*DATA!$C$15*G41*F41</f>
        <v>5.2376237683692234E-2</v>
      </c>
      <c r="M42" s="47">
        <f>DATA!$C$13*((1+DATA!$C$10)^A42)*F41*G41</f>
        <v>4.6587426008234721E-3</v>
      </c>
      <c r="N42" s="47">
        <f t="shared" si="1"/>
        <v>1.7541756273199738</v>
      </c>
      <c r="O42" s="26">
        <f>N42*'EIOPA RATES'!G50</f>
        <v>0.60664321473804039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695.34658711467353</v>
      </c>
      <c r="T42" s="80">
        <f t="shared" si="3"/>
        <v>1.8876691727038288E-2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F42*(1-('MORTALITY RATES MALE'!D102/1000)*(1+DATA!$F$7))</f>
        <v>7.8824702178408399E-3</v>
      </c>
      <c r="G43" s="64">
        <f>(1-DATA!$C$12)*$G42</f>
        <v>1.5023012498914326E-3</v>
      </c>
      <c r="I43" s="58">
        <f>(D43-DATA!$C$11*((1+DATA!$C$10)^A43))*F43*G42*DATA!$C$12</f>
        <v>0.17920232301423111</v>
      </c>
      <c r="J43" s="47">
        <f>MAX(D43,DATA!$C$4)*F42*'MORTALITY RATES MALE'!D102/1000*(1+DATA!$F$7)*G42</f>
        <v>0.78449208264840609</v>
      </c>
      <c r="K43" s="47">
        <v>0</v>
      </c>
      <c r="L43" s="60">
        <f>D42*EXP('EIOPA RATES'!Q51)*DATA!$C$15*G42*F42</f>
        <v>2.8340544500170286E-2</v>
      </c>
      <c r="M43" s="47">
        <f>DATA!$C$13*((1+DATA!$C$10)^A43)*F42*G42</f>
        <v>2.5475361567869853E-3</v>
      </c>
      <c r="N43" s="47">
        <f t="shared" si="1"/>
        <v>0.99458248631959445</v>
      </c>
      <c r="O43" s="26">
        <f>N43*'EIOPA RATES'!G51</f>
        <v>0.33328633809256242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701.8189379366529</v>
      </c>
      <c r="T43" s="80">
        <f t="shared" si="3"/>
        <v>9.7774482155326033E-3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F43*(1-('MORTALITY RATES MALE'!D103/1000)*(1+DATA!$F$7))</f>
        <v>4.4885896710205432E-3</v>
      </c>
      <c r="G44" s="64">
        <f>(1-DATA!$C$12)*$G43</f>
        <v>1.2769560624077175E-3</v>
      </c>
      <c r="I44" s="58">
        <f>(D44-DATA!$C$11*((1+DATA!$C$10)^A44))*F44*G43*DATA!$C$12</f>
        <v>8.7528536357470751E-2</v>
      </c>
      <c r="J44" s="47">
        <f>MAX(D44,DATA!$C$4)*F43*'MORTALITY RATES MALE'!D103/1000*(1+DATA!$F$7)*G43</f>
        <v>0.4414393650222691</v>
      </c>
      <c r="K44" s="47">
        <v>0</v>
      </c>
      <c r="L44" s="60">
        <f>D43*EXP('EIOPA RATES'!Q52)*DATA!$C$15*G43*F43</f>
        <v>1.4676619171538622E-2</v>
      </c>
      <c r="M44" s="47">
        <f>DATA!$C$13*((1+DATA!$C$10)^A44)*F43*G43</f>
        <v>1.3335104202595984E-3</v>
      </c>
      <c r="N44" s="47">
        <f t="shared" si="1"/>
        <v>0.54497803097153807</v>
      </c>
      <c r="O44" s="26">
        <f>N44*'EIOPA RATES'!G52</f>
        <v>0.17699157927734946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708.21935552868877</v>
      </c>
      <c r="T44" s="80">
        <f t="shared" si="3"/>
        <v>4.7756745833451254E-3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F44*(1-('MORTALITY RATES MALE'!D104/1000)*(1+DATA!$F$7))</f>
        <v>2.3724292133860971E-3</v>
      </c>
      <c r="G45" s="64">
        <f>(1-DATA!$C$12)*$G44</f>
        <v>1.08541265304656E-3</v>
      </c>
      <c r="I45" s="58">
        <f>(D45-DATA!$C$11*((1+DATA!$C$10)^A45))*F45*G44*DATA!$C$12</f>
        <v>3.9705748706747798E-2</v>
      </c>
      <c r="J45" s="47">
        <f>MAX(D45,DATA!$C$4)*F44*'MORTALITY RATES MALE'!D104/1000*(1+DATA!$F$7)*G44</f>
        <v>0.2362358294252562</v>
      </c>
      <c r="K45" s="47">
        <v>0</v>
      </c>
      <c r="L45" s="60">
        <f>D44*EXP('EIOPA RATES'!Q53)*DATA!$C$15*G44*F44</f>
        <v>7.1729244826546964E-3</v>
      </c>
      <c r="M45" s="47">
        <f>DATA!$C$13*((1+DATA!$C$10)^A45)*F44*G44</f>
        <v>6.5835945700362674E-4</v>
      </c>
      <c r="N45" s="47">
        <f t="shared" si="1"/>
        <v>0.28377286207166236</v>
      </c>
      <c r="O45" s="26">
        <f>N45*'EIOPA RATES'!G53</f>
        <v>8.9264665904311521E-2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715.10851610662075</v>
      </c>
      <c r="T45" s="80">
        <f t="shared" si="3"/>
        <v>2.1664125728949285E-3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F45*(1-('MORTALITY RATES MALE'!D105/1000)*(1+DATA!$F$7))</f>
        <v>1.1637880297802662E-3</v>
      </c>
      <c r="G46" s="64">
        <f>(1-DATA!$C$12)*$G45</f>
        <v>9.2260075508957592E-4</v>
      </c>
      <c r="I46" s="58">
        <f>(D46-DATA!$C$11*((1+DATA!$C$10)^A46))*F46*G45*DATA!$C$12</f>
        <v>1.6713422531860016E-2</v>
      </c>
      <c r="J46" s="47">
        <f>MAX(D46,DATA!$C$4)*F45*'MORTALITY RATES MALE'!D105/1000*(1+DATA!$F$7)*G45</f>
        <v>0.11577860471163609</v>
      </c>
      <c r="K46" s="47">
        <v>0</v>
      </c>
      <c r="L46" s="60">
        <f>D45*EXP('EIOPA RATES'!Q54)*DATA!$C$15*G45*F45</f>
        <v>3.2532195016125981E-3</v>
      </c>
      <c r="M46" s="47">
        <f>DATA!$C$13*((1+DATA!$C$10)^A46)*F45*G45</f>
        <v>3.0169320815614549E-4</v>
      </c>
      <c r="N46" s="47">
        <f t="shared" si="1"/>
        <v>0.13604693995326483</v>
      </c>
      <c r="O46" s="26">
        <f>N46*'EIOPA RATES'!G54</f>
        <v>4.1459258525153926E-2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721.9165425614957</v>
      </c>
      <c r="T46" s="80">
        <f t="shared" si="3"/>
        <v>9.1191794003420926E-4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F46*(1-('MORTALITY RATES MALE'!D106/1000)*(1+DATA!$F$7))</f>
        <v>5.2577993491386137E-4</v>
      </c>
      <c r="G47" s="64">
        <f>(1-DATA!$C$12)*$G46</f>
        <v>7.8421064182613946E-4</v>
      </c>
      <c r="I47" s="58">
        <f>(D47-DATA!$C$11*((1+DATA!$C$10)^A47))*F47*G46*DATA!$C$12</f>
        <v>6.4777661688227147E-3</v>
      </c>
      <c r="J47" s="47">
        <f>MAX(D47,DATA!$C$4)*F46*'MORTALITY RATES MALE'!D106/1000*(1+DATA!$F$7)*G46</f>
        <v>5.2431141586542343E-2</v>
      </c>
      <c r="K47" s="47">
        <v>0</v>
      </c>
      <c r="L47" s="60">
        <f>D46*EXP('EIOPA RATES'!Q55)*DATA!$C$15*G46*F46</f>
        <v>1.3690716946608129E-3</v>
      </c>
      <c r="M47" s="47">
        <f>DATA!$C$13*((1+DATA!$C$10)^A47)*F46*G46</f>
        <v>1.2831140293089816E-4</v>
      </c>
      <c r="N47" s="47">
        <f t="shared" si="1"/>
        <v>6.0406290852956769E-2</v>
      </c>
      <c r="O47" s="26">
        <f>N47*'EIOPA RATES'!G55</f>
        <v>1.7837767584666767E-2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728.61880329311361</v>
      </c>
      <c r="T47" s="80">
        <f t="shared" si="3"/>
        <v>3.5344202666644161E-4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F47*(1-('MORTALITY RATES MALE'!D107/1000)*(1+DATA!$F$7))</f>
        <v>2.1692210743650816E-4</v>
      </c>
      <c r="G48" s="64">
        <f>(1-DATA!$C$12)*$G47</f>
        <v>6.6657904555221851E-4</v>
      </c>
      <c r="I48" s="58">
        <f>(D48-DATA!$C$11*((1+DATA!$C$10)^A48))*F48*G47*DATA!$C$12</f>
        <v>2.2941452160067759E-3</v>
      </c>
      <c r="J48" s="47">
        <f>MAX(D48,DATA!$C$4)*F47*'MORTALITY RATES MALE'!D107/1000*(1+DATA!$F$7)*G47</f>
        <v>2.1788127077659557E-2</v>
      </c>
      <c r="K48" s="47">
        <v>0</v>
      </c>
      <c r="L48" s="60">
        <f>D47*EXP('EIOPA RATES'!Q56)*DATA!$C$15*G47*F47</f>
        <v>5.3095104088531552E-4</v>
      </c>
      <c r="M48" s="47">
        <f>DATA!$C$13*((1+DATA!$C$10)^A48)*F47*G47</f>
        <v>5.0259072924894701E-5</v>
      </c>
      <c r="N48" s="47">
        <f t="shared" si="1"/>
        <v>2.4663482407476543E-2</v>
      </c>
      <c r="O48" s="26">
        <f>N48*'EIOPA RATES'!G56</f>
        <v>7.0529750444582691E-3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735.83367374231534</v>
      </c>
      <c r="T48" s="80">
        <f t="shared" si="3"/>
        <v>1.2517459787659261E-4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F48*(1-('MORTALITY RATES MALE'!D108/1000)*(1+DATA!$F$7))</f>
        <v>8.0966485931601906E-5</v>
      </c>
      <c r="G49" s="64">
        <f>(1-DATA!$C$12)*$G48</f>
        <v>5.665921887193857E-4</v>
      </c>
      <c r="I49" s="58">
        <f>(D49-DATA!$C$11*((1+DATA!$C$10)^A49))*F49*G48*DATA!$C$12</f>
        <v>7.3486597922694846E-4</v>
      </c>
      <c r="J49" s="47">
        <f>MAX(D49,DATA!$C$4)*F48*'MORTALITY RATES MALE'!D108/1000*(1+DATA!$F$7)*G48</f>
        <v>8.2308868964764588E-3</v>
      </c>
      <c r="K49" s="47">
        <v>0</v>
      </c>
      <c r="L49" s="60">
        <f>D48*EXP('EIOPA RATES'!Q57)*DATA!$C$15*G48*F48</f>
        <v>1.8799333845836009E-4</v>
      </c>
      <c r="M49" s="47">
        <f>DATA!$C$13*((1+DATA!$C$10)^A49)*F48*G48</f>
        <v>1.7977668896787261E-5</v>
      </c>
      <c r="N49" s="47">
        <f t="shared" si="1"/>
        <v>9.1717238830585548E-3</v>
      </c>
      <c r="O49" s="26">
        <f>N49*'EIOPA RATES'!G57</f>
        <v>2.5406130510043025E-3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742.93176736707449</v>
      </c>
      <c r="T49" s="80">
        <f t="shared" si="3"/>
        <v>4.009644569149712E-5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F49*(1-('MORTALITY RATES MALE'!D109/1000)*(1+DATA!$F$7))</f>
        <v>2.7055777172684529E-5</v>
      </c>
      <c r="G50" s="64">
        <f>(1-DATA!$C$12)*$G49</f>
        <v>4.8160336041147783E-4</v>
      </c>
      <c r="I50" s="58">
        <f>(D50-DATA!$C$11*((1+DATA!$C$10)^A50))*F50*G49*DATA!$C$12</f>
        <v>2.1077762785514615E-4</v>
      </c>
      <c r="J50" s="47">
        <f>MAX(D50,DATA!$C$4)*F49*'MORTALITY RATES MALE'!D109/1000*(1+DATA!$F$7)*G49</f>
        <v>2.8014866129888304E-3</v>
      </c>
      <c r="K50" s="47">
        <v>0</v>
      </c>
      <c r="L50" s="60">
        <f>D49*EXP('EIOPA RATES'!Q58)*DATA!$C$15*G49*F49</f>
        <v>6.0229322998787441E-5</v>
      </c>
      <c r="M50" s="47">
        <f>DATA!$C$13*((1+DATA!$C$10)^A50)*F49*G49</f>
        <v>5.8177352084814273E-6</v>
      </c>
      <c r="N50" s="47">
        <f t="shared" si="1"/>
        <v>3.0783112990512454E-3</v>
      </c>
      <c r="O50" s="26">
        <f>N50*'EIOPA RATES'!G58</f>
        <v>8.2583602566015492E-4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750.22935977498423</v>
      </c>
      <c r="T50" s="80">
        <f t="shared" si="3"/>
        <v>1.1500709996104535E-5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F50*(1-('MORTALITY RATES MALE'!D110/1000)*(1+DATA!$F$7))</f>
        <v>7.9986239297751637E-6</v>
      </c>
      <c r="G51" s="64">
        <f>(1-DATA!$C$12)*$G50</f>
        <v>4.0936285634975616E-4</v>
      </c>
      <c r="I51" s="58">
        <f>(D51-DATA!$C$11*((1+DATA!$C$10)^A51))*F51*G50*DATA!$C$12</f>
        <v>5.3495506227779946E-5</v>
      </c>
      <c r="J51" s="47">
        <f>MAX(D51,DATA!$C$4)*F50*'MORTALITY RATES MALE'!D110/1000*(1+DATA!$F$7)*G50</f>
        <v>8.5018108899087433E-4</v>
      </c>
      <c r="K51" s="47">
        <v>0</v>
      </c>
      <c r="L51" s="60">
        <f>D50*EXP('EIOPA RATES'!Q59)*DATA!$C$15*G50*F50</f>
        <v>1.7278363588973974E-5</v>
      </c>
      <c r="M51" s="47">
        <f>DATA!$C$13*((1+DATA!$C$10)^A51)*F50*G50</f>
        <v>1.6854961737470293E-6</v>
      </c>
      <c r="N51" s="47">
        <f t="shared" si="1"/>
        <v>9.2264045498137524E-4</v>
      </c>
      <c r="O51" s="26">
        <f>N51*'EIOPA RATES'!G59</f>
        <v>2.3967992345214539E-4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757.73096793588343</v>
      </c>
      <c r="T51" s="80">
        <f t="shared" si="3"/>
        <v>2.9189040800653593E-6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F51*(1-('MORTALITY RATES MALE'!D111/1000)*(1+DATA!$F$7))</f>
        <v>2.06354490709732E-6</v>
      </c>
      <c r="G52" s="64">
        <f>(1-DATA!$C$12)*$G51</f>
        <v>3.4795842789729273E-4</v>
      </c>
      <c r="I52" s="58">
        <f>(D52-DATA!$C$11*((1+DATA!$C$10)^A52))*F52*G51*DATA!$C$12</f>
        <v>1.1844652644853322E-5</v>
      </c>
      <c r="J52" s="47">
        <f>MAX(D52,DATA!$C$4)*F51*'MORTALITY RATES MALE'!D111/1000*(1+DATA!$F$7)*G51</f>
        <v>2.27242091888224E-4</v>
      </c>
      <c r="K52" s="47">
        <v>0</v>
      </c>
      <c r="L52" s="60">
        <f>D51*EXP('EIOPA RATES'!Q60)*DATA!$C$15*G51*F51</f>
        <v>4.3839615027737775E-6</v>
      </c>
      <c r="M52" s="47">
        <f>DATA!$C$13*((1+DATA!$C$10)^A52)*F51*G51</f>
        <v>4.3201828949262432E-7</v>
      </c>
      <c r="N52" s="47">
        <f t="shared" si="1"/>
        <v>2.4390272432534371E-4</v>
      </c>
      <c r="O52" s="26">
        <f>N52*'EIOPA RATES'!G60</f>
        <v>6.1371217267926204E-5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765.07669032448143</v>
      </c>
      <c r="T52" s="80">
        <f t="shared" si="3"/>
        <v>6.4628984087234595E-7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F52*(1-('MORTALITY RATES MALE'!D112/1000)*(1+DATA!$F$7))</f>
        <v>4.5709435177765653E-7</v>
      </c>
      <c r="G53" s="64">
        <f>(1-DATA!$C$12)*$G52</f>
        <v>2.957646637126988E-4</v>
      </c>
      <c r="I53" s="58">
        <f>(D53-DATA!$C$11*((1+DATA!$C$10)^A53))*F53*G52*DATA!$C$12</f>
        <v>2.2521021375737437E-6</v>
      </c>
      <c r="J53" s="47">
        <f>MAX(D53,DATA!$C$4)*F52*'MORTALITY RATES MALE'!D112/1000*(1+DATA!$F$7)*G52</f>
        <v>5.2796596058584388E-5</v>
      </c>
      <c r="K53" s="59">
        <f>F53*D53*G52</f>
        <v>1.5022576182970809E-5</v>
      </c>
      <c r="L53" s="60">
        <f>D52*EXP('EIOPA RATES'!Q61)*DATA!$C$15*G52*F52</f>
        <v>9.7082659650488035E-7</v>
      </c>
      <c r="M53" s="47">
        <f>DATA!$C$13*((1+DATA!$C$10)^A53)*F52*G52</f>
        <v>9.6631757172356375E-8</v>
      </c>
      <c r="N53" s="48">
        <f t="shared" si="1"/>
        <v>7.1138732732806175E-5</v>
      </c>
      <c r="O53" s="76">
        <f>N53*'EIOPA RATES'!G61</f>
        <v>1.7335473303178974E-5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772.61357123627772</v>
      </c>
      <c r="T53" s="81">
        <f t="shared" si="3"/>
        <v>1.2288405874103816E-7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1351-66A7-4976-9BAD-1A70CD761101}">
  <dimension ref="A1:X53"/>
  <sheetViews>
    <sheetView topLeftCell="D21" workbookViewId="0">
      <selection activeCell="K53" sqref="K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3" t="s">
        <v>50</v>
      </c>
      <c r="C1" s="183"/>
      <c r="D1" s="183"/>
      <c r="F1" s="184" t="s">
        <v>54</v>
      </c>
      <c r="G1" s="185"/>
      <c r="I1" s="186" t="s">
        <v>56</v>
      </c>
      <c r="J1" s="187"/>
      <c r="K1" s="187"/>
      <c r="L1" s="187"/>
      <c r="M1" s="187"/>
      <c r="N1" s="187"/>
      <c r="O1" s="188"/>
      <c r="Q1" s="189" t="s">
        <v>64</v>
      </c>
      <c r="R1" s="190"/>
      <c r="S1" s="190"/>
      <c r="T1" s="191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67941.827345250174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(1-DATA!$F$8)*$G3</f>
        <v>0.77500000000000002</v>
      </c>
      <c r="I4" s="58">
        <f>(D4-DATA!$C$11*((1+DATA!$C$10)^A4))*F4*G3*DATA!$F$8</f>
        <v>15635.741620293176</v>
      </c>
      <c r="J4" s="47">
        <f>MAX(D4,DATA!$C$4)*F3*('MORTALITY RATES MALE'!D63/1000)*G3</f>
        <v>415.7475</v>
      </c>
      <c r="K4" s="47">
        <v>0</v>
      </c>
      <c r="L4" s="60">
        <f>D3*EXP('EIOPA RATES'!Q12)*DATA!$C$15*G3*F3</f>
        <v>1001.0111999999998</v>
      </c>
      <c r="M4" s="47">
        <f>DATA!$C$13*((1+DATA!$C$10)^A4)*F3*G3</f>
        <v>51</v>
      </c>
      <c r="N4" s="47">
        <f t="shared" ref="N4:N53" si="1">SUM(I4:M4)</f>
        <v>17103.500320293177</v>
      </c>
      <c r="O4" s="26">
        <f>N4*'EIOPA RATES'!G12</f>
        <v>16744.498277229381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Q4+R4-M4</f>
        <v>521.00639999999976</v>
      </c>
      <c r="T4" s="80">
        <f>S4*F4*G3</f>
        <v>517.91201273879983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(1-DATA!$F$8)*$G4</f>
        <v>0.60062500000000008</v>
      </c>
      <c r="I5" s="58">
        <f>(D5-DATA!$C$11*((1+DATA!$C$10)^A5))*F5*G4*DATA!$F$8</f>
        <v>12014.178683205593</v>
      </c>
      <c r="J5" s="47">
        <f>MAX(D5,DATA!$C$4)*F4*('MORTALITY RATES MALE'!D64/1000)*G4</f>
        <v>349.55350031089256</v>
      </c>
      <c r="K5" s="47">
        <v>0</v>
      </c>
      <c r="L5" s="60">
        <f>D4*EXP('EIOPA RATES'!Q13)*DATA!$C$15*G4*F4</f>
        <v>769.58124437711081</v>
      </c>
      <c r="M5" s="47">
        <f>DATA!$C$13*((1+DATA!$C$10)^A5)*F4*G4</f>
        <v>40.076056166625001</v>
      </c>
      <c r="N5" s="47">
        <f t="shared" si="1"/>
        <v>13173.389484060221</v>
      </c>
      <c r="O5" s="26">
        <f>N5*'EIOPA RATES'!G13</f>
        <v>12639.288199588567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Q5+R5-M5</f>
        <v>530.74738251918279</v>
      </c>
      <c r="T5" s="80">
        <f t="shared" ref="T5:T53" si="3">S5*F5*G4</f>
        <v>406.23588286899246</v>
      </c>
      <c r="W5" s="67" t="s">
        <v>71</v>
      </c>
      <c r="X5" s="70">
        <f>SUMPRODUCT(I4:I53,'EIOPA RATES'!G12:G61)</f>
        <v>61446.602363683298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(1-DATA!$F$8)*$G5</f>
        <v>0.46548437500000006</v>
      </c>
      <c r="I6" s="58">
        <f>(D6-DATA!$C$11*((1+DATA!$C$10)^A6))*F6*G5*DATA!$F$8</f>
        <v>9249.3035090862159</v>
      </c>
      <c r="J6" s="47">
        <f>MAX(D6,DATA!$C$4)*F5*('MORTALITY RATES MALE'!D65/1000)*G5</f>
        <v>293.25508381455819</v>
      </c>
      <c r="K6" s="47">
        <v>0</v>
      </c>
      <c r="L6" s="60">
        <f>D5*EXP('EIOPA RATES'!Q14)*DATA!$C$15*G5*F5</f>
        <v>592.82404196314519</v>
      </c>
      <c r="M6" s="47">
        <f>DATA!$C$13*((1+DATA!$C$10)^A6)*F5*G5</f>
        <v>31.474775647936784</v>
      </c>
      <c r="N6" s="47">
        <f t="shared" si="1"/>
        <v>10166.857410511857</v>
      </c>
      <c r="O6" s="26">
        <f>N6*'EIOPA RATES'!G14</f>
        <v>9535.7934026234434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539.60349528293079</v>
      </c>
      <c r="T6" s="80">
        <f t="shared" si="3"/>
        <v>317.82555381627441</v>
      </c>
      <c r="W6" s="67" t="s">
        <v>70</v>
      </c>
      <c r="X6" s="70">
        <f>SUMPRODUCT(J4:J53,'EIOPA RATES'!G12:G61)</f>
        <v>2339.0273523506639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(1-DATA!$F$8)*$G6</f>
        <v>0.36075039062500008</v>
      </c>
      <c r="I7" s="58">
        <f>(D7-DATA!$C$11*((1+DATA!$C$10)^A7))*F7*G6*DATA!$F$8</f>
        <v>7128.1484784986224</v>
      </c>
      <c r="J7" s="47">
        <f>MAX(D7,DATA!$C$4)*F6*('MORTALITY RATES MALE'!D66/1000)*G6</f>
        <v>249.687736180005</v>
      </c>
      <c r="K7" s="47">
        <v>0</v>
      </c>
      <c r="L7" s="60">
        <f>D6*EXP('EIOPA RATES'!Q15)*DATA!$C$15*G6*F6</f>
        <v>457.21952994964789</v>
      </c>
      <c r="M7" s="47">
        <f>DATA!$C$13*((1+DATA!$C$10)^A7)*F6*G6</f>
        <v>24.705090672052322</v>
      </c>
      <c r="N7" s="47">
        <f t="shared" si="1"/>
        <v>7859.7608353003279</v>
      </c>
      <c r="O7" s="26">
        <f>N7*'EIOPA RATES'!G15</f>
        <v>7193.5449067282316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547.65713443398784</v>
      </c>
      <c r="T7" s="80">
        <f t="shared" si="3"/>
        <v>248.03760338495221</v>
      </c>
      <c r="W7" s="67" t="s">
        <v>74</v>
      </c>
      <c r="X7" s="70">
        <f>SUMPRODUCT(K4:K53,'EIOPA RATES'!G12:G61)</f>
        <v>6.2675053847032417E-7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(1-DATA!$F$8)*$G7</f>
        <v>0.27958155273437507</v>
      </c>
      <c r="I8" s="58">
        <f>(D8-DATA!$C$11*((1+DATA!$C$10)^A8))*F8*G7*DATA!$F$8</f>
        <v>5496.6018895517727</v>
      </c>
      <c r="J8" s="47">
        <f>MAX(D8,DATA!$C$4)*F7*('MORTALITY RATES MALE'!D67/1000)*G7</f>
        <v>211.97599249936522</v>
      </c>
      <c r="K8" s="47">
        <v>0</v>
      </c>
      <c r="L8" s="60">
        <f>D7*EXP('EIOPA RATES'!Q16)*DATA!$C$15*G7*F7</f>
        <v>352.84869619020606</v>
      </c>
      <c r="M8" s="47">
        <f>DATA!$C$13*((1+DATA!$C$10)^A8)*F7*G7</f>
        <v>19.376768131156734</v>
      </c>
      <c r="N8" s="47">
        <f t="shared" si="1"/>
        <v>6080.8033463725005</v>
      </c>
      <c r="O8" s="26">
        <f>N8*'EIOPA RATES'!G16</f>
        <v>5423.3098237278364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555.05703580917486</v>
      </c>
      <c r="T8" s="80">
        <f t="shared" si="3"/>
        <v>193.15106283769995</v>
      </c>
      <c r="W8" s="67" t="s">
        <v>73</v>
      </c>
      <c r="X8" s="70">
        <f>SUMPRODUCT(L4:L53,'EIOPA RATES'!G12:G61)</f>
        <v>3944.0046050684114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(1-DATA!$F$8)*$G8</f>
        <v>0.21667570336914069</v>
      </c>
      <c r="I9" s="58">
        <f>(D9-DATA!$C$11*((1+DATA!$C$10)^A9))*F9*G8*DATA!$F$8</f>
        <v>4237.8206075837743</v>
      </c>
      <c r="J9" s="47">
        <f>MAX(D9,DATA!$C$4)*F8*('MORTALITY RATES MALE'!D68/1000)*G8</f>
        <v>181.29036085681713</v>
      </c>
      <c r="K9" s="47">
        <v>0</v>
      </c>
      <c r="L9" s="60">
        <f>D8*EXP('EIOPA RATES'!Q17)*DATA!$C$15*G8*F8</f>
        <v>272.29949854547834</v>
      </c>
      <c r="M9" s="47">
        <f>DATA!$C$13*((1+DATA!$C$10)^A9)*F8*G8</f>
        <v>15.185609494707105</v>
      </c>
      <c r="N9" s="47">
        <f t="shared" si="1"/>
        <v>4706.596076480776</v>
      </c>
      <c r="O9" s="26">
        <f>N9*'EIOPA RATES'!G17</f>
        <v>4087.3481292278166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561.77690821604858</v>
      </c>
      <c r="T9" s="80">
        <f t="shared" si="3"/>
        <v>150.06042418934427</v>
      </c>
      <c r="W9" s="68" t="s">
        <v>72</v>
      </c>
      <c r="X9" s="71">
        <f>SUMPRODUCT(M4:M53,'EIOPA RATES'!G12:G61)</f>
        <v>212.19302352101923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(1-DATA!$F$8)*$G9</f>
        <v>0.16792367011108403</v>
      </c>
      <c r="I10" s="58">
        <f>(D10-DATA!$C$11*((1+DATA!$C$10)^A10))*F10*G9*DATA!$F$8</f>
        <v>3266.483509083359</v>
      </c>
      <c r="J10" s="47">
        <f>MAX(D10,DATA!$C$4)*F9*('MORTALITY RATES MALE'!D69/1000)*G9</f>
        <v>155.76197150292413</v>
      </c>
      <c r="K10" s="47">
        <v>0</v>
      </c>
      <c r="L10" s="60">
        <f>D9*EXP('EIOPA RATES'!Q18)*DATA!$C$15*G9*F9</f>
        <v>210.11698036970049</v>
      </c>
      <c r="M10" s="47">
        <f>DATA!$C$13*((1+DATA!$C$10)^A10)*F9*G9</f>
        <v>11.889817685695037</v>
      </c>
      <c r="N10" s="47">
        <f t="shared" si="1"/>
        <v>3644.2522786416785</v>
      </c>
      <c r="O10" s="26">
        <f>N10*'EIOPA RATES'!G18</f>
        <v>3079.0055820677208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568.09832309319961</v>
      </c>
      <c r="T10" s="80">
        <f t="shared" si="3"/>
        <v>116.35745616925881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(1-DATA!$F$8)*$G10</f>
        <v>0.13014084433609013</v>
      </c>
      <c r="I11" s="58">
        <f>(D11-DATA!$C$11*((1+DATA!$C$10)^A11))*F11*G10*DATA!$F$8</f>
        <v>2516.6514753685206</v>
      </c>
      <c r="J11" s="47">
        <f>MAX(D11,DATA!$C$4)*F10*('MORTALITY RATES MALE'!D70/1000)*G10</f>
        <v>134.35355221431706</v>
      </c>
      <c r="K11" s="47">
        <v>0</v>
      </c>
      <c r="L11" s="60">
        <f>D10*EXP('EIOPA RATES'!Q19)*DATA!$C$15*G10*F10</f>
        <v>162.09003527406441</v>
      </c>
      <c r="M11" s="47">
        <f>DATA!$C$13*((1+DATA!$C$10)^A11)*F10*G10</f>
        <v>9.2991615301887851</v>
      </c>
      <c r="N11" s="47">
        <f t="shared" si="1"/>
        <v>2822.3942243870911</v>
      </c>
      <c r="O11" s="26">
        <f>N11*'EIOPA RATES'!G19</f>
        <v>2318.098203465383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574.20754889221428</v>
      </c>
      <c r="T11" s="80">
        <f t="shared" si="3"/>
        <v>90.065283813442136</v>
      </c>
      <c r="W11" s="66" t="s">
        <v>75</v>
      </c>
      <c r="X11" s="69">
        <f>DATA!C4-X3</f>
        <v>2058.1726547498256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(1-DATA!$F$8)*$G11</f>
        <v>0.10085915436046985</v>
      </c>
      <c r="I12" s="58">
        <f>(D12-DATA!$C$11*((1+DATA!$C$10)^A12))*F12*G11*DATA!$F$8</f>
        <v>1937.6669524545509</v>
      </c>
      <c r="J12" s="47">
        <f>MAX(D12,DATA!$C$4)*F11*('MORTALITY RATES MALE'!D71/1000)*G11</f>
        <v>113.78011116406759</v>
      </c>
      <c r="K12" s="47">
        <v>0</v>
      </c>
      <c r="L12" s="60">
        <f>D11*EXP('EIOPA RATES'!Q20)*DATA!$C$15*G11*F11</f>
        <v>124.94786513588613</v>
      </c>
      <c r="M12" s="47">
        <f>DATA!$C$13*((1+DATA!$C$10)^A12)*F11*G11</f>
        <v>7.2637648597244588</v>
      </c>
      <c r="N12" s="47">
        <f t="shared" si="1"/>
        <v>2183.6586936142289</v>
      </c>
      <c r="O12" s="26">
        <f>N12*'EIOPA RATES'!G20</f>
        <v>1742.5412174901787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580.09109262346556</v>
      </c>
      <c r="T12" s="80">
        <f t="shared" si="3"/>
        <v>69.596591199802234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(1-DATA!$F$8)*$G12</f>
        <v>7.8165844629364142E-2</v>
      </c>
      <c r="I13" s="58">
        <f>(D13-DATA!$C$11*((1+DATA!$C$10)^A13))*F13*G12*DATA!$F$8</f>
        <v>1489.0759854025414</v>
      </c>
      <c r="J13" s="47">
        <f>MAX(D13,DATA!$C$4)*F12*('MORTALITY RATES MALE'!D72/1000)*G12</f>
        <v>96.541202281934986</v>
      </c>
      <c r="K13" s="47">
        <v>0</v>
      </c>
      <c r="L13" s="60">
        <f>D12*EXP('EIOPA RATES'!Q21)*DATA!$C$15*G12*F12</f>
        <v>96.151813535465763</v>
      </c>
      <c r="M13" s="47">
        <f>DATA!$C$13*((1+DATA!$C$10)^A13)*F12*G12</f>
        <v>5.6671563730740928</v>
      </c>
      <c r="N13" s="47">
        <f t="shared" si="1"/>
        <v>1687.4361575930163</v>
      </c>
      <c r="O13" s="26">
        <f>N13*'EIOPA RATES'!G21</f>
        <v>1308.9983943609345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585.24912613095751</v>
      </c>
      <c r="T13" s="80">
        <f t="shared" si="3"/>
        <v>53.634827004239327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(1-DATA!$F$8)*$G13</f>
        <v>6.057852958775721E-2</v>
      </c>
      <c r="I14" s="58">
        <f>(D14-DATA!$C$11*((1+DATA!$C$10)^A14))*F14*G13*DATA!$F$8</f>
        <v>1145.3668309318793</v>
      </c>
      <c r="J14" s="47">
        <f>MAX(D14,DATA!$C$4)*F13*('MORTALITY RATES MALE'!D73/1000)*G13</f>
        <v>80.698481581801119</v>
      </c>
      <c r="K14" s="47">
        <v>0</v>
      </c>
      <c r="L14" s="60">
        <f>D13*EXP('EIOPA RATES'!Q22)*DATA!$C$15*G13*F13</f>
        <v>74.050500278431045</v>
      </c>
      <c r="M14" s="47">
        <f>DATA!$C$13*((1+DATA!$C$10)^A14)*F13*G13</f>
        <v>4.4154981434298524</v>
      </c>
      <c r="N14" s="47">
        <f t="shared" si="1"/>
        <v>1304.5313109355413</v>
      </c>
      <c r="O14" s="26">
        <f>N14*'EIOPA RATES'!G22</f>
        <v>981.63254103308498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591.35930997338266</v>
      </c>
      <c r="T14" s="80">
        <f t="shared" si="3"/>
        <v>41.345745340925461</v>
      </c>
      <c r="W14" s="73" t="s">
        <v>77</v>
      </c>
      <c r="X14" s="72">
        <f>SUM(T3:T53)</f>
        <v>2335.1110072595229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(1-DATA!$F$8)*$G14</f>
        <v>4.6948360430511836E-2</v>
      </c>
      <c r="I15" s="58">
        <f>(D15-DATA!$C$11*((1+DATA!$C$10)^A15))*F15*G14*DATA!$F$8</f>
        <v>878.75466192127078</v>
      </c>
      <c r="J15" s="47">
        <f>MAX(D15,DATA!$C$4)*F14*('MORTALITY RATES MALE'!D74/1000)*G14</f>
        <v>69.146417721858711</v>
      </c>
      <c r="K15" s="47">
        <v>0</v>
      </c>
      <c r="L15" s="60">
        <f>D14*EXP('EIOPA RATES'!Q23)*DATA!$C$15*G14*F14</f>
        <v>56.917203146654536</v>
      </c>
      <c r="M15" s="47">
        <f>DATA!$C$13*((1+DATA!$C$10)^A15)*F14*G14</f>
        <v>3.4359999980445606</v>
      </c>
      <c r="N15" s="47">
        <f t="shared" si="1"/>
        <v>1008.2542827878285</v>
      </c>
      <c r="O15" s="26">
        <f>N15*'EIOPA RATES'!G23</f>
        <v>736.48022815116371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596.80328073765031</v>
      </c>
      <c r="T15" s="80">
        <f t="shared" si="3"/>
        <v>31.775558489175552</v>
      </c>
      <c r="W15" s="74" t="s">
        <v>78</v>
      </c>
      <c r="X15" s="70">
        <f>DATA!C4-X3-X14</f>
        <v>-276.93835250969732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(1-DATA!$F$8)*$G15</f>
        <v>3.6384979333646671E-2</v>
      </c>
      <c r="I16" s="58">
        <f>(D16-DATA!$C$11*((1+DATA!$C$10)^A16))*F16*G15*DATA!$F$8</f>
        <v>672.64237016035474</v>
      </c>
      <c r="J16" s="47">
        <f>MAX(D16,DATA!$C$4)*F15*('MORTALITY RATES MALE'!D75/1000)*G15</f>
        <v>58.857180622501893</v>
      </c>
      <c r="K16" s="47">
        <v>0</v>
      </c>
      <c r="L16" s="60">
        <f>D15*EXP('EIOPA RATES'!Q24)*DATA!$C$15*G15*F15</f>
        <v>43.652311914804471</v>
      </c>
      <c r="M16" s="47">
        <f>DATA!$C$13*((1+DATA!$C$10)^A16)*F15*G15</f>
        <v>2.6689222996815669</v>
      </c>
      <c r="N16" s="47">
        <f t="shared" si="1"/>
        <v>777.82078499734268</v>
      </c>
      <c r="O16" s="26">
        <f>N16*'EIOPA RATES'!G24</f>
        <v>551.73218714386951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601.84388728069985</v>
      </c>
      <c r="T16" s="80">
        <f t="shared" si="3"/>
        <v>24.354726029666018</v>
      </c>
      <c r="W16" s="75" t="s">
        <v>79</v>
      </c>
      <c r="X16" s="71">
        <f>(DATA!$C$14-DATA!$C$15)*X18*DATA!C4</f>
        <v>2254.723326660685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(1-DATA!$F$8)*$G16</f>
        <v>2.8198358983576172E-2</v>
      </c>
      <c r="I17" s="58">
        <f>(D17-DATA!$C$11*((1+DATA!$C$10)^A17))*F17*G16*DATA!$F$8</f>
        <v>513.0236342681153</v>
      </c>
      <c r="J17" s="47">
        <f>MAX(D17,DATA!$C$4)*F16*('MORTALITY RATES MALE'!D76/1000)*G16</f>
        <v>50.595163065503037</v>
      </c>
      <c r="K17" s="47">
        <v>0</v>
      </c>
      <c r="L17" s="60">
        <f>D16*EXP('EIOPA RATES'!Q25)*DATA!$C$15*G16*F16</f>
        <v>33.375396899255612</v>
      </c>
      <c r="M17" s="47">
        <f>DATA!$C$13*((1+DATA!$C$10)^A17)*F16*G16</f>
        <v>2.0690620070269485</v>
      </c>
      <c r="N17" s="47">
        <f t="shared" si="1"/>
        <v>599.06325623990085</v>
      </c>
      <c r="O17" s="26">
        <f>N17*'EIOPA RATES'!G25</f>
        <v>413.12219567402661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606.04814649200591</v>
      </c>
      <c r="T17" s="80">
        <f t="shared" si="3"/>
        <v>18.594307621902324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(1-DATA!$F$8)*$G17</f>
        <v>2.1853728212271533E-2</v>
      </c>
      <c r="I18" s="58">
        <f>(D18-DATA!$C$11*((1+DATA!$C$10)^A18))*F18*G17*DATA!$F$8</f>
        <v>390.23062190366556</v>
      </c>
      <c r="J18" s="47">
        <f>MAX(D18,DATA!$C$4)*F17*('MORTALITY RATES MALE'!D77/1000)*G17</f>
        <v>42.676885121832036</v>
      </c>
      <c r="K18" s="47">
        <v>0</v>
      </c>
      <c r="L18" s="60">
        <f>D17*EXP('EIOPA RATES'!Q26)*DATA!$C$15*G17*F17</f>
        <v>25.447073933898793</v>
      </c>
      <c r="M18" s="47">
        <f>DATA!$C$13*((1+DATA!$C$10)^A18)*F17*G17</f>
        <v>1.6001001558894539</v>
      </c>
      <c r="N18" s="47">
        <f t="shared" si="1"/>
        <v>459.95468111528578</v>
      </c>
      <c r="O18" s="26">
        <f>N18*'EIOPA RATES'!G26</f>
        <v>308.47631272449195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609.9403888132407</v>
      </c>
      <c r="T18" s="80">
        <f t="shared" si="3"/>
        <v>14.154956223307158</v>
      </c>
      <c r="W18" s="66" t="s">
        <v>80</v>
      </c>
      <c r="X18" s="69">
        <f>SUMPRODUCT(O4:O53,A4:A53)/SUM(O4:O53)</f>
        <v>4.0262916547512244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(1-DATA!$F$8)*$G18</f>
        <v>1.6936639364510439E-2</v>
      </c>
      <c r="I19" s="58">
        <f>(D19-DATA!$C$11*((1+DATA!$C$10)^A19))*F19*G18*DATA!$F$8</f>
        <v>296.02261477584312</v>
      </c>
      <c r="J19" s="47">
        <f>MAX(D19,DATA!$C$4)*F18*('MORTALITY RATES MALE'!D78/1000)*G18</f>
        <v>36.492066946246673</v>
      </c>
      <c r="K19" s="47">
        <v>0</v>
      </c>
      <c r="L19" s="60">
        <f>D18*EXP('EIOPA RATES'!Q27)*DATA!$C$15*G18*F18</f>
        <v>19.362781817641931</v>
      </c>
      <c r="M19" s="47">
        <f>DATA!$C$13*((1+DATA!$C$10)^A19)*F18*G18</f>
        <v>1.2345127888599472</v>
      </c>
      <c r="N19" s="47">
        <f t="shared" si="1"/>
        <v>353.11197632859165</v>
      </c>
      <c r="O19" s="26">
        <f>N19*'EIOPA RATES'!G27</f>
        <v>230.23769784584084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613.95208042564866</v>
      </c>
      <c r="T19" s="80">
        <f t="shared" si="3"/>
        <v>10.744338807321677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(1-DATA!$F$8)*$G19</f>
        <v>1.3125895507495591E-2</v>
      </c>
      <c r="I20" s="58">
        <f>(D20-DATA!$C$11*((1+DATA!$C$10)^A20))*F20*G19*DATA!$F$8</f>
        <v>224.05420797280624</v>
      </c>
      <c r="J20" s="47">
        <f>MAX(D20,DATA!$C$4)*F19*('MORTALITY RATES MALE'!D79/1000)*G19</f>
        <v>29.612165454479936</v>
      </c>
      <c r="K20" s="47">
        <v>0</v>
      </c>
      <c r="L20" s="60">
        <f>D19*EXP('EIOPA RATES'!Q28)*DATA!$C$15*G19*F19</f>
        <v>14.683931527023162</v>
      </c>
      <c r="M20" s="47">
        <f>DATA!$C$13*((1+DATA!$C$10)^A20)*F19*G19</f>
        <v>0.94955439049078061</v>
      </c>
      <c r="N20" s="47">
        <f t="shared" si="1"/>
        <v>269.2998593448001</v>
      </c>
      <c r="O20" s="26">
        <f>N20*'EIOPA RATES'!G28</f>
        <v>170.76090589734082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617.71805663782516</v>
      </c>
      <c r="T20" s="80">
        <f t="shared" si="3"/>
        <v>8.1360849471643455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(1-DATA!$F$8)*$G20</f>
        <v>1.0172569018309083E-2</v>
      </c>
      <c r="I21" s="58">
        <f>(D21-DATA!$C$11*((1+DATA!$C$10)^A21))*F21*G20*DATA!$F$8</f>
        <v>168.80794464558937</v>
      </c>
      <c r="J21" s="47">
        <f>MAX(D21,DATA!$C$4)*F20*('MORTALITY RATES MALE'!D80/1000)*G20</f>
        <v>24.738919391448288</v>
      </c>
      <c r="K21" s="47">
        <v>0</v>
      </c>
      <c r="L21" s="60">
        <f>D20*EXP('EIOPA RATES'!Q29)*DATA!$C$15*G20*F20</f>
        <v>11.098059506315794</v>
      </c>
      <c r="M21" s="47">
        <f>DATA!$C$13*((1+DATA!$C$10)^A21)*F20*G20</f>
        <v>0.72895375324813128</v>
      </c>
      <c r="N21" s="47">
        <f t="shared" si="1"/>
        <v>205.37387729660159</v>
      </c>
      <c r="O21" s="26">
        <f>N21*'EIOPA RATES'!G29</f>
        <v>126.82697692556006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620.54353143115304</v>
      </c>
      <c r="T21" s="80">
        <f t="shared" si="3"/>
        <v>6.1321814544442645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(1-DATA!$F$8)*$G21</f>
        <v>7.8837409891895395E-3</v>
      </c>
      <c r="I22" s="58">
        <f>(D22-DATA!$C$11*((1+DATA!$C$10)^A22))*F22*G21*DATA!$F$8</f>
        <v>126.33209010304927</v>
      </c>
      <c r="J22" s="47">
        <f>MAX(D22,DATA!$C$4)*F21*('MORTALITY RATES MALE'!D81/1000)*G21</f>
        <v>21.000615659756889</v>
      </c>
      <c r="K22" s="47">
        <v>0</v>
      </c>
      <c r="L22" s="60">
        <f>D21*EXP('EIOPA RATES'!Q30)*DATA!$C$15*G21*F21</f>
        <v>8.3411895456489358</v>
      </c>
      <c r="M22" s="47">
        <f>DATA!$C$13*((1+DATA!$C$10)^A22)*F21*G21</f>
        <v>0.55785035632426105</v>
      </c>
      <c r="N22" s="47">
        <f t="shared" si="1"/>
        <v>156.23174566477934</v>
      </c>
      <c r="O22" s="26">
        <f>N22*'EIOPA RATES'!G30</f>
        <v>94.191389595201443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621.80762733410825</v>
      </c>
      <c r="T22" s="80">
        <f t="shared" si="3"/>
        <v>4.5904915216026962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(1-DATA!$F$8)*$G22</f>
        <v>6.1098992666218932E-3</v>
      </c>
      <c r="I23" s="58">
        <f>(D23-DATA!$C$11*((1+DATA!$C$10)^A23))*F23*G22*DATA!$F$8</f>
        <v>93.795467021803375</v>
      </c>
      <c r="J23" s="47">
        <f>MAX(D23,DATA!$C$4)*F22*('MORTALITY RATES MALE'!D82/1000)*G22</f>
        <v>17.899278913363194</v>
      </c>
      <c r="K23" s="47">
        <v>0</v>
      </c>
      <c r="L23" s="60">
        <f>D22*EXP('EIOPA RATES'!Q31)*DATA!$C$15*G22*F22</f>
        <v>6.2260069730351697</v>
      </c>
      <c r="M23" s="47">
        <f>DATA!$C$13*((1+DATA!$C$10)^A23)*F22*G22</f>
        <v>0.42508745331929093</v>
      </c>
      <c r="N23" s="47">
        <f t="shared" si="1"/>
        <v>118.34584036152103</v>
      </c>
      <c r="O23" s="26">
        <f>N23*'EIOPA RATES'!G31</f>
        <v>69.841339298582909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621.39780547204384</v>
      </c>
      <c r="T23" s="80">
        <f t="shared" si="3"/>
        <v>3.4089708830586702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(1-DATA!$F$8)*$G23</f>
        <v>4.7351719316319676E-3</v>
      </c>
      <c r="I24" s="58">
        <f>(D24-DATA!$C$11*((1+DATA!$C$10)^A24))*F24*G23*DATA!$F$8</f>
        <v>69.329754254384568</v>
      </c>
      <c r="J24" s="47">
        <f>MAX(D24,DATA!$C$4)*F23*('MORTALITY RATES MALE'!D83/1000)*G23</f>
        <v>14.888851750006031</v>
      </c>
      <c r="K24" s="47">
        <v>0</v>
      </c>
      <c r="L24" s="60">
        <f>D23*EXP('EIOPA RATES'!Q32)*DATA!$C$15*G23*F23</f>
        <v>4.6257837419557886</v>
      </c>
      <c r="M24" s="47">
        <f>DATA!$C$13*((1+DATA!$C$10)^A24)*F23*G23</f>
        <v>0.32220248862261658</v>
      </c>
      <c r="N24" s="47">
        <f t="shared" si="1"/>
        <v>89.166592234969002</v>
      </c>
      <c r="O24" s="26">
        <f>N24*'EIOPA RATES'!G32</f>
        <v>51.472503797026967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621.39373076143806</v>
      </c>
      <c r="T24" s="80">
        <f t="shared" si="3"/>
        <v>2.5202080292707967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(1-DATA!$F$8)*$G24</f>
        <v>3.6697582470147749E-3</v>
      </c>
      <c r="I25" s="58">
        <f>(D25-DATA!$C$11*((1+DATA!$C$10)^A25))*F25*G24*DATA!$F$8</f>
        <v>50.904164831826385</v>
      </c>
      <c r="J25" s="47">
        <f>MAX(D25,DATA!$C$4)*F24*('MORTALITY RATES MALE'!D84/1000)*G24</f>
        <v>12.784555949500945</v>
      </c>
      <c r="K25" s="47">
        <v>0</v>
      </c>
      <c r="L25" s="60">
        <f>D24*EXP('EIOPA RATES'!Q33)*DATA!$C$15*G24*F24</f>
        <v>3.4229467298353948</v>
      </c>
      <c r="M25" s="47">
        <f>DATA!$C$13*((1+DATA!$C$10)^A25)*F24*G24</f>
        <v>0.24296572322338203</v>
      </c>
      <c r="N25" s="47">
        <f t="shared" si="1"/>
        <v>67.3546332343861</v>
      </c>
      <c r="O25" s="26">
        <f>N25*'EIOPA RATES'!G33</f>
        <v>37.990987950754707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622.04423103721672</v>
      </c>
      <c r="T25" s="80">
        <f t="shared" si="3"/>
        <v>1.8506695577375893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(1-DATA!$F$8)*$G25</f>
        <v>2.8440626414364505E-3</v>
      </c>
      <c r="I26" s="58">
        <f>(D26-DATA!$C$11*((1+DATA!$C$10)^A26))*F26*G25*DATA!$F$8</f>
        <v>37.169488595893533</v>
      </c>
      <c r="J26" s="47">
        <f>MAX(D26,DATA!$C$4)*F25*('MORTALITY RATES MALE'!D85/1000)*G25</f>
        <v>10.491147213944053</v>
      </c>
      <c r="K26" s="47">
        <v>0</v>
      </c>
      <c r="L26" s="60">
        <f>D25*EXP('EIOPA RATES'!Q34)*DATA!$C$15*G25*F25</f>
        <v>2.5159524811647329</v>
      </c>
      <c r="M26" s="47">
        <f>DATA!$C$13*((1+DATA!$C$10)^A26)*F25*G25</f>
        <v>0.1817955598365236</v>
      </c>
      <c r="N26" s="47">
        <f t="shared" si="1"/>
        <v>50.358383850838841</v>
      </c>
      <c r="O26" s="26">
        <f>N26*'EIOPA RATES'!G34</f>
        <v>27.724233475559139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623.3449238978103</v>
      </c>
      <c r="T26" s="80">
        <f t="shared" si="3"/>
        <v>1.3514758255219286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(1-DATA!$F$8)*$G26</f>
        <v>2.2041485471132492E-3</v>
      </c>
      <c r="I27" s="58">
        <f>(D27-DATA!$C$11*((1+DATA!$C$10)^A27))*F27*G26*DATA!$F$8</f>
        <v>26.964446742748997</v>
      </c>
      <c r="J27" s="47">
        <f>MAX(D27,DATA!$C$4)*F26*('MORTALITY RATES MALE'!D86/1000)*G26</f>
        <v>8.5740301502781247</v>
      </c>
      <c r="K27" s="47">
        <v>0</v>
      </c>
      <c r="L27" s="60">
        <f>D26*EXP('EIOPA RATES'!Q35)*DATA!$C$15*G26*F26</f>
        <v>1.8389881888598929</v>
      </c>
      <c r="M27" s="47">
        <f>DATA!$C$13*((1+DATA!$C$10)^A27)*F26*G26</f>
        <v>0.13513121560412447</v>
      </c>
      <c r="N27" s="47">
        <f t="shared" si="1"/>
        <v>37.512596297491143</v>
      </c>
      <c r="O27" s="26">
        <f>N27*'EIOPA RATES'!G35</f>
        <v>20.137218207944457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625.26696747438962</v>
      </c>
      <c r="T27" s="80">
        <f t="shared" si="3"/>
        <v>0.98050327363657663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(1-DATA!$F$8)*$G27</f>
        <v>1.7082151240127683E-3</v>
      </c>
      <c r="I28" s="58">
        <f>(D28-DATA!$C$11*((1+DATA!$C$10)^A28))*F28*G27*DATA!$F$8</f>
        <v>19.400313126059647</v>
      </c>
      <c r="J28" s="47">
        <f>MAX(D28,DATA!$C$4)*F27*('MORTALITY RATES MALE'!D87/1000)*G27</f>
        <v>7.0210102238119081</v>
      </c>
      <c r="K28" s="47">
        <v>0</v>
      </c>
      <c r="L28" s="60">
        <f>D27*EXP('EIOPA RATES'!Q36)*DATA!$C$15*G27*F27</f>
        <v>1.3353179880451229</v>
      </c>
      <c r="M28" s="47">
        <f>DATA!$C$13*((1+DATA!$C$10)^A28)*F27*G27</f>
        <v>9.9691828834650414E-2</v>
      </c>
      <c r="N28" s="47">
        <f t="shared" si="1"/>
        <v>27.85633316675133</v>
      </c>
      <c r="O28" s="26">
        <f>N28*'EIOPA RATES'!G36</f>
        <v>14.567435504841965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627.75824119536594</v>
      </c>
      <c r="T28" s="80">
        <f t="shared" si="3"/>
        <v>0.7054952369017895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(1-DATA!$F$8)*$G28</f>
        <v>1.3238667211098955E-3</v>
      </c>
      <c r="I29" s="58">
        <f>(D29-DATA!$C$11*((1+DATA!$C$10)^A29))*F29*G28*DATA!$F$8</f>
        <v>13.848479880631292</v>
      </c>
      <c r="J29" s="47">
        <f>MAX(D29,DATA!$C$4)*F28*('MORTALITY RATES MALE'!D88/1000)*G28</f>
        <v>5.5741865815447316</v>
      </c>
      <c r="K29" s="47">
        <v>0</v>
      </c>
      <c r="L29" s="60">
        <f>D28*EXP('EIOPA RATES'!Q37)*DATA!$C$15*G28*F28</f>
        <v>0.96124338155811884</v>
      </c>
      <c r="M29" s="47">
        <f>DATA!$C$13*((1+DATA!$C$10)^A29)*F28*G28</f>
        <v>7.2874877178016759E-2</v>
      </c>
      <c r="N29" s="47">
        <f t="shared" si="1"/>
        <v>20.456784720912161</v>
      </c>
      <c r="O29" s="26">
        <f>N29*'EIOPA RATES'!G37</f>
        <v>10.416092388086447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630.5822775044353</v>
      </c>
      <c r="T29" s="80">
        <f t="shared" si="3"/>
        <v>0.50362711109104086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(1-DATA!$F$8)*$G29</f>
        <v>1.0259967088601691E-3</v>
      </c>
      <c r="I30" s="58">
        <f>(D30-DATA!$C$11*((1+DATA!$C$10)^A30))*F30*G29*DATA!$F$8</f>
        <v>9.7804693783102277</v>
      </c>
      <c r="J30" s="47">
        <f>MAX(D30,DATA!$C$4)*F29*('MORTALITY RATES MALE'!D89/1000)*G29</f>
        <v>4.4863823505886167</v>
      </c>
      <c r="K30" s="47">
        <v>0</v>
      </c>
      <c r="L30" s="60">
        <f>D29*EXP('EIOPA RATES'!Q38)*DATA!$C$15*G29*F29</f>
        <v>0.68674851795995173</v>
      </c>
      <c r="M30" s="47">
        <f>DATA!$C$13*((1+DATA!$C$10)^A30)*F29*G29</f>
        <v>5.2825508287333359E-2</v>
      </c>
      <c r="N30" s="47">
        <f t="shared" si="1"/>
        <v>15.006425755146129</v>
      </c>
      <c r="O30" s="26">
        <f>N30*'EIOPA RATES'!G38</f>
        <v>7.433355027471154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633.94919151685053</v>
      </c>
      <c r="T30" s="80">
        <f t="shared" si="3"/>
        <v>0.35569966078931148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(1-DATA!$F$8)*$G30</f>
        <v>7.951474493666311E-4</v>
      </c>
      <c r="I31" s="58">
        <f>(D31-DATA!$C$11*((1+DATA!$C$10)^A31))*F31*G30*DATA!$F$8</f>
        <v>6.8080289219740928</v>
      </c>
      <c r="J31" s="47">
        <f>MAX(D31,DATA!$C$4)*F30*('MORTALITY RATES MALE'!D90/1000)*G30</f>
        <v>3.6237638727681802</v>
      </c>
      <c r="K31" s="47">
        <v>0</v>
      </c>
      <c r="L31" s="60">
        <f>D30*EXP('EIOPA RATES'!Q39)*DATA!$C$15*G30*F30</f>
        <v>0.48520725884299065</v>
      </c>
      <c r="M31" s="47">
        <f>DATA!$C$13*((1+DATA!$C$10)^A31)*F30*G30</f>
        <v>3.7853454116111823E-2</v>
      </c>
      <c r="N31" s="47">
        <f t="shared" si="1"/>
        <v>10.954853507701376</v>
      </c>
      <c r="O31" s="26">
        <f>N31*'EIOPA RATES'!G39</f>
        <v>5.2769762692791993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637.57716733159407</v>
      </c>
      <c r="T31" s="80">
        <f t="shared" si="3"/>
        <v>0.24760435003583969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(1-DATA!$F$8)*$G31</f>
        <v>6.1623927325913915E-4</v>
      </c>
      <c r="I32" s="58">
        <f>(D32-DATA!$C$11*((1+DATA!$C$10)^A32))*F32*G31*DATA!$F$8</f>
        <v>4.6616230249692583</v>
      </c>
      <c r="J32" s="47">
        <f>MAX(D32,DATA!$C$4)*F31*('MORTALITY RATES MALE'!D91/1000)*G31</f>
        <v>2.8828945951724094</v>
      </c>
      <c r="K32" s="47">
        <v>0</v>
      </c>
      <c r="L32" s="60">
        <f>D31*EXP('EIOPA RATES'!Q40)*DATA!$C$15*G31*F31</f>
        <v>0.33798409987399941</v>
      </c>
      <c r="M32" s="47">
        <f>DATA!$C$13*((1+DATA!$C$10)^A32)*F31*G31</f>
        <v>2.6724045491867184E-2</v>
      </c>
      <c r="N32" s="47">
        <f t="shared" si="1"/>
        <v>7.909225765507534</v>
      </c>
      <c r="O32" s="26">
        <f>N32*'EIOPA RATES'!G40</f>
        <v>3.7023624222765066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641.67174650429081</v>
      </c>
      <c r="T32" s="80">
        <f t="shared" si="3"/>
        <v>0.16954475035720745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(1-DATA!$F$8)*$G32</f>
        <v>4.7758543677583283E-4</v>
      </c>
      <c r="I33" s="58">
        <f>(D33-DATA!$C$11*((1+DATA!$C$10)^A33))*F33*G32*DATA!$F$8</f>
        <v>3.1340930912459775</v>
      </c>
      <c r="J33" s="47">
        <f>MAX(D33,DATA!$C$4)*F32*('MORTALITY RATES MALE'!D92/1000)*G32</f>
        <v>2.2339876590959968</v>
      </c>
      <c r="K33" s="47">
        <v>0</v>
      </c>
      <c r="L33" s="60">
        <f>D32*EXP('EIOPA RATES'!Q41)*DATA!$C$15*G32*F32</f>
        <v>0.23146786538506123</v>
      </c>
      <c r="M33" s="47">
        <f>DATA!$C$13*((1+DATA!$C$10)^A33)*F32*G32</f>
        <v>1.8545916052388763E-2</v>
      </c>
      <c r="N33" s="47">
        <f t="shared" si="1"/>
        <v>5.6180945317794242</v>
      </c>
      <c r="O33" s="26">
        <f>N33*'EIOPA RATES'!G41</f>
        <v>2.5551966705372879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645.90263406393558</v>
      </c>
      <c r="T33" s="80">
        <f t="shared" si="3"/>
        <v>0.11399015094756577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(1-DATA!$F$8)*$G33</f>
        <v>3.7012871350127044E-4</v>
      </c>
      <c r="I34" s="58">
        <f>(D34-DATA!$C$11*((1+DATA!$C$10)^A34))*F34*G33*DATA!$F$8</f>
        <v>2.065709718322208</v>
      </c>
      <c r="J34" s="47">
        <f>MAX(D34,DATA!$C$4)*F33*('MORTALITY RATES MALE'!D93/1000)*G33</f>
        <v>1.6945079259960831</v>
      </c>
      <c r="K34" s="47">
        <v>0</v>
      </c>
      <c r="L34" s="60">
        <f>D33*EXP('EIOPA RATES'!Q42)*DATA!$C$15*G33*F33</f>
        <v>0.15574222513482106</v>
      </c>
      <c r="M34" s="47">
        <f>DATA!$C$13*((1+DATA!$C$10)^A34)*F33*G33</f>
        <v>1.2635059883047675E-2</v>
      </c>
      <c r="N34" s="47">
        <f t="shared" si="1"/>
        <v>3.9285949293361599</v>
      </c>
      <c r="O34" s="26">
        <f>N34*'EIOPA RATES'!G42</f>
        <v>1.7347007705622735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650.66570638068538</v>
      </c>
      <c r="T34" s="80">
        <f t="shared" si="3"/>
        <v>7.5133092705861576E-2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(1-DATA!$F$8)*$G34</f>
        <v>2.8684975296348458E-4</v>
      </c>
      <c r="I35" s="58">
        <f>(D35-DATA!$C$11*((1+DATA!$C$10)^A35))*F35*G34*DATA!$F$8</f>
        <v>1.3308078525559486</v>
      </c>
      <c r="J35" s="47">
        <f>MAX(D35,DATA!$C$4)*F34*('MORTALITY RATES MALE'!D94/1000)*G34</f>
        <v>1.2527706905125824</v>
      </c>
      <c r="K35" s="47">
        <v>0</v>
      </c>
      <c r="L35" s="60">
        <f>D34*EXP('EIOPA RATES'!Q43)*DATA!$C$15*G34*F34</f>
        <v>0.10264169996317933</v>
      </c>
      <c r="M35" s="47">
        <f>DATA!$C$13*((1+DATA!$C$10)^A35)*F34*G34</f>
        <v>8.4323874195296571E-3</v>
      </c>
      <c r="N35" s="47">
        <f t="shared" si="1"/>
        <v>2.6946526304512397</v>
      </c>
      <c r="O35" s="26">
        <f>N35*'EIOPA RATES'!G43</f>
        <v>1.1552728754740036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655.39805622162794</v>
      </c>
      <c r="T35" s="80">
        <f t="shared" si="3"/>
        <v>4.8404164197994315E-2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(1-DATA!$F$8)*$G35</f>
        <v>2.2230855854670056E-4</v>
      </c>
      <c r="I36" s="58">
        <f>(D36-DATA!$C$11*((1+DATA!$C$10)^A36))*F36*G35*DATA!$F$8</f>
        <v>0.83742502183197753</v>
      </c>
      <c r="J36" s="47">
        <f>MAX(D36,DATA!$C$4)*F35*('MORTALITY RATES MALE'!D95/1000)*G35</f>
        <v>0.89809704825802128</v>
      </c>
      <c r="K36" s="47">
        <v>0</v>
      </c>
      <c r="L36" s="60">
        <f>D35*EXP('EIOPA RATES'!Q44)*DATA!$C$15*G35*F35</f>
        <v>6.6160147971075403E-2</v>
      </c>
      <c r="M36" s="47">
        <f>DATA!$C$13*((1+DATA!$C$10)^A36)*F35*G35</f>
        <v>5.5011685498076125E-3</v>
      </c>
      <c r="N36" s="47">
        <f t="shared" si="1"/>
        <v>1.8071833866108817</v>
      </c>
      <c r="O36" s="26">
        <f>N36*'EIOPA RATES'!G44</f>
        <v>0.75189027121565577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660.50410805918659</v>
      </c>
      <c r="T36" s="80">
        <f t="shared" si="3"/>
        <v>3.0459148031452766E-2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(1-DATA!$F$8)*$G36</f>
        <v>1.7228913287369295E-4</v>
      </c>
      <c r="I37" s="58">
        <f>(D37-DATA!$C$11*((1+DATA!$C$10)^A37))*F37*G36*DATA!$F$8</f>
        <v>0.51477884741581403</v>
      </c>
      <c r="J37" s="47">
        <f>MAX(D37,DATA!$C$4)*F36*('MORTALITY RATES MALE'!D96/1000)*G36</f>
        <v>0.62088437851903777</v>
      </c>
      <c r="K37" s="47">
        <v>0</v>
      </c>
      <c r="L37" s="60">
        <f>D36*EXP('EIOPA RATES'!Q45)*DATA!$C$15*G36*F36</f>
        <v>4.1654907083894091E-2</v>
      </c>
      <c r="M37" s="47">
        <f>DATA!$C$13*((1+DATA!$C$10)^A37)*F36*G36</f>
        <v>3.5036424148318542E-3</v>
      </c>
      <c r="N37" s="47">
        <f t="shared" si="1"/>
        <v>1.1808217754335777</v>
      </c>
      <c r="O37" s="26">
        <f>N37*'EIOPA RATES'!G45</f>
        <v>0.47650822123650405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666.01177226226503</v>
      </c>
      <c r="T37" s="80">
        <f t="shared" si="3"/>
        <v>1.8723896726179579E-2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(1-DATA!$F$8)*$G37</f>
        <v>1.3352407797711204E-4</v>
      </c>
      <c r="I38" s="58">
        <f>(D38-DATA!$C$11*((1+DATA!$C$10)^A38))*F38*G37*DATA!$F$8</f>
        <v>0.30700499821157329</v>
      </c>
      <c r="J38" s="47">
        <f>MAX(D38,DATA!$C$4)*F37*('MORTALITY RATES MALE'!D97/1000)*G37</f>
        <v>0.42344437365307341</v>
      </c>
      <c r="K38" s="47">
        <v>0</v>
      </c>
      <c r="L38" s="60">
        <f>D37*EXP('EIOPA RATES'!Q46)*DATA!$C$15*G37*F37</f>
        <v>2.5603340024926955E-2</v>
      </c>
      <c r="M38" s="47">
        <f>DATA!$C$13*((1+DATA!$C$10)^A38)*F37*G37</f>
        <v>2.1786729927823711E-3</v>
      </c>
      <c r="N38" s="47">
        <f t="shared" si="1"/>
        <v>0.75823138488235609</v>
      </c>
      <c r="O38" s="26">
        <f>N38*'EIOPA RATES'!G46</f>
        <v>0.29680301294493167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671.49244736440119</v>
      </c>
      <c r="T38" s="80">
        <f t="shared" si="3"/>
        <v>1.1166686125975111E-2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(1-DATA!$F$8)*$G38</f>
        <v>1.0348116043226183E-4</v>
      </c>
      <c r="I39" s="58">
        <f>(D39-DATA!$C$11*((1+DATA!$C$10)^A39))*F39*G38*DATA!$F$8</f>
        <v>0.17831831671910089</v>
      </c>
      <c r="J39" s="47">
        <f>MAX(D39,DATA!$C$4)*F38*('MORTALITY RATES MALE'!D98/1000)*G38</f>
        <v>0.27399263573043586</v>
      </c>
      <c r="K39" s="47">
        <v>0</v>
      </c>
      <c r="L39" s="60">
        <f>D38*EXP('EIOPA RATES'!Q47)*DATA!$C$15*G38*F38</f>
        <v>1.5272729660459235E-2</v>
      </c>
      <c r="M39" s="47">
        <f>DATA!$C$13*((1+DATA!$C$10)^A39)*F38*G38</f>
        <v>1.3145014427561549E-3</v>
      </c>
      <c r="N39" s="47">
        <f t="shared" si="1"/>
        <v>0.46889818355275215</v>
      </c>
      <c r="O39" s="26">
        <f>N39*'EIOPA RATES'!G47</f>
        <v>0.17800522832463767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677.16249018221913</v>
      </c>
      <c r="T39" s="80">
        <f t="shared" si="3"/>
        <v>6.4860129470716019E-3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(1-DATA!$F$8)*$G39</f>
        <v>8.0197899335002917E-5</v>
      </c>
      <c r="I40" s="58">
        <f>(D40-DATA!$C$11*((1+DATA!$C$10)^A40))*F40*G39*DATA!$F$8</f>
        <v>0.10064823610842878</v>
      </c>
      <c r="J40" s="47">
        <f>MAX(D40,DATA!$C$4)*F39*('MORTALITY RATES MALE'!D99/1000)*G39</f>
        <v>0.17228239939355341</v>
      </c>
      <c r="K40" s="47">
        <v>0</v>
      </c>
      <c r="L40" s="60">
        <f>D39*EXP('EIOPA RATES'!Q48)*DATA!$C$15*G39*F39</f>
        <v>8.8728354969644652E-3</v>
      </c>
      <c r="M40" s="47">
        <f>DATA!$C$13*((1+DATA!$C$10)^A40)*F39*G39</f>
        <v>7.7225900280991015E-4</v>
      </c>
      <c r="N40" s="47">
        <f t="shared" si="1"/>
        <v>0.28257573000175656</v>
      </c>
      <c r="O40" s="26">
        <f>N40*'EIOPA RATES'!G48</f>
        <v>0.10401210767667282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683.02605322009867</v>
      </c>
      <c r="T40" s="80">
        <f t="shared" si="3"/>
        <v>3.6609245926259742E-3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(1-DATA!$F$8)*$G40</f>
        <v>6.2153371984627264E-5</v>
      </c>
      <c r="I41" s="58">
        <f>(D41-DATA!$C$11*((1+DATA!$C$10)^A41))*F41*G40*DATA!$F$8</f>
        <v>5.5148958989433561E-2</v>
      </c>
      <c r="J41" s="47">
        <f>MAX(D41,DATA!$C$4)*F40*('MORTALITY RATES MALE'!D100/1000)*G40</f>
        <v>0.10469794397992484</v>
      </c>
      <c r="K41" s="47">
        <v>0</v>
      </c>
      <c r="L41" s="60">
        <f>D40*EXP('EIOPA RATES'!Q49)*DATA!$C$15*G40*F40</f>
        <v>5.0091941436437243E-3</v>
      </c>
      <c r="M41" s="47">
        <f>DATA!$C$13*((1+DATA!$C$10)^A41)*F40*G40</f>
        <v>4.4079001446324976E-4</v>
      </c>
      <c r="N41" s="47">
        <f t="shared" si="1"/>
        <v>0.16529688712746538</v>
      </c>
      <c r="O41" s="26">
        <f>N41*'EIOPA RATES'!G49</f>
        <v>5.8981488693894413E-2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689.08741984563608</v>
      </c>
      <c r="T41" s="80">
        <f t="shared" si="3"/>
        <v>2.0059704707160184E-3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(1-DATA!$F$8)*$G41</f>
        <v>4.8168863288086128E-5</v>
      </c>
      <c r="I42" s="58">
        <f>(D42-DATA!$C$11*((1+DATA!$C$10)^A42))*F42*G41*DATA!$F$8</f>
        <v>2.9279285689923294E-2</v>
      </c>
      <c r="J42" s="47">
        <f>MAX(D42,DATA!$C$4)*F41*('MORTALITY RATES MALE'!D101/1000)*G41</f>
        <v>6.1584284748172784E-2</v>
      </c>
      <c r="K42" s="47">
        <v>0</v>
      </c>
      <c r="L42" s="60">
        <f>D41*EXP('EIOPA RATES'!Q50)*DATA!$C$15*G41*F41</f>
        <v>2.7453277660898228E-3</v>
      </c>
      <c r="M42" s="47">
        <f>DATA!$C$13*((1+DATA!$C$10)^A42)*F41*G41</f>
        <v>2.4419041883736516E-4</v>
      </c>
      <c r="N42" s="47">
        <f t="shared" si="1"/>
        <v>9.3853088623023259E-2</v>
      </c>
      <c r="O42" s="26">
        <f>N42*'EIOPA RATES'!G50</f>
        <v>3.245703480805439E-2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695.3510016668555</v>
      </c>
      <c r="T42" s="80">
        <f t="shared" si="3"/>
        <v>1.0650014190218108E-3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(1-DATA!$F$8)*$G42</f>
        <v>3.733086904826675E-5</v>
      </c>
      <c r="I43" s="58">
        <f>(D43-DATA!$C$11*((1+DATA!$C$10)^A43))*F43*G42*DATA!$F$8</f>
        <v>1.501106807402513E-2</v>
      </c>
      <c r="J43" s="47">
        <f>MAX(D43,DATA!$C$4)*F42*('MORTALITY RATES MALE'!D102/1000)*G42</f>
        <v>3.5090943640372463E-2</v>
      </c>
      <c r="K43" s="47">
        <v>0</v>
      </c>
      <c r="L43" s="60">
        <f>D42*EXP('EIOPA RATES'!Q51)*DATA!$C$15*G42*F42</f>
        <v>1.4578488968313211E-3</v>
      </c>
      <c r="M43" s="47">
        <f>DATA!$C$13*((1+DATA!$C$10)^A43)*F42*G42</f>
        <v>1.3104627456213819E-4</v>
      </c>
      <c r="N43" s="47">
        <f t="shared" si="1"/>
        <v>5.1690906885791053E-2</v>
      </c>
      <c r="O43" s="26">
        <f>N43*'EIOPA RATES'!G51</f>
        <v>1.7321713689530015E-2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701.82135442653521</v>
      </c>
      <c r="T43" s="80">
        <f t="shared" si="3"/>
        <v>5.4601392675578749E-4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(1-DATA!$F$8)*$G43</f>
        <v>2.8931423512406732E-5</v>
      </c>
      <c r="I44" s="58">
        <f>(D44-DATA!$C$11*((1+DATA!$C$10)^A44))*F44*G43*DATA!$F$8</f>
        <v>7.3442805065580168E-3</v>
      </c>
      <c r="J44" s="47">
        <f>MAX(D44,DATA!$C$4)*F43*('MORTALITY RATES MALE'!D103/1000)*G43</f>
        <v>1.9544865903967312E-2</v>
      </c>
      <c r="K44" s="47">
        <v>0</v>
      </c>
      <c r="L44" s="60">
        <f>D43*EXP('EIOPA RATES'!Q52)*DATA!$C$15*G43*F43</f>
        <v>7.4728368789533451E-4</v>
      </c>
      <c r="M44" s="47">
        <f>DATA!$C$13*((1+DATA!$C$10)^A44)*F43*G43</f>
        <v>6.7897829401400293E-5</v>
      </c>
      <c r="N44" s="47">
        <f t="shared" si="1"/>
        <v>2.7704327927822063E-2</v>
      </c>
      <c r="O44" s="26">
        <f>N44*'EIOPA RATES'!G52</f>
        <v>8.9974870069925647E-3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708.22062114127971</v>
      </c>
      <c r="T44" s="80">
        <f t="shared" si="3"/>
        <v>2.6714302090119886E-4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(1-DATA!$F$8)*$G44</f>
        <v>2.2421853222115218E-5</v>
      </c>
      <c r="I45" s="58">
        <f>(D45-DATA!$C$11*((1+DATA!$C$10)^A45))*F45*G44*DATA!$F$8</f>
        <v>3.3910507903587026E-3</v>
      </c>
      <c r="J45" s="47">
        <f>MAX(D45,DATA!$C$4)*F44*('MORTALITY RATES MALE'!D104/1000)*G44</f>
        <v>1.0477050418092817E-2</v>
      </c>
      <c r="K45" s="47">
        <v>0</v>
      </c>
      <c r="L45" s="60">
        <f>D44*EXP('EIOPA RATES'!Q53)*DATA!$C$15*G44*F44</f>
        <v>3.6583678004179063E-4</v>
      </c>
      <c r="M45" s="47">
        <f>DATA!$C$13*((1+DATA!$C$10)^A45)*F44*G44</f>
        <v>3.3577950589426707E-5</v>
      </c>
      <c r="N45" s="47">
        <f t="shared" si="1"/>
        <v>1.4267515939082738E-2</v>
      </c>
      <c r="O45" s="26">
        <f>N45*'EIOPA RATES'!G53</f>
        <v>4.4880438329759536E-3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715.10914088812717</v>
      </c>
      <c r="T45" s="80">
        <f t="shared" si="3"/>
        <v>1.2334773889273597E-4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(1-DATA!$F$8)*$G45</f>
        <v>1.7376936247139296E-5</v>
      </c>
      <c r="I46" s="58">
        <f>(D46-DATA!$C$11*((1+DATA!$C$10)^A46))*F46*G45*DATA!$F$8</f>
        <v>1.4777521906578902E-3</v>
      </c>
      <c r="J46" s="47">
        <f>MAX(D46,DATA!$C$4)*F45*('MORTALITY RATES MALE'!D105/1000)*G45</f>
        <v>5.2264029912212932E-3</v>
      </c>
      <c r="K46" s="47">
        <v>0</v>
      </c>
      <c r="L46" s="60">
        <f>D45*EXP('EIOPA RATES'!Q54)*DATA!$C$15*G45*F45</f>
        <v>1.6888294346936036E-4</v>
      </c>
      <c r="M46" s="47">
        <f>DATA!$C$13*((1+DATA!$C$10)^A46)*F45*G45</f>
        <v>1.566166592597527E-5</v>
      </c>
      <c r="N46" s="47">
        <f t="shared" si="1"/>
        <v>6.8886997912745189E-3</v>
      </c>
      <c r="O46" s="26">
        <f>N46*'EIOPA RATES'!G54</f>
        <v>2.0992782759151679E-3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721.91682859303796</v>
      </c>
      <c r="T46" s="80">
        <f t="shared" si="3"/>
        <v>5.3752775249829484E-5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(1-DATA!$F$8)*$G46</f>
        <v>1.3467125591532955E-5</v>
      </c>
      <c r="I47" s="58">
        <f>(D47-DATA!$C$11*((1+DATA!$C$10)^A47))*F47*G46*DATA!$F$8</f>
        <v>6.0486212856079597E-4</v>
      </c>
      <c r="J47" s="47">
        <f>MAX(D47,DATA!$C$4)*F46*('MORTALITY RATES MALE'!D106/1000)*G46</f>
        <v>2.4502997191058304E-3</v>
      </c>
      <c r="K47" s="47">
        <v>0</v>
      </c>
      <c r="L47" s="60">
        <f>D46*EXP('EIOPA RATES'!Q55)*DATA!$C$15*G46*F46</f>
        <v>7.3579008018066972E-5</v>
      </c>
      <c r="M47" s="47">
        <f>DATA!$C$13*((1+DATA!$C$10)^A47)*F46*G46</f>
        <v>6.8959323181398376E-6</v>
      </c>
      <c r="N47" s="47">
        <f t="shared" si="1"/>
        <v>3.1356367880028334E-3</v>
      </c>
      <c r="O47" s="26">
        <f>N47*'EIOPA RATES'!G55</f>
        <v>9.2594263717464716E-4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728.61892470858425</v>
      </c>
      <c r="T47" s="80">
        <f t="shared" si="3"/>
        <v>2.2001795745133606E-5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(1-DATA!$F$8)*$G47</f>
        <v>1.043702233343804E-5</v>
      </c>
      <c r="I48" s="58">
        <f>(D48-DATA!$C$11*((1+DATA!$C$10)^A48))*F48*G47*DATA!$F$8</f>
        <v>2.315876069129163E-4</v>
      </c>
      <c r="J48" s="47">
        <f>MAX(D48,DATA!$C$4)*F47*('MORTALITY RATES MALE'!D107/1000)*G47</f>
        <v>1.0753372828460721E-3</v>
      </c>
      <c r="K48" s="47">
        <v>0</v>
      </c>
      <c r="L48" s="60">
        <f>D47*EXP('EIOPA RATES'!Q56)*DATA!$C$15*G47*F47</f>
        <v>3.0135411122493103E-5</v>
      </c>
      <c r="M48" s="47">
        <f>DATA!$C$13*((1+DATA!$C$10)^A48)*F47*G47</f>
        <v>2.8525753009197132E-6</v>
      </c>
      <c r="N48" s="47">
        <f t="shared" si="1"/>
        <v>1.3399128761824013E-3</v>
      </c>
      <c r="O48" s="26">
        <f>N48*'EIOPA RATES'!G56</f>
        <v>3.8317265669660555E-4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735.83372114881297</v>
      </c>
      <c r="T48" s="80">
        <f t="shared" si="3"/>
        <v>8.4240199018759687E-6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(1-DATA!$F$8)*$G48</f>
        <v>8.0886923084144818E-6</v>
      </c>
      <c r="I49" s="58">
        <f>(D49-DATA!$C$11*((1+DATA!$C$10)^A49))*F49*G48*DATA!$F$8</f>
        <v>8.2451096170788252E-5</v>
      </c>
      <c r="J49" s="47">
        <f>MAX(D49,DATA!$C$4)*F48*('MORTALITY RATES MALE'!D108/1000)*G48</f>
        <v>4.3917207928139361E-4</v>
      </c>
      <c r="K49" s="47">
        <v>0</v>
      </c>
      <c r="L49" s="60">
        <f>D48*EXP('EIOPA RATES'!Q57)*DATA!$C$15*G48*F48</f>
        <v>1.1535286578135966E-5</v>
      </c>
      <c r="M49" s="47">
        <f>DATA!$C$13*((1+DATA!$C$10)^A49)*F48*G48</f>
        <v>1.1031112295354869E-6</v>
      </c>
      <c r="N49" s="47">
        <f t="shared" si="1"/>
        <v>5.3426157325985328E-4</v>
      </c>
      <c r="O49" s="26">
        <f>N49*'EIOPA RATES'!G57</f>
        <v>1.4799310827283971E-4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742.93178424163216</v>
      </c>
      <c r="T49" s="80">
        <f t="shared" si="3"/>
        <v>2.9991826794366298E-6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(1-DATA!$F$8)*$G49</f>
        <v>6.2687365390212236E-6</v>
      </c>
      <c r="I50" s="58">
        <f>(D50-DATA!$C$11*((1+DATA!$C$10)^A50))*F50*G49*DATA!$F$8</f>
        <v>2.7166400821591843E-5</v>
      </c>
      <c r="J50" s="47">
        <f>MAX(D50,DATA!$C$4)*F49*('MORTALITY RATES MALE'!D109/1000)*G49</f>
        <v>1.6613859013326317E-4</v>
      </c>
      <c r="K50" s="47">
        <v>0</v>
      </c>
      <c r="L50" s="60">
        <f>D49*EXP('EIOPA RATES'!Q58)*DATA!$C$15*G49*F49</f>
        <v>4.1075966508287097E-6</v>
      </c>
      <c r="M50" s="47">
        <f>DATA!$C$13*((1+DATA!$C$10)^A50)*F49*G49</f>
        <v>3.9676537055293947E-7</v>
      </c>
      <c r="N50" s="47">
        <f t="shared" si="1"/>
        <v>1.9780935297623663E-4</v>
      </c>
      <c r="O50" s="26">
        <f>N50*'EIOPA RATES'!G58</f>
        <v>5.3067436665892097E-5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750.22936519595407</v>
      </c>
      <c r="T50" s="80">
        <f t="shared" si="3"/>
        <v>9.8819121340948909E-7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(1-DATA!$F$8)*$G50</f>
        <v>4.8582708177414486E-6</v>
      </c>
      <c r="I51" s="58">
        <f>(D51-DATA!$C$11*((1+DATA!$C$10)^A51))*F51*G50*DATA!$F$8</f>
        <v>8.2401187498546616E-6</v>
      </c>
      <c r="J51" s="47">
        <f>MAX(D51,DATA!$C$4)*F50*('MORTALITY RATES MALE'!D110/1000)*G50</f>
        <v>5.7917887028907101E-5</v>
      </c>
      <c r="K51" s="47">
        <v>0</v>
      </c>
      <c r="L51" s="60">
        <f>D50*EXP('EIOPA RATES'!Q59)*DATA!$C$15*G50*F50</f>
        <v>1.3536354452616106E-6</v>
      </c>
      <c r="M51" s="47">
        <f>DATA!$C$13*((1+DATA!$C$10)^A51)*F50*G50</f>
        <v>1.3204649571633903E-7</v>
      </c>
      <c r="N51" s="47">
        <f t="shared" si="1"/>
        <v>6.7643687719739706E-5</v>
      </c>
      <c r="O51" s="26">
        <f>N51*'EIOPA RATES'!G59</f>
        <v>1.7572212238423166E-5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757.73096948933312</v>
      </c>
      <c r="T51" s="80">
        <f t="shared" si="3"/>
        <v>2.9974002160196094E-7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(1-DATA!$F$8)*$G51</f>
        <v>3.7651598837496227E-6</v>
      </c>
      <c r="I52" s="58">
        <f>(D52-DATA!$C$11*((1+DATA!$C$10)^A52))*F52*G51*DATA!$F$8</f>
        <v>2.2875554715112973E-6</v>
      </c>
      <c r="J52" s="47">
        <f>MAX(D52,DATA!$C$4)*F51*('MORTALITY RATES MALE'!D111/1000)*G51</f>
        <v>1.8501145761896457E-5</v>
      </c>
      <c r="K52" s="47">
        <v>0</v>
      </c>
      <c r="L52" s="60">
        <f>D51*EXP('EIOPA RATES'!Q60)*DATA!$C$15*G51*F51</f>
        <v>4.1046338122888034E-7</v>
      </c>
      <c r="M52" s="47">
        <f>DATA!$C$13*((1+DATA!$C$10)^A52)*F51*G51</f>
        <v>4.0449189105712443E-8</v>
      </c>
      <c r="N52" s="47">
        <f t="shared" si="1"/>
        <v>2.1239613803742348E-5</v>
      </c>
      <c r="O52" s="26">
        <f>N52*'EIOPA RATES'!G60</f>
        <v>5.3443476576242194E-6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765.07669071605051</v>
      </c>
      <c r="T52" s="80">
        <f t="shared" si="3"/>
        <v>8.3211887915726014E-8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(1-DATA!$F$8)*$G52</f>
        <v>2.9179989099059577E-6</v>
      </c>
      <c r="I53" s="58">
        <f>(D53-DATA!$C$11*((1+DATA!$C$10)^A53))*F53*G52*DATA!$F$8</f>
        <v>5.7836241618238427E-7</v>
      </c>
      <c r="J53" s="47">
        <f>MAX(D53,DATA!$C$4)*F52*('MORTALITY RATES MALE'!D112/1000)*G52</f>
        <v>5.3895053289813941E-6</v>
      </c>
      <c r="K53" s="59">
        <f>F53*D53*G52</f>
        <v>2.5719654875651149E-6</v>
      </c>
      <c r="L53" s="60">
        <f>D52*EXP('EIOPA RATES'!Q61)*DATA!$C$15*G52*F52</f>
        <v>1.1396788489943879E-7</v>
      </c>
      <c r="M53" s="47">
        <f>DATA!$C$13*((1+DATA!$C$10)^A53)*F52*G52</f>
        <v>1.1343855863341368E-8</v>
      </c>
      <c r="N53" s="48">
        <f t="shared" si="1"/>
        <v>8.6651449734916728E-6</v>
      </c>
      <c r="O53" s="76">
        <f>N53*'EIOPA RATES'!G61</f>
        <v>2.11156965531476E-6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772.61357132156559</v>
      </c>
      <c r="T53" s="81">
        <f t="shared" si="3"/>
        <v>2.1038572495111262E-8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271F-E3F0-4145-8359-CD553BC03259}">
  <dimension ref="A1:X53"/>
  <sheetViews>
    <sheetView topLeftCell="D22" workbookViewId="0">
      <selection activeCell="K53" sqref="K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3" t="s">
        <v>50</v>
      </c>
      <c r="C1" s="183"/>
      <c r="D1" s="183"/>
      <c r="F1" s="184" t="s">
        <v>54</v>
      </c>
      <c r="G1" s="185"/>
      <c r="I1" s="186" t="s">
        <v>56</v>
      </c>
      <c r="J1" s="187"/>
      <c r="K1" s="187"/>
      <c r="L1" s="187"/>
      <c r="M1" s="187"/>
      <c r="N1" s="187"/>
      <c r="O1" s="188"/>
      <c r="Q1" s="189" t="s">
        <v>64</v>
      </c>
      <c r="R1" s="190"/>
      <c r="S1" s="190"/>
      <c r="T1" s="191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65425.138484520205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(1-DATA!$F$9)*$G3</f>
        <v>0.92500000000000004</v>
      </c>
      <c r="I4" s="58">
        <f>(D4-DATA!$C$11*((1+DATA!$C$10)^A4))*F4*G3*DATA!$F$9</f>
        <v>5211.9138734310591</v>
      </c>
      <c r="J4" s="47">
        <f>MAX(D4,DATA!$C$4)*F3*('MORTALITY RATES MALE'!D63/1000)*G3</f>
        <v>415.7475</v>
      </c>
      <c r="K4" s="47">
        <v>0</v>
      </c>
      <c r="L4" s="60">
        <f>D3*EXP('EIOPA RATES'!Q12)*DATA!$C$15*G3*F3</f>
        <v>1001.0111999999998</v>
      </c>
      <c r="M4" s="47">
        <f>DATA!$C$13*((1+DATA!$C$10)^A4)*F3*G3</f>
        <v>51</v>
      </c>
      <c r="N4" s="47">
        <f t="shared" ref="N4:N53" si="1">SUM(I4:M4)</f>
        <v>6679.6725734310594</v>
      </c>
      <c r="O4" s="26">
        <f>N4*'EIOPA RATES'!G12</f>
        <v>6539.4664135250823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Q4+R4-M4</f>
        <v>521.00639999999976</v>
      </c>
      <c r="T4" s="80">
        <f>S4*F4*G3</f>
        <v>517.91201273879983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(1-DATA!$F$9)*$G4</f>
        <v>0.85562500000000008</v>
      </c>
      <c r="I5" s="58">
        <f>(D5-DATA!$C$11*((1+DATA!$C$10)^A5))*F5*G4*DATA!$F$9</f>
        <v>4779.8345298774939</v>
      </c>
      <c r="J5" s="47">
        <f>MAX(D5,DATA!$C$4)*F4*('MORTALITY RATES MALE'!D64/1000)*G4</f>
        <v>417.20901650009756</v>
      </c>
      <c r="K5" s="47">
        <v>0</v>
      </c>
      <c r="L5" s="60">
        <f>D4*EXP('EIOPA RATES'!Q13)*DATA!$C$15*G4*F4</f>
        <v>918.53245296622913</v>
      </c>
      <c r="M5" s="47">
        <f>DATA!$C$13*((1+DATA!$C$10)^A5)*F4*G4</f>
        <v>47.832712198875001</v>
      </c>
      <c r="N5" s="47">
        <f t="shared" si="1"/>
        <v>6163.4087115426955</v>
      </c>
      <c r="O5" s="26">
        <f>N5*'EIOPA RATES'!G13</f>
        <v>5913.5197582446926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Q5+R5-M5</f>
        <v>522.99072648693277</v>
      </c>
      <c r="T5" s="80">
        <f t="shared" ref="T5:T53" si="3">S5*F5*G4</f>
        <v>477.77612018374276</v>
      </c>
      <c r="W5" s="67" t="s">
        <v>71</v>
      </c>
      <c r="X5" s="70">
        <f>SUMPRODUCT(I4:I53,'EIOPA RATES'!G12:G61)</f>
        <v>45724.83888266865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(1-DATA!$F$9)*$G5</f>
        <v>0.79145312500000009</v>
      </c>
      <c r="I6" s="58">
        <f>(D6-DATA!$C$11*((1+DATA!$C$10)^A6))*F6*G5*DATA!$F$9</f>
        <v>4392.0556725421538</v>
      </c>
      <c r="J6" s="47">
        <f>MAX(D6,DATA!$C$4)*F5*('MORTALITY RATES MALE'!D65/1000)*G5</f>
        <v>417.75880306152982</v>
      </c>
      <c r="K6" s="47">
        <v>0</v>
      </c>
      <c r="L6" s="60">
        <f>D5*EXP('EIOPA RATES'!Q14)*DATA!$C$15*G5*F5</f>
        <v>844.51208475290912</v>
      </c>
      <c r="M6" s="47">
        <f>DATA!$C$13*((1+DATA!$C$10)^A6)*F5*G5</f>
        <v>44.83763565247186</v>
      </c>
      <c r="N6" s="47">
        <f t="shared" si="1"/>
        <v>5699.1641960090647</v>
      </c>
      <c r="O6" s="26">
        <f>N6*'EIOPA RATES'!G14</f>
        <v>5345.4130560128406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526.24063527839576</v>
      </c>
      <c r="T6" s="80">
        <f t="shared" si="3"/>
        <v>441.54858684064737</v>
      </c>
      <c r="W6" s="67" t="s">
        <v>70</v>
      </c>
      <c r="X6" s="70">
        <f>SUMPRODUCT(J4:J53,'EIOPA RATES'!G12:G61)</f>
        <v>10312.242542719881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(1-DATA!$F$9)*$G6</f>
        <v>0.73209414062500011</v>
      </c>
      <c r="I7" s="58">
        <f>(D7-DATA!$C$11*((1+DATA!$C$10)^A7))*F7*G6*DATA!$F$9</f>
        <v>4039.9461233413977</v>
      </c>
      <c r="J7" s="47">
        <f>MAX(D7,DATA!$C$4)*F6*('MORTALITY RATES MALE'!D66/1000)*G6</f>
        <v>424.53871641521914</v>
      </c>
      <c r="K7" s="47">
        <v>0</v>
      </c>
      <c r="L7" s="60">
        <f>D6*EXP('EIOPA RATES'!Q15)*DATA!$C$15*G6*F6</f>
        <v>777.40058576548324</v>
      </c>
      <c r="M7" s="47">
        <f>DATA!$C$13*((1+DATA!$C$10)^A7)*F6*G6</f>
        <v>42.005537169328534</v>
      </c>
      <c r="N7" s="47">
        <f t="shared" si="1"/>
        <v>5283.8909626914283</v>
      </c>
      <c r="O7" s="26">
        <f>N7*'EIOPA RATES'!G15</f>
        <v>4836.0131712485963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530.35668793671152</v>
      </c>
      <c r="T7" s="80">
        <f t="shared" si="3"/>
        <v>408.41051711222252</v>
      </c>
      <c r="W7" s="67" t="s">
        <v>74</v>
      </c>
      <c r="X7" s="70">
        <f>SUMPRODUCT(K4:K53,'EIOPA RATES'!G12:G61)</f>
        <v>3.6496918450458922E-3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(1-DATA!$F$9)*$G7</f>
        <v>0.67718708007812511</v>
      </c>
      <c r="I8" s="58">
        <f>(D8-DATA!$C$11*((1+DATA!$C$10)^A8))*F8*G7*DATA!$F$9</f>
        <v>3718.2034459870574</v>
      </c>
      <c r="J8" s="47">
        <f>MAX(D8,DATA!$C$4)*F7*('MORTALITY RATES MALE'!D67/1000)*G7</f>
        <v>430.17661545173615</v>
      </c>
      <c r="K8" s="47">
        <v>0</v>
      </c>
      <c r="L8" s="60">
        <f>D7*EXP('EIOPA RATES'!Q16)*DATA!$C$15*G7*F7</f>
        <v>716.05872015962029</v>
      </c>
      <c r="M8" s="47">
        <f>DATA!$C$13*((1+DATA!$C$10)^A8)*F7*G7</f>
        <v>39.322530984630383</v>
      </c>
      <c r="N8" s="47">
        <f t="shared" si="1"/>
        <v>4903.7613125830439</v>
      </c>
      <c r="O8" s="26">
        <f>N8*'EIOPA RATES'!G16</f>
        <v>4373.5367491555426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535.11127295570122</v>
      </c>
      <c r="T8" s="80">
        <f t="shared" si="3"/>
        <v>377.88853107731063</v>
      </c>
      <c r="W8" s="67" t="s">
        <v>73</v>
      </c>
      <c r="X8" s="70">
        <f>SUMPRODUCT(L4:L53,'EIOPA RATES'!G12:G61)</f>
        <v>8877.7496726509253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(1-DATA!$F$9)*$G8</f>
        <v>0.62639804907226571</v>
      </c>
      <c r="I9" s="58">
        <f>(D9-DATA!$C$11*((1+DATA!$C$10)^A9))*F9*G8*DATA!$F$9</f>
        <v>3421.5387663900469</v>
      </c>
      <c r="J9" s="47">
        <f>MAX(D9,DATA!$C$4)*F8*('MORTALITY RATES MALE'!D68/1000)*G8</f>
        <v>439.11155408588991</v>
      </c>
      <c r="K9" s="47">
        <v>0</v>
      </c>
      <c r="L9" s="60">
        <f>D8*EXP('EIOPA RATES'!Q17)*DATA!$C$15*G8*F8</f>
        <v>659.54888841304489</v>
      </c>
      <c r="M9" s="47">
        <f>DATA!$C$13*((1+DATA!$C$10)^A9)*F8*G8</f>
        <v>36.781749197514138</v>
      </c>
      <c r="N9" s="47">
        <f t="shared" si="1"/>
        <v>4556.9809580864958</v>
      </c>
      <c r="O9" s="26">
        <f>N9*'EIOPA RATES'!G17</f>
        <v>3957.4179069746433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540.18076851324156</v>
      </c>
      <c r="T9" s="80">
        <f t="shared" si="3"/>
        <v>349.49547381727626</v>
      </c>
      <c r="W9" s="68" t="s">
        <v>72</v>
      </c>
      <c r="X9" s="71">
        <f>SUMPRODUCT(M4:M53,'EIOPA RATES'!G12:G61)</f>
        <v>510.30373678888566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(1-DATA!$F$9)*$G9</f>
        <v>0.5794181953918458</v>
      </c>
      <c r="I10" s="58">
        <f>(D10-DATA!$C$11*((1+DATA!$C$10)^A10))*F10*G9*DATA!$F$9</f>
        <v>3147.7439411387127</v>
      </c>
      <c r="J10" s="47">
        <f>MAX(D10,DATA!$C$4)*F9*('MORTALITY RATES MALE'!D69/1000)*G9</f>
        <v>450.29965774638606</v>
      </c>
      <c r="K10" s="47">
        <v>0</v>
      </c>
      <c r="L10" s="60">
        <f>D9*EXP('EIOPA RATES'!Q18)*DATA!$C$15*G9*F9</f>
        <v>607.43712623978968</v>
      </c>
      <c r="M10" s="47">
        <f>DATA!$C$13*((1+DATA!$C$10)^A10)*F9*G9</f>
        <v>34.372836854051329</v>
      </c>
      <c r="N10" s="47">
        <f t="shared" si="1"/>
        <v>4239.85356197894</v>
      </c>
      <c r="O10" s="26">
        <f>N10*'EIOPA RATES'!G18</f>
        <v>3582.2253198531794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545.61530392484326</v>
      </c>
      <c r="T10" s="80">
        <f t="shared" si="3"/>
        <v>323.07059789934578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(1-DATA!$F$9)*$G10</f>
        <v>0.5359618307374574</v>
      </c>
      <c r="I11" s="58">
        <f>(D11-DATA!$C$11*((1+DATA!$C$10)^A11))*F11*G10*DATA!$F$9</f>
        <v>2894.5565075760073</v>
      </c>
      <c r="J11" s="47">
        <f>MAX(D11,DATA!$C$4)*F10*('MORTALITY RATES MALE'!D70/1000)*G10</f>
        <v>463.58498904297903</v>
      </c>
      <c r="K11" s="47">
        <v>0</v>
      </c>
      <c r="L11" s="60">
        <f>D10*EXP('EIOPA RATES'!Q19)*DATA!$C$15*G10*F10</f>
        <v>559.28932274628653</v>
      </c>
      <c r="M11" s="47">
        <f>DATA!$C$13*((1+DATA!$C$10)^A11)*F10*G10</f>
        <v>32.08662238572412</v>
      </c>
      <c r="N11" s="47">
        <f t="shared" si="1"/>
        <v>3949.517441750997</v>
      </c>
      <c r="O11" s="26">
        <f>N11*'EIOPA RATES'!G19</f>
        <v>3243.8307898912863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551.42008803667898</v>
      </c>
      <c r="T11" s="80">
        <f t="shared" si="3"/>
        <v>298.43607466939852</v>
      </c>
      <c r="W11" s="66" t="s">
        <v>75</v>
      </c>
      <c r="X11" s="69">
        <f>DATA!C4-X3</f>
        <v>4574.8615154797953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(1-DATA!$F$9)*$G11</f>
        <v>0.49576469343214813</v>
      </c>
      <c r="I12" s="58">
        <f>(D12-DATA!$C$11*((1+DATA!$C$10)^A12))*F12*G11*DATA!$F$9</f>
        <v>2659.9784576855145</v>
      </c>
      <c r="J12" s="47">
        <f>MAX(D12,DATA!$C$4)*F11*('MORTALITY RATES MALE'!D71/1000)*G11</f>
        <v>468.58307237902142</v>
      </c>
      <c r="K12" s="47">
        <v>0</v>
      </c>
      <c r="L12" s="60">
        <f>D11*EXP('EIOPA RATES'!Q20)*DATA!$C$15*G11*F11</f>
        <v>514.57547310837117</v>
      </c>
      <c r="M12" s="47">
        <f>DATA!$C$13*((1+DATA!$C$10)^A12)*F11*G11</f>
        <v>29.914518628835364</v>
      </c>
      <c r="N12" s="47">
        <f t="shared" si="1"/>
        <v>3673.0515218017422</v>
      </c>
      <c r="O12" s="26">
        <f>N12*'EIOPA RATES'!G20</f>
        <v>2931.06413077358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557.44033885435465</v>
      </c>
      <c r="T12" s="80">
        <f t="shared" si="3"/>
        <v>275.42947013366739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(1-DATA!$F$9)*$G12</f>
        <v>0.45858234142473703</v>
      </c>
      <c r="I13" s="58">
        <f>(D13-DATA!$C$11*((1+DATA!$C$10)^A13))*F13*G12*DATA!$F$9</f>
        <v>2439.8092702682256</v>
      </c>
      <c r="J13" s="47">
        <f>MAX(D13,DATA!$C$4)*F12*('MORTALITY RATES MALE'!D72/1000)*G12</f>
        <v>474.54016302592697</v>
      </c>
      <c r="K13" s="47">
        <v>0</v>
      </c>
      <c r="L13" s="60">
        <f>D12*EXP('EIOPA RATES'!Q21)*DATA!$C$15*G12*F12</f>
        <v>472.6261553808767</v>
      </c>
      <c r="M13" s="47">
        <f>DATA!$C$13*((1+DATA!$C$10)^A13)*F12*G12</f>
        <v>27.856430680429053</v>
      </c>
      <c r="N13" s="47">
        <f t="shared" si="1"/>
        <v>3414.8320193554587</v>
      </c>
      <c r="O13" s="26">
        <f>N13*'EIOPA RATES'!G21</f>
        <v>2648.9948139576968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563.05985182360257</v>
      </c>
      <c r="T13" s="80">
        <f t="shared" si="3"/>
        <v>253.6418686329302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(1-DATA!$F$9)*$G13</f>
        <v>0.42418866581788178</v>
      </c>
      <c r="I14" s="58">
        <f>(D14-DATA!$C$11*((1+DATA!$C$10)^A14))*F14*G13*DATA!$F$9</f>
        <v>2239.8743151372801</v>
      </c>
      <c r="J14" s="47">
        <f>MAX(D14,DATA!$C$4)*F13*('MORTALITY RATES MALE'!D73/1000)*G13</f>
        <v>473.44078233501483</v>
      </c>
      <c r="K14" s="47">
        <v>0</v>
      </c>
      <c r="L14" s="60">
        <f>D13*EXP('EIOPA RATES'!Q22)*DATA!$C$15*G13*F13</f>
        <v>434.43849372285985</v>
      </c>
      <c r="M14" s="47">
        <f>DATA!$C$13*((1+DATA!$C$10)^A14)*F13*G13</f>
        <v>25.904785994085824</v>
      </c>
      <c r="N14" s="47">
        <f t="shared" si="1"/>
        <v>3173.6583771892401</v>
      </c>
      <c r="O14" s="26">
        <f>N14*'EIOPA RATES'!G22</f>
        <v>2388.1115854068948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569.87002212272671</v>
      </c>
      <c r="T14" s="80">
        <f t="shared" si="3"/>
        <v>233.75208905254061</v>
      </c>
      <c r="W14" s="73" t="s">
        <v>77</v>
      </c>
      <c r="X14" s="72">
        <f>SUM(T3:T53)</f>
        <v>5857.2415896186858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(1-DATA!$F$9)*$G14</f>
        <v>0.39237451588154065</v>
      </c>
      <c r="I15" s="58">
        <f>(D15-DATA!$C$11*((1+DATA!$C$10)^A15))*F15*G14*DATA!$F$9</f>
        <v>2051.0994580548618</v>
      </c>
      <c r="J15" s="47">
        <f>MAX(D15,DATA!$C$4)*F14*('MORTALITY RATES MALE'!D74/1000)*G14</f>
        <v>484.18353629779978</v>
      </c>
      <c r="K15" s="47">
        <v>0</v>
      </c>
      <c r="L15" s="60">
        <f>D14*EXP('EIOPA RATES'!Q23)*DATA!$C$15*G14*F14</f>
        <v>398.55098215761421</v>
      </c>
      <c r="M15" s="47">
        <f>DATA!$C$13*((1+DATA!$C$10)^A15)*F14*G14</f>
        <v>24.059881691405838</v>
      </c>
      <c r="N15" s="47">
        <f t="shared" si="1"/>
        <v>2957.8938582016817</v>
      </c>
      <c r="O15" s="26">
        <f>N15*'EIOPA RATES'!G23</f>
        <v>2160.5961717434302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576.17939904428897</v>
      </c>
      <c r="T15" s="80">
        <f t="shared" si="3"/>
        <v>214.81274729656587</v>
      </c>
      <c r="W15" s="74" t="s">
        <v>78</v>
      </c>
      <c r="X15" s="70">
        <f>DATA!C4-X3-X14</f>
        <v>-1282.3800741388904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(1-DATA!$F$9)*$G15</f>
        <v>0.36294642719042514</v>
      </c>
      <c r="I16" s="58">
        <f>(D16-DATA!$C$11*((1+DATA!$C$10)^A16))*F16*G15*DATA!$F$9</f>
        <v>1873.8866982992238</v>
      </c>
      <c r="J16" s="47">
        <f>MAX(D16,DATA!$C$4)*F15*('MORTALITY RATES MALE'!D75/1000)*G15</f>
        <v>491.90339217677342</v>
      </c>
      <c r="K16" s="47">
        <v>0</v>
      </c>
      <c r="L16" s="60">
        <f>D15*EXP('EIOPA RATES'!Q24)*DATA!$C$15*G15*F15</f>
        <v>364.82753812100867</v>
      </c>
      <c r="M16" s="47">
        <f>DATA!$C$13*((1+DATA!$C$10)^A16)*F15*G15</f>
        <v>22.305722407771551</v>
      </c>
      <c r="N16" s="47">
        <f t="shared" si="1"/>
        <v>2752.9233510047775</v>
      </c>
      <c r="O16" s="26">
        <f>N16*'EIOPA RATES'!G24</f>
        <v>1952.7331369712438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582.20708717260982</v>
      </c>
      <c r="T16" s="80">
        <f t="shared" si="3"/>
        <v>196.90522707968228</v>
      </c>
      <c r="W16" s="75" t="s">
        <v>79</v>
      </c>
      <c r="X16" s="71">
        <f>(DATA!$C$14-DATA!$C$15)*X18*DATA!C4</f>
        <v>5113.5518501908045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(1-DATA!$F$9)*$G16</f>
        <v>0.33572544515114328</v>
      </c>
      <c r="I17" s="58">
        <f>(D17-DATA!$C$11*((1+DATA!$C$10)^A17))*F17*G16*DATA!$F$9</f>
        <v>1705.8329978645247</v>
      </c>
      <c r="J17" s="47">
        <f>MAX(D17,DATA!$C$4)*F16*('MORTALITY RATES MALE'!D76/1000)*G16</f>
        <v>504.695454114494</v>
      </c>
      <c r="K17" s="47">
        <v>0</v>
      </c>
      <c r="L17" s="60">
        <f>D16*EXP('EIOPA RATES'!Q25)*DATA!$C$15*G16*F16</f>
        <v>332.92532474919915</v>
      </c>
      <c r="M17" s="47">
        <f>DATA!$C$13*((1+DATA!$C$10)^A17)*F16*G16</f>
        <v>20.639249405631496</v>
      </c>
      <c r="N17" s="47">
        <f t="shared" si="1"/>
        <v>2564.0930261338494</v>
      </c>
      <c r="O17" s="26">
        <f>N17*'EIOPA RATES'!G25</f>
        <v>1768.2335376694753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587.4779590934013</v>
      </c>
      <c r="T17" s="80">
        <f t="shared" si="3"/>
        <v>179.79799926572875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(1-DATA!$F$9)*$G17</f>
        <v>0.31054603676480752</v>
      </c>
      <c r="I18" s="58">
        <f>(D18-DATA!$C$11*((1+DATA!$C$10)^A18))*F18*G17*DATA!$F$9</f>
        <v>1548.6758091906595</v>
      </c>
      <c r="J18" s="47">
        <f>MAX(D18,DATA!$C$4)*F17*('MORTALITY RATES MALE'!D77/1000)*G17</f>
        <v>508.104612170385</v>
      </c>
      <c r="K18" s="47">
        <v>0</v>
      </c>
      <c r="L18" s="60">
        <f>D17*EXP('EIOPA RATES'!Q26)*DATA!$C$15*G17*F17</f>
        <v>302.96905678901879</v>
      </c>
      <c r="M18" s="47">
        <f>DATA!$C$13*((1+DATA!$C$10)^A18)*F17*G17</f>
        <v>19.050553169965802</v>
      </c>
      <c r="N18" s="47">
        <f t="shared" si="1"/>
        <v>2378.8000313200291</v>
      </c>
      <c r="O18" s="26">
        <f>N18*'EIOPA RATES'!G26</f>
        <v>1595.382094147192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592.4899357991643</v>
      </c>
      <c r="T18" s="80">
        <f t="shared" si="3"/>
        <v>163.70522431997239</v>
      </c>
      <c r="W18" s="66" t="s">
        <v>80</v>
      </c>
      <c r="X18" s="69">
        <f>SUMPRODUCT(O4:O53,A4:A53)/SUM(O4:O53)</f>
        <v>9.1313425896264384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(1-DATA!$F$9)*$G18</f>
        <v>0.28725508400744698</v>
      </c>
      <c r="I19" s="58">
        <f>(D19-DATA!$C$11*((1+DATA!$C$10)^A19))*F19*G18*DATA!$F$9</f>
        <v>1402.181036243398</v>
      </c>
      <c r="J19" s="47">
        <f>MAX(D19,DATA!$C$4)*F18*('MORTALITY RATES MALE'!D78/1000)*G18</f>
        <v>518.559883853109</v>
      </c>
      <c r="K19" s="47">
        <v>0</v>
      </c>
      <c r="L19" s="60">
        <f>D18*EXP('EIOPA RATES'!Q27)*DATA!$C$15*G18*F18</f>
        <v>275.14916886510355</v>
      </c>
      <c r="M19" s="47">
        <f>DATA!$C$13*((1+DATA!$C$10)^A19)*F18*G18</f>
        <v>17.542684259276665</v>
      </c>
      <c r="N19" s="47">
        <f t="shared" si="1"/>
        <v>2213.4327732208872</v>
      </c>
      <c r="O19" s="26">
        <f>N19*'EIOPA RATES'!G27</f>
        <v>1443.2126356674023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597.64390895523195</v>
      </c>
      <c r="T19" s="80">
        <f t="shared" si="3"/>
        <v>148.62373477281878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(1-DATA!$F$9)*$G19</f>
        <v>0.26571095270688849</v>
      </c>
      <c r="I20" s="58">
        <f>(D20-DATA!$C$11*((1+DATA!$C$10)^A20))*F20*G19*DATA!$F$9</f>
        <v>1266.6958095656585</v>
      </c>
      <c r="J20" s="47">
        <f>MAX(D20,DATA!$C$4)*F19*('MORTALITY RATES MALE'!D79/1000)*G19</f>
        <v>502.23925137671074</v>
      </c>
      <c r="K20" s="47">
        <v>0</v>
      </c>
      <c r="L20" s="60">
        <f>D19*EXP('EIOPA RATES'!Q28)*DATA!$C$15*G19*F19</f>
        <v>249.0478715153632</v>
      </c>
      <c r="M20" s="47">
        <f>DATA!$C$13*((1+DATA!$C$10)^A20)*F19*G19</f>
        <v>16.104985194502529</v>
      </c>
      <c r="N20" s="47">
        <f t="shared" si="1"/>
        <v>2034.0879176522346</v>
      </c>
      <c r="O20" s="26">
        <f>N20*'EIOPA RATES'!G28</f>
        <v>1289.7990230600467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602.5626258338134</v>
      </c>
      <c r="T20" s="80">
        <f t="shared" si="3"/>
        <v>134.60706424330309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(1-DATA!$F$9)*$G20</f>
        <v>0.24578263125387187</v>
      </c>
      <c r="I21" s="58">
        <f>(D21-DATA!$C$11*((1+DATA!$C$10)^A21))*F21*G20*DATA!$F$9</f>
        <v>1139.0745307156922</v>
      </c>
      <c r="J21" s="47">
        <f>MAX(D21,DATA!$C$4)*F20*('MORTALITY RATES MALE'!D80/1000)*G20</f>
        <v>500.79644750233439</v>
      </c>
      <c r="K21" s="47">
        <v>0</v>
      </c>
      <c r="L21" s="60">
        <f>D20*EXP('EIOPA RATES'!Q29)*DATA!$C$15*G20*F20</f>
        <v>224.66093554812647</v>
      </c>
      <c r="M21" s="47">
        <f>DATA!$C$13*((1+DATA!$C$10)^A21)*F20*G20</f>
        <v>14.756402421778775</v>
      </c>
      <c r="N21" s="47">
        <f t="shared" si="1"/>
        <v>1879.2883161879317</v>
      </c>
      <c r="O21" s="26">
        <f>N21*'EIOPA RATES'!G29</f>
        <v>1160.5393005724075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606.51608276262232</v>
      </c>
      <c r="T21" s="80">
        <f t="shared" si="3"/>
        <v>121.32926867131971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(1-DATA!$F$9)*$G21</f>
        <v>0.22734893390983149</v>
      </c>
      <c r="I22" s="58">
        <f>(D22-DATA!$C$11*((1+DATA!$C$10)^A22))*F22*G21*DATA!$F$9</f>
        <v>1017.4497533986732</v>
      </c>
      <c r="J22" s="47">
        <f>MAX(D22,DATA!$C$4)*F21*('MORTALITY RATES MALE'!D81/1000)*G21</f>
        <v>507.40246298808501</v>
      </c>
      <c r="K22" s="47">
        <v>0</v>
      </c>
      <c r="L22" s="60">
        <f>D21*EXP('EIOPA RATES'!Q30)*DATA!$C$15*G21*F21</f>
        <v>201.53409729901847</v>
      </c>
      <c r="M22" s="47">
        <f>DATA!$C$13*((1+DATA!$C$10)^A22)*F21*G21</f>
        <v>13.478397460514623</v>
      </c>
      <c r="N22" s="47">
        <f t="shared" si="1"/>
        <v>1739.8647111462913</v>
      </c>
      <c r="O22" s="26">
        <f>N22*'EIOPA RATES'!G30</f>
        <v>1048.9563062436412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608.88708022991784</v>
      </c>
      <c r="T22" s="80">
        <f t="shared" si="3"/>
        <v>108.6076577761672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(1-DATA!$F$9)*$G22</f>
        <v>0.21029776386659413</v>
      </c>
      <c r="I23" s="58">
        <f>(D23-DATA!$C$11*((1+DATA!$C$10)^A23))*F23*G22*DATA!$F$9</f>
        <v>901.61508612989599</v>
      </c>
      <c r="J23" s="47">
        <f>MAX(D23,DATA!$C$4)*F22*('MORTALITY RATES MALE'!D82/1000)*G22</f>
        <v>516.17398190629649</v>
      </c>
      <c r="K23" s="47">
        <v>0</v>
      </c>
      <c r="L23" s="60">
        <f>D22*EXP('EIOPA RATES'!Q31)*DATA!$C$15*G22*F22</f>
        <v>179.54370263757687</v>
      </c>
      <c r="M23" s="47">
        <f>DATA!$C$13*((1+DATA!$C$10)^A23)*F22*G22</f>
        <v>12.258543179323945</v>
      </c>
      <c r="N23" s="47">
        <f t="shared" si="1"/>
        <v>1609.5913138530932</v>
      </c>
      <c r="O23" s="26">
        <f>N23*'EIOPA RATES'!G31</f>
        <v>949.89407941554225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609.56434974603917</v>
      </c>
      <c r="T23" s="80">
        <f t="shared" si="3"/>
        <v>96.434783657129969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(1-DATA!$F$9)*$G23</f>
        <v>0.19452543157659957</v>
      </c>
      <c r="I24" s="58">
        <f>(D24-DATA!$C$11*((1+DATA!$C$10)^A24))*F24*G23*DATA!$F$9</f>
        <v>795.42458628119925</v>
      </c>
      <c r="J24" s="47">
        <f>MAX(D24,DATA!$C$4)*F23*('MORTALITY RATES MALE'!D83/1000)*G23</f>
        <v>512.46216884008425</v>
      </c>
      <c r="K24" s="47">
        <v>0</v>
      </c>
      <c r="L24" s="60">
        <f>D23*EXP('EIOPA RATES'!Q32)*DATA!$C$15*G23*F23</f>
        <v>159.21571446816932</v>
      </c>
      <c r="M24" s="47">
        <f>DATA!$C$13*((1+DATA!$C$10)^A24)*F23*G23</f>
        <v>11.089947626428058</v>
      </c>
      <c r="N24" s="47">
        <f t="shared" si="1"/>
        <v>1478.1924172158808</v>
      </c>
      <c r="O24" s="26">
        <f>N24*'EIOPA RATES'!G32</f>
        <v>853.304616681781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610.62598562363257</v>
      </c>
      <c r="T24" s="80">
        <f t="shared" si="3"/>
        <v>85.240386501990912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(1-DATA!$F$9)*$G24</f>
        <v>0.17993602420835461</v>
      </c>
      <c r="I25" s="58">
        <f>(D25-DATA!$C$11*((1+DATA!$C$10)^A25))*F25*G24*DATA!$F$9</f>
        <v>697.06406834697782</v>
      </c>
      <c r="J25" s="47">
        <f>MAX(D25,DATA!$C$4)*F24*('MORTALITY RATES MALE'!D84/1000)*G24</f>
        <v>525.20189329952007</v>
      </c>
      <c r="K25" s="47">
        <v>0</v>
      </c>
      <c r="L25" s="60">
        <f>D24*EXP('EIOPA RATES'!Q33)*DATA!$C$15*G24*F24</f>
        <v>140.61795421554132</v>
      </c>
      <c r="M25" s="47">
        <f>DATA!$C$13*((1+DATA!$C$10)^A25)*F24*G24</f>
        <v>9.9812663300823221</v>
      </c>
      <c r="N25" s="47">
        <f t="shared" si="1"/>
        <v>1372.8651821921217</v>
      </c>
      <c r="O25" s="26">
        <f>N25*'EIOPA RATES'!G33</f>
        <v>774.35659716493649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612.30593043035776</v>
      </c>
      <c r="T25" s="80">
        <f t="shared" si="3"/>
        <v>74.837059547742555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(1-DATA!$F$9)*$G25</f>
        <v>0.16644082239272803</v>
      </c>
      <c r="I26" s="58">
        <f>(D26-DATA!$C$11*((1+DATA!$C$10)^A26))*F26*G25*DATA!$F$9</f>
        <v>607.49959984815803</v>
      </c>
      <c r="J26" s="47">
        <f>MAX(D26,DATA!$C$4)*F25*('MORTALITY RATES MALE'!D85/1000)*G25</f>
        <v>514.40318189822415</v>
      </c>
      <c r="K26" s="47">
        <v>0</v>
      </c>
      <c r="L26" s="60">
        <f>D25*EXP('EIOPA RATES'!Q34)*DATA!$C$15*G25*F25</f>
        <v>123.36248223604157</v>
      </c>
      <c r="M26" s="47">
        <f>DATA!$C$13*((1+DATA!$C$10)^A26)*F25*G25</f>
        <v>8.9138215800252922</v>
      </c>
      <c r="N26" s="47">
        <f t="shared" si="1"/>
        <v>1254.179085562449</v>
      </c>
      <c r="O26" s="26">
        <f>N26*'EIOPA RATES'!G34</f>
        <v>690.47398127963163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614.61289787762144</v>
      </c>
      <c r="T26" s="80">
        <f t="shared" si="3"/>
        <v>65.337451302476282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(1-DATA!$F$9)*$G26</f>
        <v>0.15395776071327344</v>
      </c>
      <c r="I27" s="58">
        <f>(D27-DATA!$C$11*((1+DATA!$C$10)^A27))*F27*G26*DATA!$F$9</f>
        <v>526.00631057846101</v>
      </c>
      <c r="J27" s="47">
        <f>MAX(D27,DATA!$C$4)*F26*('MORTALITY RATES MALE'!D86/1000)*G26</f>
        <v>501.77116658428002</v>
      </c>
      <c r="K27" s="47">
        <v>0</v>
      </c>
      <c r="L27" s="60">
        <f>D26*EXP('EIOPA RATES'!Q35)*DATA!$C$15*G26*F26</f>
        <v>107.6216473100469</v>
      </c>
      <c r="M27" s="47">
        <f>DATA!$C$13*((1+DATA!$C$10)^A27)*F26*G26</f>
        <v>7.9081769607999259</v>
      </c>
      <c r="N27" s="47">
        <f t="shared" si="1"/>
        <v>1143.3073014335878</v>
      </c>
      <c r="O27" s="26">
        <f>N27*'EIOPA RATES'!G35</f>
        <v>613.74127306789683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617.49392172919386</v>
      </c>
      <c r="T27" s="80">
        <f t="shared" si="3"/>
        <v>56.667877265114953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(1-DATA!$F$9)*$G27</f>
        <v>0.14241092865977795</v>
      </c>
      <c r="I28" s="58">
        <f>(D28-DATA!$C$11*((1+DATA!$C$10)^A28))*F28*G27*DATA!$F$9</f>
        <v>451.69804457089003</v>
      </c>
      <c r="J28" s="47">
        <f>MAX(D28,DATA!$C$4)*F27*('MORTALITY RATES MALE'!D87/1000)*G27</f>
        <v>490.41114466571452</v>
      </c>
      <c r="K28" s="47">
        <v>0</v>
      </c>
      <c r="L28" s="60">
        <f>D27*EXP('EIOPA RATES'!Q36)*DATA!$C$15*G27*F27</f>
        <v>93.270740553684604</v>
      </c>
      <c r="M28" s="47">
        <f>DATA!$C$13*((1+DATA!$C$10)^A28)*F27*G27</f>
        <v>6.9633830936191998</v>
      </c>
      <c r="N28" s="47">
        <f t="shared" si="1"/>
        <v>1042.3433128839083</v>
      </c>
      <c r="O28" s="26">
        <f>N28*'EIOPA RATES'!G36</f>
        <v>545.09216605950257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620.89454993058143</v>
      </c>
      <c r="T28" s="80">
        <f t="shared" si="3"/>
        <v>48.739406499978678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(1-DATA!$F$9)*$G28</f>
        <v>0.13173010901029461</v>
      </c>
      <c r="I29" s="58">
        <f>(D29-DATA!$C$11*((1+DATA!$C$10)^A29))*F29*G28*DATA!$F$9</f>
        <v>384.84124015444399</v>
      </c>
      <c r="J29" s="47">
        <f>MAX(D29,DATA!$C$4)*F28*('MORTALITY RATES MALE'!D88/1000)*G28</f>
        <v>464.71025601031073</v>
      </c>
      <c r="K29" s="47">
        <v>0</v>
      </c>
      <c r="L29" s="60">
        <f>D28*EXP('EIOPA RATES'!Q37)*DATA!$C$15*G28*F28</f>
        <v>80.137191569985035</v>
      </c>
      <c r="M29" s="47">
        <f>DATA!$C$13*((1+DATA!$C$10)^A29)*F28*G28</f>
        <v>6.0754519667928264</v>
      </c>
      <c r="N29" s="47">
        <f t="shared" si="1"/>
        <v>935.7641397015326</v>
      </c>
      <c r="O29" s="26">
        <f>N29*'EIOPA RATES'!G37</f>
        <v>476.46811879607935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624.57970041482054</v>
      </c>
      <c r="T29" s="80">
        <f t="shared" si="3"/>
        <v>41.58684377906507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(1-DATA!$F$9)*$G29</f>
        <v>0.12185035083452252</v>
      </c>
      <c r="I30" s="58">
        <f>(D30-DATA!$C$11*((1+DATA!$C$10)^A30))*F30*G29*DATA!$F$9</f>
        <v>324.39879252510366</v>
      </c>
      <c r="J30" s="47">
        <f>MAX(D30,DATA!$C$4)*F29*('MORTALITY RATES MALE'!D89/1000)*G29</f>
        <v>446.41324287495365</v>
      </c>
      <c r="K30" s="47">
        <v>0</v>
      </c>
      <c r="L30" s="60">
        <f>D29*EXP('EIOPA RATES'!Q38)*DATA!$C$15*G29*F29</f>
        <v>68.334263329528227</v>
      </c>
      <c r="M30" s="47">
        <f>DATA!$C$13*((1+DATA!$C$10)^A30)*F29*G29</f>
        <v>5.2563523610448053</v>
      </c>
      <c r="N30" s="47">
        <f t="shared" si="1"/>
        <v>844.40265109063034</v>
      </c>
      <c r="O30" s="26">
        <f>N30*'EIOPA RATES'!G38</f>
        <v>418.27046587306336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628.74566466409306</v>
      </c>
      <c r="T30" s="80">
        <f t="shared" si="3"/>
        <v>35.103044795719811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(1-DATA!$F$9)*$G30</f>
        <v>0.11271157452193334</v>
      </c>
      <c r="I31" s="58">
        <f>(D31-DATA!$C$11*((1+DATA!$C$10)^A31))*F31*G30*DATA!$F$9</f>
        <v>269.51376662007675</v>
      </c>
      <c r="J31" s="47">
        <f>MAX(D31,DATA!$C$4)*F30*('MORTALITY RATES MALE'!D90/1000)*G30</f>
        <v>430.3687286958438</v>
      </c>
      <c r="K31" s="47">
        <v>0</v>
      </c>
      <c r="L31" s="60">
        <f>D30*EXP('EIOPA RATES'!Q39)*DATA!$C$15*G30*F30</f>
        <v>57.624624140517675</v>
      </c>
      <c r="M31" s="47">
        <f>DATA!$C$13*((1+DATA!$C$10)^A31)*F30*G30</f>
        <v>4.4955862182744566</v>
      </c>
      <c r="N31" s="47">
        <f t="shared" si="1"/>
        <v>762.00270567471262</v>
      </c>
      <c r="O31" s="26">
        <f>N31*'EIOPA RATES'!G39</f>
        <v>367.05832644363039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633.11943456743575</v>
      </c>
      <c r="T31" s="80">
        <f t="shared" si="3"/>
        <v>29.200613485149319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(1-DATA!$F$9)*$G31</f>
        <v>0.10425820643278834</v>
      </c>
      <c r="I32" s="58">
        <f>(D32-DATA!$C$11*((1+DATA!$C$10)^A32))*F32*G31*DATA!$F$9</f>
        <v>220.26056148055787</v>
      </c>
      <c r="J32" s="47">
        <f>MAX(D32,DATA!$C$4)*F31*('MORTALITY RATES MALE'!D91/1000)*G31</f>
        <v>408.64821897055566</v>
      </c>
      <c r="K32" s="47">
        <v>0</v>
      </c>
      <c r="L32" s="60">
        <f>D31*EXP('EIOPA RATES'!Q40)*DATA!$C$15*G31*F31</f>
        <v>47.909001142518811</v>
      </c>
      <c r="M32" s="47">
        <f>DATA!$C$13*((1+DATA!$C$10)^A32)*F31*G31</f>
        <v>3.7881140754251281</v>
      </c>
      <c r="N32" s="47">
        <f t="shared" si="1"/>
        <v>680.60589566905753</v>
      </c>
      <c r="O32" s="26">
        <f>N32*'EIOPA RATES'!G40</f>
        <v>318.59625293465939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637.91035647435751</v>
      </c>
      <c r="T32" s="80">
        <f t="shared" si="3"/>
        <v>23.891968276475435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(1-DATA!$F$9)*$G32</f>
        <v>9.6438840950329216E-2</v>
      </c>
      <c r="I33" s="58">
        <f>(D33-DATA!$C$11*((1+DATA!$C$10)^A33))*F33*G32*DATA!$F$9</f>
        <v>176.74678146718986</v>
      </c>
      <c r="J33" s="47">
        <f>MAX(D33,DATA!$C$4)*F32*('MORTALITY RATES MALE'!D92/1000)*G32</f>
        <v>377.9563501341284</v>
      </c>
      <c r="K33" s="47">
        <v>0</v>
      </c>
      <c r="L33" s="60">
        <f>D32*EXP('EIOPA RATES'!Q41)*DATA!$C$15*G32*F32</f>
        <v>39.160802530877447</v>
      </c>
      <c r="M33" s="47">
        <f>DATA!$C$13*((1+DATA!$C$10)^A33)*F32*G32</f>
        <v>3.137683734515917</v>
      </c>
      <c r="N33" s="47">
        <f t="shared" si="1"/>
        <v>597.00161786671163</v>
      </c>
      <c r="O33" s="26">
        <f>N33*'EIOPA RATES'!G41</f>
        <v>271.52561026687397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642.78349624547207</v>
      </c>
      <c r="T33" s="80">
        <f t="shared" si="3"/>
        <v>19.192248905424076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(1-DATA!$F$9)*$G33</f>
        <v>8.9205927879054528E-2</v>
      </c>
      <c r="I34" s="58">
        <f>(D34-DATA!$C$11*((1+DATA!$C$10)^A34))*F34*G33*DATA!$F$9</f>
        <v>139.04294089571204</v>
      </c>
      <c r="J34" s="47">
        <f>MAX(D34,DATA!$C$4)*F33*('MORTALITY RATES MALE'!D93/1000)*G33</f>
        <v>342.17203411274085</v>
      </c>
      <c r="K34" s="47">
        <v>0</v>
      </c>
      <c r="L34" s="60">
        <f>D33*EXP('EIOPA RATES'!Q42)*DATA!$C$15*G33*F33</f>
        <v>31.449031989803352</v>
      </c>
      <c r="M34" s="47">
        <f>DATA!$C$13*((1+DATA!$C$10)^A34)*F33*G33</f>
        <v>2.5513980046905402</v>
      </c>
      <c r="N34" s="47">
        <f t="shared" si="1"/>
        <v>515.2154050029468</v>
      </c>
      <c r="O34" s="26">
        <f>N34*'EIOPA RATES'!G42</f>
        <v>227.4972543975633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648.12694343587782</v>
      </c>
      <c r="T34" s="80">
        <f t="shared" si="3"/>
        <v>15.112431014389507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(1-DATA!$F$9)*$G34</f>
        <v>8.2515483288125441E-2</v>
      </c>
      <c r="I35" s="58">
        <f>(D35-DATA!$C$11*((1+DATA!$C$10)^A35))*F35*G34*DATA!$F$9</f>
        <v>106.91411301488404</v>
      </c>
      <c r="J35" s="47">
        <f>MAX(D35,DATA!$C$4)*F34*('MORTALITY RATES MALE'!D94/1000)*G34</f>
        <v>301.93434821553006</v>
      </c>
      <c r="K35" s="47">
        <v>0</v>
      </c>
      <c r="L35" s="60">
        <f>D34*EXP('EIOPA RATES'!Q43)*DATA!$C$15*G34*F34</f>
        <v>24.738010725200063</v>
      </c>
      <c r="M35" s="47">
        <f>DATA!$C$13*((1+DATA!$C$10)^A35)*F34*G34</f>
        <v>2.0323171819854702</v>
      </c>
      <c r="N35" s="47">
        <f t="shared" si="1"/>
        <v>435.61878913759966</v>
      </c>
      <c r="O35" s="26">
        <f>N35*'EIOPA RATES'!G43</f>
        <v>186.76194677204978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653.37417142706192</v>
      </c>
      <c r="T35" s="80">
        <f t="shared" si="3"/>
        <v>11.63002038749296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(1-DATA!$F$9)*$G35</f>
        <v>7.6326822041516043E-2</v>
      </c>
      <c r="I36" s="58">
        <f>(D36-DATA!$C$11*((1+DATA!$C$10)^A36))*F36*G35*DATA!$F$9</f>
        <v>80.298169663325453</v>
      </c>
      <c r="J36" s="47">
        <f>MAX(D36,DATA!$C$4)*F35*('MORTALITY RATES MALE'!D95/1000)*G35</f>
        <v>258.34748404361784</v>
      </c>
      <c r="K36" s="47">
        <v>0</v>
      </c>
      <c r="L36" s="60">
        <f>D35*EXP('EIOPA RATES'!Q44)*DATA!$C$15*G35*F35</f>
        <v>19.031693518460617</v>
      </c>
      <c r="M36" s="47">
        <f>DATA!$C$13*((1+DATA!$C$10)^A36)*F35*G35</f>
        <v>1.5824715791008401</v>
      </c>
      <c r="N36" s="47">
        <f t="shared" si="1"/>
        <v>359.25981880450473</v>
      </c>
      <c r="O36" s="26">
        <f>N36*'EIOPA RATES'!G44</f>
        <v>149.4723582560074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658.92713764863561</v>
      </c>
      <c r="T36" s="80">
        <f t="shared" si="3"/>
        <v>8.7409893299587882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(1-DATA!$F$9)*$G36</f>
        <v>7.060231038840234E-2</v>
      </c>
      <c r="I37" s="58">
        <f>(D37-DATA!$C$11*((1+DATA!$C$10)^A37))*F37*G36*DATA!$F$9</f>
        <v>58.91426123268154</v>
      </c>
      <c r="J37" s="47">
        <f>MAX(D37,DATA!$C$4)*F36*('MORTALITY RATES MALE'!D96/1000)*G36</f>
        <v>213.17277111319396</v>
      </c>
      <c r="K37" s="47">
        <v>0</v>
      </c>
      <c r="L37" s="60">
        <f>D36*EXP('EIOPA RATES'!Q45)*DATA!$C$15*G36*F36</f>
        <v>14.301683664060885</v>
      </c>
      <c r="M37" s="47">
        <f>DATA!$C$13*((1+DATA!$C$10)^A37)*F36*G36</f>
        <v>1.2029311549775574</v>
      </c>
      <c r="N37" s="47">
        <f t="shared" si="1"/>
        <v>287.59164716491392</v>
      </c>
      <c r="O37" s="26">
        <f>N37*'EIOPA RATES'!G45</f>
        <v>116.05458764741253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664.81234474970222</v>
      </c>
      <c r="T37" s="80">
        <f t="shared" si="3"/>
        <v>6.4170349430318216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(1-DATA!$F$9)*$G37</f>
        <v>6.5307137109272162E-2</v>
      </c>
      <c r="I38" s="58">
        <f>(D38-DATA!$C$11*((1+DATA!$C$10)^A38))*F38*G37*DATA!$F$9</f>
        <v>41.935827704263417</v>
      </c>
      <c r="J38" s="47">
        <f>MAX(D38,DATA!$C$4)*F37*('MORTALITY RATES MALE'!D97/1000)*G37</f>
        <v>173.52313870425075</v>
      </c>
      <c r="K38" s="47">
        <v>0</v>
      </c>
      <c r="L38" s="60">
        <f>D37*EXP('EIOPA RATES'!Q46)*DATA!$C$15*G37*F37</f>
        <v>10.491984777385287</v>
      </c>
      <c r="M38" s="47">
        <f>DATA!$C$13*((1+DATA!$C$10)^A38)*F37*G37</f>
        <v>0.89279773080068281</v>
      </c>
      <c r="N38" s="47">
        <f t="shared" si="1"/>
        <v>226.84374891670015</v>
      </c>
      <c r="O38" s="26">
        <f>N38*'EIOPA RATES'!G46</f>
        <v>88.795992211066931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670.60182830659323</v>
      </c>
      <c r="T38" s="80">
        <f t="shared" si="3"/>
        <v>4.5699235820987019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(1-DATA!$F$9)*$G38</f>
        <v>6.0409101826076755E-2</v>
      </c>
      <c r="I39" s="58">
        <f>(D39-DATA!$C$11*((1+DATA!$C$10)^A39))*F39*G38*DATA!$F$9</f>
        <v>29.072056854208078</v>
      </c>
      <c r="J39" s="47">
        <f>MAX(D39,DATA!$C$4)*F38*('MORTALITY RATES MALE'!D98/1000)*G38</f>
        <v>134.01084583145874</v>
      </c>
      <c r="K39" s="47">
        <v>0</v>
      </c>
      <c r="L39" s="60">
        <f>D38*EXP('EIOPA RATES'!Q47)*DATA!$C$15*G38*F38</f>
        <v>7.4699504769426754</v>
      </c>
      <c r="M39" s="47">
        <f>DATA!$C$13*((1+DATA!$C$10)^A39)*F38*G38</f>
        <v>0.64292768205542372</v>
      </c>
      <c r="N39" s="47">
        <f t="shared" si="1"/>
        <v>171.19578084466491</v>
      </c>
      <c r="O39" s="26">
        <f>N39*'EIOPA RATES'!G47</f>
        <v>64.990108996745221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676.52087700160644</v>
      </c>
      <c r="T39" s="80">
        <f t="shared" si="3"/>
        <v>3.1693279394161515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(1-DATA!$F$9)*$G39</f>
        <v>5.5878419189121002E-2</v>
      </c>
      <c r="I40" s="58">
        <f>(D40-DATA!$C$11*((1+DATA!$C$10)^A40))*F40*G39*DATA!$F$9</f>
        <v>19.585109399918476</v>
      </c>
      <c r="J40" s="47">
        <f>MAX(D40,DATA!$C$4)*F39*('MORTALITY RATES MALE'!D99/1000)*G39</f>
        <v>100.57313779949958</v>
      </c>
      <c r="K40" s="47">
        <v>0</v>
      </c>
      <c r="L40" s="60">
        <f>D39*EXP('EIOPA RATES'!Q48)*DATA!$C$15*G39*F39</f>
        <v>5.1796870153289136</v>
      </c>
      <c r="M40" s="47">
        <f>DATA!$C$13*((1+DATA!$C$10)^A40)*F39*G39</f>
        <v>0.45082092761596099</v>
      </c>
      <c r="N40" s="47">
        <f t="shared" si="1"/>
        <v>125.78875514236293</v>
      </c>
      <c r="O40" s="26">
        <f>N40*'EIOPA RATES'!G48</f>
        <v>46.301051913767523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682.57600455148554</v>
      </c>
      <c r="T40" s="80">
        <f t="shared" si="3"/>
        <v>2.1357264147565043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(1-DATA!$F$9)*$G40</f>
        <v>5.1687537749936931E-2</v>
      </c>
      <c r="I41" s="58">
        <f>(D41-DATA!$C$11*((1+DATA!$C$10)^A41))*F41*G40*DATA!$F$9</f>
        <v>12.808467860164221</v>
      </c>
      <c r="J41" s="47">
        <f>MAX(D41,DATA!$C$4)*F40*('MORTALITY RATES MALE'!D100/1000)*G40</f>
        <v>72.948988071510755</v>
      </c>
      <c r="K41" s="47">
        <v>0</v>
      </c>
      <c r="L41" s="60">
        <f>D40*EXP('EIOPA RATES'!Q49)*DATA!$C$15*G40*F40</f>
        <v>3.4901893002083564</v>
      </c>
      <c r="M41" s="47">
        <f>DATA!$C$13*((1+DATA!$C$10)^A41)*F40*G40</f>
        <v>0.30712337114553284</v>
      </c>
      <c r="N41" s="47">
        <f t="shared" si="1"/>
        <v>89.554768603028862</v>
      </c>
      <c r="O41" s="26">
        <f>N41*'EIOPA RATES'!G49</f>
        <v>31.955069836074482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688.78073726450498</v>
      </c>
      <c r="T41" s="80">
        <f t="shared" si="3"/>
        <v>1.3970512099038288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(1-DATA!$F$9)*$G41</f>
        <v>4.7810972418691665E-2</v>
      </c>
      <c r="I42" s="58">
        <f>(D42-DATA!$C$11*((1+DATA!$C$10)^A42))*F42*G41*DATA!$F$9</f>
        <v>8.1163426111105164</v>
      </c>
      <c r="J42" s="47">
        <f>MAX(D42,DATA!$C$4)*F41*('MORTALITY RATES MALE'!D101/1000)*G41</f>
        <v>51.214277537690947</v>
      </c>
      <c r="K42" s="47">
        <v>0</v>
      </c>
      <c r="L42" s="60">
        <f>D41*EXP('EIOPA RATES'!Q50)*DATA!$C$15*G41*F41</f>
        <v>2.2830496240946423</v>
      </c>
      <c r="M42" s="47">
        <f>DATA!$C$13*((1+DATA!$C$10)^A42)*F41*G41</f>
        <v>0.20307187025912274</v>
      </c>
      <c r="N42" s="47">
        <f t="shared" si="1"/>
        <v>61.816741643155233</v>
      </c>
      <c r="O42" s="26">
        <f>N42*'EIOPA RATES'!G50</f>
        <v>21.377965975007925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695.14817398701518</v>
      </c>
      <c r="T42" s="80">
        <f t="shared" si="3"/>
        <v>0.8854104368902852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(1-DATA!$F$9)*$G42</f>
        <v>4.422514948728979E-2</v>
      </c>
      <c r="I43" s="58">
        <f>(D43-DATA!$C$11*((1+DATA!$C$10)^A43))*F43*G42*DATA!$F$9</f>
        <v>4.9665123392398982</v>
      </c>
      <c r="J43" s="47">
        <f>MAX(D43,DATA!$C$4)*F42*('MORTALITY RATES MALE'!D102/1000)*G42</f>
        <v>34.830220686371774</v>
      </c>
      <c r="K43" s="47">
        <v>0</v>
      </c>
      <c r="L43" s="60">
        <f>D42*EXP('EIOPA RATES'!Q51)*DATA!$C$15*G42*F42</f>
        <v>1.4470171940773604</v>
      </c>
      <c r="M43" s="47">
        <f>DATA!$C$13*((1+DATA!$C$10)^A43)*F42*G42</f>
        <v>0.13007261103901432</v>
      </c>
      <c r="N43" s="47">
        <f t="shared" si="1"/>
        <v>41.373822830728045</v>
      </c>
      <c r="O43" s="26">
        <f>N43*'EIOPA RATES'!G51</f>
        <v>13.864440701314347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701.69141286177069</v>
      </c>
      <c r="T43" s="80">
        <f t="shared" si="3"/>
        <v>0.54185674333705769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(1-DATA!$F$9)*$G43</f>
        <v>4.0908263275743061E-2</v>
      </c>
      <c r="I44" s="58">
        <f>(D44-DATA!$C$11*((1+DATA!$C$10)^A44))*F44*G43*DATA!$F$9</f>
        <v>2.9002084294650432</v>
      </c>
      <c r="J44" s="47">
        <f>MAX(D44,DATA!$C$4)*F43*('MORTALITY RATES MALE'!D103/1000)*G43</f>
        <v>23.15441987686917</v>
      </c>
      <c r="K44" s="47">
        <v>0</v>
      </c>
      <c r="L44" s="60">
        <f>D43*EXP('EIOPA RATES'!Q52)*DATA!$C$15*G43*F43</f>
        <v>0.88529235051705313</v>
      </c>
      <c r="M44" s="47">
        <f>DATA!$C$13*((1+DATA!$C$10)^A44)*F43*G43</f>
        <v>8.0437228805388478E-2</v>
      </c>
      <c r="N44" s="47">
        <f t="shared" si="1"/>
        <v>27.020357885656651</v>
      </c>
      <c r="O44" s="26">
        <f>N44*'EIOPA RATES'!G52</f>
        <v>8.7753552309181373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708.14025181030365</v>
      </c>
      <c r="T44" s="80">
        <f t="shared" si="3"/>
        <v>0.31644319097754148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(1-DATA!$F$9)*$G44</f>
        <v>3.7840143530062334E-2</v>
      </c>
      <c r="I45" s="58">
        <f>(D45-DATA!$C$11*((1+DATA!$C$10)^A45))*F45*G44*DATA!$F$9</f>
        <v>1.5982852054032981</v>
      </c>
      <c r="J45" s="47">
        <f>MAX(D45,DATA!$C$4)*F44*('MORTALITY RATES MALE'!D104/1000)*G44</f>
        <v>14.814270603476466</v>
      </c>
      <c r="K45" s="47">
        <v>0</v>
      </c>
      <c r="L45" s="60">
        <f>D44*EXP('EIOPA RATES'!Q53)*DATA!$C$15*G44*F44</f>
        <v>0.51728347578479428</v>
      </c>
      <c r="M45" s="47">
        <f>DATA!$C$13*((1+DATA!$C$10)^A45)*F44*G44</f>
        <v>4.747832896584258E-2</v>
      </c>
      <c r="N45" s="47">
        <f t="shared" si="1"/>
        <v>16.977317613630397</v>
      </c>
      <c r="O45" s="26">
        <f>N45*'EIOPA RATES'!G53</f>
        <v>5.340449307479556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715.06169613711188</v>
      </c>
      <c r="T45" s="80">
        <f t="shared" si="3"/>
        <v>0.17439885030297161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(1-DATA!$F$9)*$G45</f>
        <v>3.5002132765307663E-2</v>
      </c>
      <c r="I46" s="58">
        <f>(D46-DATA!$C$11*((1+DATA!$C$10)^A46))*F46*G45*DATA!$F$9</f>
        <v>0.83130736254522997</v>
      </c>
      <c r="J46" s="47">
        <f>MAX(D46,DATA!$C$4)*F45*('MORTALITY RATES MALE'!D105/1000)*G45</f>
        <v>8.8203163839596286</v>
      </c>
      <c r="K46" s="47">
        <v>0</v>
      </c>
      <c r="L46" s="60">
        <f>D45*EXP('EIOPA RATES'!Q54)*DATA!$C$15*G45*F45</f>
        <v>0.28501456848164719</v>
      </c>
      <c r="M46" s="47">
        <f>DATA!$C$13*((1+DATA!$C$10)^A46)*F45*G45</f>
        <v>2.6431342703387959E-2</v>
      </c>
      <c r="N46" s="47">
        <f t="shared" si="1"/>
        <v>9.9630696576898945</v>
      </c>
      <c r="O46" s="26">
        <f>N46*'EIOPA RATES'!G54</f>
        <v>3.0361688457247036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721.89041291200044</v>
      </c>
      <c r="T46" s="80">
        <f t="shared" si="3"/>
        <v>9.0712319085372278E-2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(1-DATA!$F$9)*$G46</f>
        <v>3.237697280790959E-2</v>
      </c>
      <c r="I47" s="58">
        <f>(D47-DATA!$C$11*((1+DATA!$C$10)^A47))*F47*G46*DATA!$F$9</f>
        <v>0.40612192750754056</v>
      </c>
      <c r="J47" s="47">
        <f>MAX(D47,DATA!$C$4)*F46*('MORTALITY RATES MALE'!D106/1000)*G46</f>
        <v>4.935606303847587</v>
      </c>
      <c r="K47" s="47">
        <v>0</v>
      </c>
      <c r="L47" s="60">
        <f>D46*EXP('EIOPA RATES'!Q55)*DATA!$C$15*G46*F46</f>
        <v>0.14820922231397377</v>
      </c>
      <c r="M47" s="47">
        <f>DATA!$C$13*((1+DATA!$C$10)^A47)*F46*G46</f>
        <v>1.3890385227133623E-2</v>
      </c>
      <c r="N47" s="47">
        <f t="shared" si="1"/>
        <v>5.5038278388962354</v>
      </c>
      <c r="O47" s="26">
        <f>N47*'EIOPA RATES'!G55</f>
        <v>1.6252612174985792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728.60504121928943</v>
      </c>
      <c r="T47" s="80">
        <f t="shared" si="3"/>
        <v>4.431708160264853E-2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(1-DATA!$F$9)*$G47</f>
        <v>2.9948699847316372E-2</v>
      </c>
      <c r="I48" s="58">
        <f>(D48-DATA!$C$11*((1+DATA!$C$10)^A48))*F48*G47*DATA!$F$9</f>
        <v>0.18559034989081247</v>
      </c>
      <c r="J48" s="47">
        <f>MAX(D48,DATA!$C$4)*F47*('MORTALITY RATES MALE'!D107/1000)*G47</f>
        <v>2.5852707565100794</v>
      </c>
      <c r="K48" s="47">
        <v>0</v>
      </c>
      <c r="L48" s="60">
        <f>D47*EXP('EIOPA RATES'!Q56)*DATA!$C$15*G47*F47</f>
        <v>7.245001019976921E-2</v>
      </c>
      <c r="M48" s="47">
        <f>DATA!$C$13*((1+DATA!$C$10)^A48)*F47*G47</f>
        <v>6.8580152700483616E-3</v>
      </c>
      <c r="N48" s="47">
        <f t="shared" si="1"/>
        <v>2.8501691318707092</v>
      </c>
      <c r="O48" s="26">
        <f>N48*'EIOPA RATES'!G56</f>
        <v>0.81505812632021446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735.82686598611826</v>
      </c>
      <c r="T48" s="80">
        <f t="shared" si="3"/>
        <v>2.0252408021792866E-2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(1-DATA!$F$9)*$G48</f>
        <v>2.7702547358767645E-2</v>
      </c>
      <c r="I49" s="58">
        <f>(D49-DATA!$C$11*((1+DATA!$C$10)^A49))*F49*G48*DATA!$F$9</f>
        <v>7.8863589390817654E-2</v>
      </c>
      <c r="J49" s="47">
        <f>MAX(D49,DATA!$C$4)*F48*('MORTALITY RATES MALE'!D108/1000)*G48</f>
        <v>1.2601901541957994</v>
      </c>
      <c r="K49" s="47">
        <v>0</v>
      </c>
      <c r="L49" s="60">
        <f>D48*EXP('EIOPA RATES'!Q57)*DATA!$C$15*G48*F48</f>
        <v>3.310013376847605E-2</v>
      </c>
      <c r="M49" s="47">
        <f>DATA!$C$13*((1+DATA!$C$10)^A49)*F48*G48</f>
        <v>3.1653421882330912E-3</v>
      </c>
      <c r="N49" s="47">
        <f t="shared" si="1"/>
        <v>1.3753192195433261</v>
      </c>
      <c r="O49" s="26">
        <f>N49*'EIOPA RATES'!G57</f>
        <v>0.3809702519417329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742.92862000255514</v>
      </c>
      <c r="T49" s="80">
        <f t="shared" si="3"/>
        <v>8.6060215665597732E-3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(1-DATA!$F$9)*$G49</f>
        <v>2.5624856306860073E-2</v>
      </c>
      <c r="I50" s="58">
        <f>(D50-DATA!$C$11*((1+DATA!$C$10)^A50))*F50*G49*DATA!$F$9</f>
        <v>3.1013604203344553E-2</v>
      </c>
      <c r="J50" s="47">
        <f>MAX(D50,DATA!$C$4)*F49*('MORTALITY RATES MALE'!D109/1000)*G49</f>
        <v>0.56899953488127786</v>
      </c>
      <c r="K50" s="47">
        <v>0</v>
      </c>
      <c r="L50" s="60">
        <f>D49*EXP('EIOPA RATES'!Q58)*DATA!$C$15*G49*F49</f>
        <v>1.4067897060681074E-2</v>
      </c>
      <c r="M50" s="47">
        <f>DATA!$C$13*((1+DATA!$C$10)^A50)*F49*G49</f>
        <v>1.3588613646024939E-3</v>
      </c>
      <c r="N50" s="47">
        <f t="shared" si="1"/>
        <v>0.61543989750990602</v>
      </c>
      <c r="O50" s="26">
        <f>N50*'EIOPA RATES'!G58</f>
        <v>0.16510755073696426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750.22800673135487</v>
      </c>
      <c r="T50" s="80">
        <f t="shared" si="3"/>
        <v>3.3843992669826614E-3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(1-DATA!$F$9)*$G50</f>
        <v>2.3702992083845568E-2</v>
      </c>
      <c r="I51" s="58">
        <f>(D51-DATA!$C$11*((1+DATA!$C$10)^A51))*F51*G50*DATA!$F$9</f>
        <v>1.1227773337424791E-2</v>
      </c>
      <c r="J51" s="47">
        <f>MAX(D51,DATA!$C$4)*F50*('MORTALITY RATES MALE'!D110/1000)*G50</f>
        <v>0.2367522583656749</v>
      </c>
      <c r="K51" s="47">
        <v>0</v>
      </c>
      <c r="L51" s="60">
        <f>D50*EXP('EIOPA RATES'!Q59)*DATA!$C$15*G50*F50</f>
        <v>5.5332862628355364E-3</v>
      </c>
      <c r="M51" s="47">
        <f>DATA!$C$13*((1+DATA!$C$10)^A51)*F50*G50</f>
        <v>5.3976945074866967E-4</v>
      </c>
      <c r="N51" s="47">
        <f t="shared" si="1"/>
        <v>0.25405308741668392</v>
      </c>
      <c r="O51" s="26">
        <f>N51*'EIOPA RATES'!G59</f>
        <v>6.5996915934106948E-2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757.73042985192887</v>
      </c>
      <c r="T51" s="80">
        <f t="shared" si="3"/>
        <v>1.2252532013557723E-3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(1-DATA!$F$9)*$G51</f>
        <v>2.1925267677557151E-2</v>
      </c>
      <c r="I52" s="58">
        <f>(D52-DATA!$C$11*((1+DATA!$C$10)^A52))*F52*G51*DATA!$F$9</f>
        <v>3.7202474753350624E-3</v>
      </c>
      <c r="J52" s="47">
        <f>MAX(D52,DATA!$C$4)*F51*('MORTALITY RATES MALE'!D111/1000)*G51</f>
        <v>9.0265143296431802E-2</v>
      </c>
      <c r="K52" s="47">
        <v>0</v>
      </c>
      <c r="L52" s="60">
        <f>D51*EXP('EIOPA RATES'!Q60)*DATA!$C$15*G51*F51</f>
        <v>2.0026076439476109E-3</v>
      </c>
      <c r="M52" s="47">
        <f>DATA!$C$13*((1+DATA!$C$10)^A52)*F51*G51</f>
        <v>1.9734733717796194E-4</v>
      </c>
      <c r="N52" s="47">
        <f t="shared" si="1"/>
        <v>9.6185345752892434E-2</v>
      </c>
      <c r="O52" s="26">
        <f>N52*'EIOPA RATES'!G60</f>
        <v>2.4202319873710361E-2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765.07649340916248</v>
      </c>
      <c r="T52" s="80">
        <f t="shared" si="3"/>
        <v>4.0598194005316804E-4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(1-DATA!$F$9)*$G52</f>
        <v>2.0280872601740364E-2</v>
      </c>
      <c r="I53" s="58">
        <f>(D53-DATA!$C$11*((1+DATA!$C$10)^A53))*F53*G52*DATA!$F$9</f>
        <v>1.1226394257667011E-3</v>
      </c>
      <c r="J53" s="47">
        <f>MAX(D53,DATA!$C$4)*F52*('MORTALITY RATES MALE'!D112/1000)*G52</f>
        <v>3.1384151174440711E-2</v>
      </c>
      <c r="K53" s="59">
        <f>F53*D53*G52</f>
        <v>1.4977061668931202E-2</v>
      </c>
      <c r="L53" s="60">
        <f>D52*EXP('EIOPA RATES'!Q61)*DATA!$C$15*G52*F52</f>
        <v>6.6365744356565123E-4</v>
      </c>
      <c r="M53" s="47">
        <f>DATA!$C$13*((1+DATA!$C$10)^A53)*F52*G52</f>
        <v>6.6057507245003075E-5</v>
      </c>
      <c r="N53" s="48">
        <f t="shared" si="1"/>
        <v>4.8213567219949273E-2</v>
      </c>
      <c r="O53" s="76">
        <f>N53*'EIOPA RATES'!G61</f>
        <v>1.1748944285129464E-2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772.61350527540219</v>
      </c>
      <c r="T53" s="81">
        <f t="shared" si="3"/>
        <v>1.225117414184941E-4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B484-F26E-44B2-84E5-78BF00FEFD40}">
  <dimension ref="A1:X53"/>
  <sheetViews>
    <sheetView topLeftCell="C16" workbookViewId="0">
      <selection activeCell="K53" sqref="K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3" t="s">
        <v>50</v>
      </c>
      <c r="C1" s="183"/>
      <c r="D1" s="183"/>
      <c r="F1" s="184" t="s">
        <v>54</v>
      </c>
      <c r="G1" s="185"/>
      <c r="I1" s="186" t="s">
        <v>56</v>
      </c>
      <c r="J1" s="187"/>
      <c r="K1" s="187"/>
      <c r="L1" s="187"/>
      <c r="M1" s="187"/>
      <c r="N1" s="187"/>
      <c r="O1" s="188"/>
      <c r="Q1" s="189" t="s">
        <v>64</v>
      </c>
      <c r="R1" s="190"/>
      <c r="S1" s="190"/>
      <c r="T1" s="191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68234.146908495968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(1-DATA!$C$12-DATA!F10)*$G3</f>
        <v>0.44999999999999996</v>
      </c>
      <c r="I4" s="58">
        <f>(D4-DATA!$C$11*((1+DATA!$C$10)^A4))*F4*G3*(DATA!$C$12+DATA!F10)</f>
        <v>38220.701738494441</v>
      </c>
      <c r="J4" s="47">
        <f>MAX(D4,DATA!$C$4)*F3*('MORTALITY RATES MALE'!D63/1000)*G3</f>
        <v>415.7475</v>
      </c>
      <c r="K4" s="47">
        <v>0</v>
      </c>
      <c r="L4" s="60">
        <f>D3*EXP('EIOPA RATES'!Q12)*DATA!$C$15*G3*F3</f>
        <v>1001.0111999999998</v>
      </c>
      <c r="M4" s="47">
        <f>DATA!$C$13*((1+DATA!$C$10)^A4)*F3*G3</f>
        <v>51</v>
      </c>
      <c r="N4" s="47">
        <f t="shared" ref="N4:N53" si="1">SUM(I4:M4)</f>
        <v>39688.46043849444</v>
      </c>
      <c r="O4" s="26">
        <f>N4*'EIOPA RATES'!G12</f>
        <v>38855.4006485887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Q4+R4-M4</f>
        <v>521.00639999999976</v>
      </c>
      <c r="T4" s="80">
        <f>S4*F4*G3</f>
        <v>517.91201273879983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(1-DATA!$C$12)*$G4</f>
        <v>0.38249999999999995</v>
      </c>
      <c r="I5" s="58">
        <f>(D5-DATA!$C$11*((1+DATA!$C$10)^A5))*F5*G4*DATA!$C$12</f>
        <v>4650.6498128537778</v>
      </c>
      <c r="J5" s="47">
        <f>MAX(D5,DATA!$C$4)*F4*('MORTALITY RATES MALE'!D64/1000)*G4</f>
        <v>202.96654856761501</v>
      </c>
      <c r="K5" s="47">
        <v>0</v>
      </c>
      <c r="L5" s="60">
        <f>D4*EXP('EIOPA RATES'!Q13)*DATA!$C$15*G4*F4</f>
        <v>446.85362576735463</v>
      </c>
      <c r="M5" s="47">
        <f>DATA!$C$13*((1+DATA!$C$10)^A5)*F4*G4</f>
        <v>23.269968096749995</v>
      </c>
      <c r="N5" s="47">
        <f t="shared" si="1"/>
        <v>5323.7399552854977</v>
      </c>
      <c r="O5" s="26">
        <f>N5*'EIOPA RATES'!G13</f>
        <v>5107.8944926009262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Q5+R5-M5</f>
        <v>547.55347058905784</v>
      </c>
      <c r="T5" s="80">
        <f t="shared" ref="T5:T53" si="3">S5*F5*G4</f>
        <v>243.34799273632089</v>
      </c>
      <c r="W5" s="67" t="s">
        <v>71</v>
      </c>
      <c r="X5" s="70">
        <f>SUMPRODUCT(I4:I53,'EIOPA RATES'!G12:G61)</f>
        <v>62292.511904257801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(1-DATA!$C$12)*$G5</f>
        <v>0.32512499999999994</v>
      </c>
      <c r="I6" s="58">
        <f>(D6-DATA!$C$11*((1+DATA!$C$10)^A6))*F6*G5*DATA!$C$12</f>
        <v>3926.8635085402448</v>
      </c>
      <c r="J6" s="47">
        <f>MAX(D6,DATA!$C$4)*F5*('MORTALITY RATES MALE'!D65/1000)*G5</f>
        <v>186.75557887045741</v>
      </c>
      <c r="K6" s="47">
        <v>0</v>
      </c>
      <c r="L6" s="60">
        <f>D5*EXP('EIOPA RATES'!Q14)*DATA!$C$15*G5*F5</f>
        <v>377.532064184646</v>
      </c>
      <c r="M6" s="47">
        <f>DATA!$C$13*((1+DATA!$C$10)^A6)*F5*G5</f>
        <v>20.044290006802608</v>
      </c>
      <c r="N6" s="47">
        <f t="shared" si="1"/>
        <v>4511.1954416021508</v>
      </c>
      <c r="O6" s="26">
        <f>N6*'EIOPA RATES'!G14</f>
        <v>4231.1823598014826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551.03398092406496</v>
      </c>
      <c r="T6" s="80">
        <f t="shared" si="3"/>
        <v>206.69048023141738</v>
      </c>
      <c r="W6" s="67" t="s">
        <v>70</v>
      </c>
      <c r="X6" s="70">
        <f>SUMPRODUCT(J4:J53,'EIOPA RATES'!G12:G61)</f>
        <v>2374.4612295526813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(1-DATA!$C$12)*$G6</f>
        <v>0.27635624999999997</v>
      </c>
      <c r="I7" s="58">
        <f>(D7-DATA!$C$11*((1+DATA!$C$10)^A7))*F7*G6*DATA!$C$12</f>
        <v>3319.1794734561731</v>
      </c>
      <c r="J7" s="47">
        <f>MAX(D7,DATA!$C$4)*F6*('MORTALITY RATES MALE'!D66/1000)*G6</f>
        <v>174.39838925962684</v>
      </c>
      <c r="K7" s="47">
        <v>0</v>
      </c>
      <c r="L7" s="60">
        <f>D6*EXP('EIOPA RATES'!Q15)*DATA!$C$15*G6*F6</f>
        <v>319.35228690518176</v>
      </c>
      <c r="M7" s="47">
        <f>DATA!$C$13*((1+DATA!$C$10)^A7)*F6*G6</f>
        <v>17.255665358801807</v>
      </c>
      <c r="N7" s="47">
        <f t="shared" si="1"/>
        <v>3830.1858149797836</v>
      </c>
      <c r="O7" s="26">
        <f>N7*'EIOPA RATES'!G15</f>
        <v>3505.5282518806739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555.10655974723829</v>
      </c>
      <c r="T7" s="80">
        <f t="shared" si="3"/>
        <v>175.60237843226224</v>
      </c>
      <c r="W7" s="67" t="s">
        <v>74</v>
      </c>
      <c r="X7" s="70">
        <f>SUMPRODUCT(K4:K53,'EIOPA RATES'!G12:G61)</f>
        <v>3.0664242517147121E-5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(1-DATA!$C$12)*$G7</f>
        <v>0.23490281249999997</v>
      </c>
      <c r="I8" s="58">
        <f>(D8-DATA!$C$11*((1+DATA!$C$10)^A8))*F8*G7*DATA!$C$12</f>
        <v>2807.1492559490407</v>
      </c>
      <c r="J8" s="47">
        <f>MAX(D8,DATA!$C$4)*F7*('MORTALITY RATES MALE'!D67/1000)*G7</f>
        <v>162.38621467785882</v>
      </c>
      <c r="K8" s="47">
        <v>0</v>
      </c>
      <c r="L8" s="60">
        <f>D7*EXP('EIOPA RATES'!Q16)*DATA!$C$15*G7*F7</f>
        <v>270.30308221586444</v>
      </c>
      <c r="M8" s="47">
        <f>DATA!$C$13*((1+DATA!$C$10)^A8)*F7*G7</f>
        <v>14.843756561340472</v>
      </c>
      <c r="N8" s="47">
        <f t="shared" si="1"/>
        <v>3254.6823094041042</v>
      </c>
      <c r="O8" s="26">
        <f>N8*'EIOPA RATES'!G16</f>
        <v>2902.766219571015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559.59004737899113</v>
      </c>
      <c r="T8" s="80">
        <f t="shared" si="3"/>
        <v>149.17359386061239</v>
      </c>
      <c r="W8" s="67" t="s">
        <v>73</v>
      </c>
      <c r="X8" s="70">
        <f>SUMPRODUCT(L4:L53,'EIOPA RATES'!G12:G61)</f>
        <v>3382.7110891055459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(1-DATA!$C$12)*$G8</f>
        <v>0.19966739062499997</v>
      </c>
      <c r="I9" s="58">
        <f>(D9-DATA!$C$11*((1+DATA!$C$10)^A9))*F9*G8*DATA!$C$12</f>
        <v>2373.728332826664</v>
      </c>
      <c r="J9" s="47">
        <f>MAX(D9,DATA!$C$4)*F8*('MORTALITY RATES MALE'!D68/1000)*G8</f>
        <v>152.31911843935569</v>
      </c>
      <c r="K9" s="47">
        <v>0</v>
      </c>
      <c r="L9" s="60">
        <f>D8*EXP('EIOPA RATES'!Q17)*DATA!$C$15*G8*F8</f>
        <v>228.78447245567511</v>
      </c>
      <c r="M9" s="47">
        <f>DATA!$C$13*((1+DATA!$C$10)^A9)*F8*G8</f>
        <v>12.75886175230765</v>
      </c>
      <c r="N9" s="47">
        <f t="shared" si="1"/>
        <v>2767.5907854740026</v>
      </c>
      <c r="O9" s="26">
        <f>N9*'EIOPA RATES'!G17</f>
        <v>2403.458218138323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564.20365595844805</v>
      </c>
      <c r="T9" s="80">
        <f t="shared" si="3"/>
        <v>126.62454163208029</v>
      </c>
      <c r="W9" s="68" t="s">
        <v>72</v>
      </c>
      <c r="X9" s="71">
        <f>SUMPRODUCT(M4:M53,'EIOPA RATES'!G12:G61)</f>
        <v>184.46265491566399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(1-DATA!$C$12)*$G9</f>
        <v>0.16971728203124997</v>
      </c>
      <c r="I10" s="58">
        <f>(D10-DATA!$C$11*((1+DATA!$C$10)^A10))*F10*G9*DATA!$C$12</f>
        <v>2006.7170388339184</v>
      </c>
      <c r="J10" s="47">
        <f>MAX(D10,DATA!$C$4)*F9*('MORTALITY RATES MALE'!D69/1000)*G9</f>
        <v>143.53518149476034</v>
      </c>
      <c r="K10" s="47">
        <v>0</v>
      </c>
      <c r="L10" s="60">
        <f>D9*EXP('EIOPA RATES'!Q18)*DATA!$C$15*G9*F9</f>
        <v>193.62350528498402</v>
      </c>
      <c r="M10" s="47">
        <f>DATA!$C$13*((1+DATA!$C$10)^A10)*F9*G9</f>
        <v>10.956507053609105</v>
      </c>
      <c r="N10" s="47">
        <f t="shared" si="1"/>
        <v>2354.8322326672719</v>
      </c>
      <c r="O10" s="26">
        <f>N10*'EIOPA RATES'!G18</f>
        <v>1989.5827826491795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569.03163372528547</v>
      </c>
      <c r="T10" s="80">
        <f t="shared" si="3"/>
        <v>107.39994240711876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(1-DATA!$C$12)*$G10</f>
        <v>0.14425968972656247</v>
      </c>
      <c r="I11" s="58">
        <f>(D11-DATA!$C$11*((1+DATA!$C$10)^A11))*F11*G10*DATA!$C$12</f>
        <v>1695.688078347084</v>
      </c>
      <c r="J11" s="47">
        <f>MAX(D11,DATA!$C$4)*F10*('MORTALITY RATES MALE'!D70/1000)*G10</f>
        <v>135.78859786695691</v>
      </c>
      <c r="K11" s="47">
        <v>0</v>
      </c>
      <c r="L11" s="60">
        <f>D10*EXP('EIOPA RATES'!Q19)*DATA!$C$15*G10*F10</f>
        <v>163.82133747354203</v>
      </c>
      <c r="M11" s="47">
        <f>DATA!$C$13*((1+DATA!$C$10)^A11)*F10*G10</f>
        <v>9.3984869377210387</v>
      </c>
      <c r="N11" s="47">
        <f t="shared" si="1"/>
        <v>2004.6965006253042</v>
      </c>
      <c r="O11" s="26">
        <f>N11*'EIOPA RATES'!G19</f>
        <v>1646.5039916959208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574.10822348468207</v>
      </c>
      <c r="T11" s="80">
        <f t="shared" si="3"/>
        <v>91.011535669203653</v>
      </c>
      <c r="W11" s="66" t="s">
        <v>75</v>
      </c>
      <c r="X11" s="69">
        <f>DATA!C4-X3</f>
        <v>1765.8530915040319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(1-DATA!$C$12)*$G11</f>
        <v>0.12262073626757809</v>
      </c>
      <c r="I12" s="58">
        <f>(D12-DATA!$C$11*((1+DATA!$C$10)^A12))*F12*G11*DATA!$C$12</f>
        <v>1431.9216219448385</v>
      </c>
      <c r="J12" s="47">
        <f>MAX(D12,DATA!$C$4)*F11*('MORTALITY RATES MALE'!D71/1000)*G11</f>
        <v>126.12399756062092</v>
      </c>
      <c r="K12" s="47">
        <v>0</v>
      </c>
      <c r="L12" s="60">
        <f>D11*EXP('EIOPA RATES'!Q20)*DATA!$C$15*G11*F11</f>
        <v>138.5033295922816</v>
      </c>
      <c r="M12" s="47">
        <f>DATA!$C$13*((1+DATA!$C$10)^A12)*F11*G11</f>
        <v>8.051803184897329</v>
      </c>
      <c r="N12" s="47">
        <f t="shared" si="1"/>
        <v>1704.6007522826385</v>
      </c>
      <c r="O12" s="26">
        <f>N12*'EIOPA RATES'!G20</f>
        <v>1360.2570213484155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579.30305429829264</v>
      </c>
      <c r="T12" s="80">
        <f t="shared" si="3"/>
        <v>77.042251064073128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(1-DATA!$C$12)*$G12</f>
        <v>0.10422762582744137</v>
      </c>
      <c r="I13" s="58">
        <f>(D13-DATA!$C$11*((1+DATA!$C$10)^A13))*F13*G12*DATA!$C$12</f>
        <v>1206.908087793056</v>
      </c>
      <c r="J13" s="47">
        <f>MAX(D13,DATA!$C$4)*F12*('MORTALITY RATES MALE'!D72/1000)*G12</f>
        <v>117.37113382548601</v>
      </c>
      <c r="K13" s="47">
        <v>0</v>
      </c>
      <c r="L13" s="60">
        <f>D12*EXP('EIOPA RATES'!Q21)*DATA!$C$15*G12*F12</f>
        <v>116.89772974938482</v>
      </c>
      <c r="M13" s="47">
        <f>DATA!$C$13*((1+DATA!$C$10)^A13)*F12*G12</f>
        <v>6.8899138746120805</v>
      </c>
      <c r="N13" s="47">
        <f t="shared" si="1"/>
        <v>1448.0668652425388</v>
      </c>
      <c r="O13" s="26">
        <f>N13*'EIOPA RATES'!G21</f>
        <v>1123.3119504998331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584.02636862941961</v>
      </c>
      <c r="T13" s="80">
        <f t="shared" si="3"/>
        <v>65.070952366712902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(1-DATA!$C$12)*$G13</f>
        <v>8.8593481953325157E-2</v>
      </c>
      <c r="I14" s="58">
        <f>(D14-DATA!$C$11*((1+DATA!$C$10)^A14))*F14*G13*DATA!$C$12</f>
        <v>1018.1673428301428</v>
      </c>
      <c r="J14" s="47">
        <f>MAX(D14,DATA!$C$4)*F13*('MORTALITY RATES MALE'!D73/1000)*G13</f>
        <v>107.60468569146526</v>
      </c>
      <c r="K14" s="47">
        <v>0</v>
      </c>
      <c r="L14" s="60">
        <f>D13*EXP('EIOPA RATES'!Q22)*DATA!$C$15*G13*F13</f>
        <v>98.740157826628732</v>
      </c>
      <c r="M14" s="47">
        <f>DATA!$C$13*((1+DATA!$C$10)^A14)*F13*G13</f>
        <v>5.8876980158963379</v>
      </c>
      <c r="N14" s="47">
        <f t="shared" si="1"/>
        <v>1230.3998843641332</v>
      </c>
      <c r="O14" s="26">
        <f>N14*'EIOPA RATES'!G22</f>
        <v>925.85019221118341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589.88711010091617</v>
      </c>
      <c r="T14" s="80">
        <f t="shared" si="3"/>
        <v>54.993848557575461</v>
      </c>
      <c r="W14" s="73" t="s">
        <v>77</v>
      </c>
      <c r="X14" s="72">
        <f>SUM(T3:T53)</f>
        <v>2079.2389497016552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(1-DATA!$C$12)*$G14</f>
        <v>7.5304459660326381E-2</v>
      </c>
      <c r="I15" s="58">
        <f>(D15-DATA!$C$11*((1+DATA!$C$10)^A15))*F15*G14*DATA!$C$12</f>
        <v>856.76048166583621</v>
      </c>
      <c r="J15" s="47">
        <f>MAX(D15,DATA!$C$4)*F14*('MORTALITY RATES MALE'!D74/1000)*G14</f>
        <v>101.12364813517375</v>
      </c>
      <c r="K15" s="47">
        <v>0</v>
      </c>
      <c r="L15" s="60">
        <f>D14*EXP('EIOPA RATES'!Q23)*DATA!$C$15*G14*F14</f>
        <v>83.238950237345421</v>
      </c>
      <c r="M15" s="47">
        <f>DATA!$C$13*((1+DATA!$C$10)^A15)*F14*G14</f>
        <v>5.0250015292531316</v>
      </c>
      <c r="N15" s="47">
        <f t="shared" si="1"/>
        <v>1046.1480815676086</v>
      </c>
      <c r="O15" s="26">
        <f>N15*'EIOPA RATES'!G23</f>
        <v>764.15978681733759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595.21427920644169</v>
      </c>
      <c r="T15" s="80">
        <f t="shared" si="3"/>
        <v>46.346652897452863</v>
      </c>
      <c r="W15" s="74" t="s">
        <v>78</v>
      </c>
      <c r="X15" s="70">
        <f>DATA!C4-X3-X14</f>
        <v>-313.38585819762329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(1-DATA!$C$12)*$G15</f>
        <v>6.4008790711277422E-2</v>
      </c>
      <c r="I16" s="58">
        <f>(D16-DATA!$C$11*((1+DATA!$C$10)^A16))*F16*G15*DATA!$C$12</f>
        <v>719.27212175368879</v>
      </c>
      <c r="J16" s="47">
        <f>MAX(D16,DATA!$C$4)*F15*('MORTALITY RATES MALE'!D75/1000)*G15</f>
        <v>94.406027031930947</v>
      </c>
      <c r="K16" s="47">
        <v>0</v>
      </c>
      <c r="L16" s="60">
        <f>D15*EXP('EIOPA RATES'!Q24)*DATA!$C$15*G15*F15</f>
        <v>70.017647720281431</v>
      </c>
      <c r="M16" s="47">
        <f>DATA!$C$13*((1+DATA!$C$10)^A16)*F15*G15</f>
        <v>4.2809109798496312</v>
      </c>
      <c r="N16" s="47">
        <f t="shared" si="1"/>
        <v>887.97670748575081</v>
      </c>
      <c r="O16" s="26">
        <f>N16*'EIOPA RATES'!G24</f>
        <v>629.86916832725046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600.23189860053174</v>
      </c>
      <c r="T16" s="80">
        <f t="shared" si="3"/>
        <v>38.959980684515457</v>
      </c>
      <c r="W16" s="75" t="s">
        <v>79</v>
      </c>
      <c r="X16" s="71">
        <f>(DATA!$C$14-DATA!$C$15)*X18*DATA!C4</f>
        <v>1913.5171397464553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(1-DATA!$C$12)*$G16</f>
        <v>5.4407472104585804E-2</v>
      </c>
      <c r="I17" s="58">
        <f>(D17-DATA!$C$11*((1+DATA!$C$10)^A17))*F17*G16*DATA!$C$12</f>
        <v>601.67726787630875</v>
      </c>
      <c r="J17" s="47">
        <f>MAX(D17,DATA!$C$4)*F16*('MORTALITY RATES MALE'!D76/1000)*G16</f>
        <v>89.007476793258263</v>
      </c>
      <c r="K17" s="47">
        <v>0</v>
      </c>
      <c r="L17" s="60">
        <f>D16*EXP('EIOPA RATES'!Q25)*DATA!$C$15*G16*F16</f>
        <v>58.714305577596654</v>
      </c>
      <c r="M17" s="47">
        <f>DATA!$C$13*((1+DATA!$C$10)^A17)*F16*G16</f>
        <v>3.6399129366544019</v>
      </c>
      <c r="N17" s="47">
        <f t="shared" si="1"/>
        <v>753.03896318381794</v>
      </c>
      <c r="O17" s="26">
        <f>N17*'EIOPA RATES'!G25</f>
        <v>519.30594416895678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604.47729556237846</v>
      </c>
      <c r="T17" s="80">
        <f t="shared" si="3"/>
        <v>32.626490968141269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(1-DATA!$C$12)*$G17</f>
        <v>4.6246351288897931E-2</v>
      </c>
      <c r="I18" s="58">
        <f>(D18-DATA!$C$11*((1+DATA!$C$10)^A18))*F18*G17*DATA!$C$12</f>
        <v>501.95501773572209</v>
      </c>
      <c r="J18" s="47">
        <f>MAX(D18,DATA!$C$4)*F17*('MORTALITY RATES MALE'!D77/1000)*G17</f>
        <v>82.343140539812225</v>
      </c>
      <c r="K18" s="47">
        <v>0</v>
      </c>
      <c r="L18" s="60">
        <f>D17*EXP('EIOPA RATES'!Q26)*DATA!$C$15*G17*F17</f>
        <v>49.098990689788884</v>
      </c>
      <c r="M18" s="47">
        <f>DATA!$C$13*((1+DATA!$C$10)^A18)*F17*G17</f>
        <v>3.0873216645977344</v>
      </c>
      <c r="N18" s="47">
        <f t="shared" si="1"/>
        <v>636.48447062992102</v>
      </c>
      <c r="O18" s="26">
        <f>N18*'EIOPA RATES'!G26</f>
        <v>426.86897354808377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608.45316730453237</v>
      </c>
      <c r="T18" s="80">
        <f t="shared" si="3"/>
        <v>27.244761311295772</v>
      </c>
      <c r="W18" s="66" t="s">
        <v>80</v>
      </c>
      <c r="X18" s="69">
        <f>SUMPRODUCT(O4:O53,A4:A53)/SUM(O4:O53)</f>
        <v>3.4169948924043849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(1-DATA!$C$12)*$G18</f>
        <v>3.930939859556324E-2</v>
      </c>
      <c r="I19" s="58">
        <f>(D19-DATA!$C$11*((1+DATA!$C$10)^A19))*F19*G18*DATA!$C$12</f>
        <v>417.62411427490946</v>
      </c>
      <c r="J19" s="47">
        <f>MAX(D19,DATA!$C$4)*F18*('MORTALITY RATES MALE'!D78/1000)*G18</f>
        <v>77.223663205734013</v>
      </c>
      <c r="K19" s="47">
        <v>0</v>
      </c>
      <c r="L19" s="60">
        <f>D18*EXP('EIOPA RATES'!Q27)*DATA!$C$15*G18*F18</f>
        <v>40.975068472121258</v>
      </c>
      <c r="M19" s="47">
        <f>DATA!$C$13*((1+DATA!$C$10)^A19)*F18*G18</f>
        <v>2.612447246973423</v>
      </c>
      <c r="N19" s="47">
        <f t="shared" si="1"/>
        <v>538.43529319973811</v>
      </c>
      <c r="O19" s="26">
        <f>N19*'EIOPA RATES'!G27</f>
        <v>351.07306082957194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612.57414596753529</v>
      </c>
      <c r="T19" s="80">
        <f t="shared" si="3"/>
        <v>22.68588983555588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(1-DATA!$C$12)*$G19</f>
        <v>3.3412988806228755E-2</v>
      </c>
      <c r="I20" s="58">
        <f>(D20-DATA!$C$11*((1+DATA!$C$10)^A20))*F20*G19*DATA!$C$12</f>
        <v>346.68176996481134</v>
      </c>
      <c r="J20" s="47">
        <f>MAX(D20,DATA!$C$4)*F19*('MORTALITY RATES MALE'!D79/1000)*G19</f>
        <v>68.728889484833573</v>
      </c>
      <c r="K20" s="47">
        <v>0</v>
      </c>
      <c r="L20" s="60">
        <f>D19*EXP('EIOPA RATES'!Q28)*DATA!$C$15*G19*F19</f>
        <v>34.080935711203047</v>
      </c>
      <c r="M20" s="47">
        <f>DATA!$C$13*((1+DATA!$C$10)^A20)*F19*G19</f>
        <v>2.2038853883955354</v>
      </c>
      <c r="N20" s="47">
        <f t="shared" si="1"/>
        <v>451.69548054924348</v>
      </c>
      <c r="O20" s="26">
        <f>N20*'EIOPA RATES'!G28</f>
        <v>286.41652333567339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616.46372563992043</v>
      </c>
      <c r="T20" s="80">
        <f t="shared" si="3"/>
        <v>18.845248295965938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(1-DATA!$C$12)*$G20</f>
        <v>2.8401040485294442E-2</v>
      </c>
      <c r="I21" s="58">
        <f>(D21-DATA!$C$11*((1+DATA!$C$10)^A21))*F21*G20*DATA!$C$12</f>
        <v>286.47584268946844</v>
      </c>
      <c r="J21" s="47">
        <f>MAX(D21,DATA!$C$4)*F20*('MORTALITY RATES MALE'!D80/1000)*G20</f>
        <v>62.974845124481106</v>
      </c>
      <c r="K21" s="47">
        <v>0</v>
      </c>
      <c r="L21" s="60">
        <f>D20*EXP('EIOPA RATES'!Q29)*DATA!$C$15*G20*F20</f>
        <v>28.250974407318147</v>
      </c>
      <c r="M21" s="47">
        <f>DATA!$C$13*((1+DATA!$C$10)^A21)*F20*G20</f>
        <v>1.8556085246625167</v>
      </c>
      <c r="N21" s="47">
        <f t="shared" si="1"/>
        <v>379.55727074593023</v>
      </c>
      <c r="O21" s="26">
        <f>N21*'EIOPA RATES'!G29</f>
        <v>234.39252281000398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619.41687665973859</v>
      </c>
      <c r="T21" s="80">
        <f t="shared" si="3"/>
        <v>15.581603940651664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(1-DATA!$C$12)*$G21</f>
        <v>2.4140884412500275E-2</v>
      </c>
      <c r="I22" s="58">
        <f>(D22-DATA!$C$11*((1+DATA!$C$10)^A22))*F22*G21*DATA!$C$12</f>
        <v>235.1397370156794</v>
      </c>
      <c r="J22" s="47">
        <f>MAX(D22,DATA!$C$4)*F21*('MORTALITY RATES MALE'!D81/1000)*G21</f>
        <v>58.632124736176614</v>
      </c>
      <c r="K22" s="47">
        <v>0</v>
      </c>
      <c r="L22" s="60">
        <f>D21*EXP('EIOPA RATES'!Q30)*DATA!$C$15*G21*F21</f>
        <v>23.287968020183381</v>
      </c>
      <c r="M22" s="47">
        <f>DATA!$C$13*((1+DATA!$C$10)^A22)*F21*G21</f>
        <v>1.5574758476629957</v>
      </c>
      <c r="N22" s="47">
        <f t="shared" si="1"/>
        <v>318.61730561970239</v>
      </c>
      <c r="O22" s="26">
        <f>N22*'EIOPA RATES'!G30</f>
        <v>192.09288507722533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620.8080018427695</v>
      </c>
      <c r="T22" s="80">
        <f t="shared" si="3"/>
        <v>12.79570021204586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(1-DATA!$C$12)*$G22</f>
        <v>2.0519751750625231E-2</v>
      </c>
      <c r="I23" s="58">
        <f>(D23-DATA!$C$11*((1+DATA!$C$10)^A23))*F23*G22*DATA!$C$12</f>
        <v>191.4747098612813</v>
      </c>
      <c r="J23" s="47">
        <f>MAX(D23,DATA!$C$4)*F22*('MORTALITY RATES MALE'!D82/1000)*G22</f>
        <v>54.809566157376437</v>
      </c>
      <c r="K23" s="47">
        <v>0</v>
      </c>
      <c r="L23" s="60">
        <f>D22*EXP('EIOPA RATES'!Q31)*DATA!$C$15*G22*F22</f>
        <v>19.064720022329649</v>
      </c>
      <c r="M23" s="47">
        <f>DATA!$C$13*((1+DATA!$C$10)^A23)*F22*G22</f>
        <v>1.3016646652720711</v>
      </c>
      <c r="N23" s="47">
        <f t="shared" si="1"/>
        <v>266.65066070625949</v>
      </c>
      <c r="O23" s="26">
        <f>N23*'EIOPA RATES'!G31</f>
        <v>157.36285459368236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620.52122826009111</v>
      </c>
      <c r="T23" s="80">
        <f t="shared" si="3"/>
        <v>10.423919507240404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(1-DATA!$C$12)*$G23</f>
        <v>1.7441788988031445E-2</v>
      </c>
      <c r="I24" s="58">
        <f>(D24-DATA!$C$11*((1+DATA!$C$10)^A24))*F24*G23*DATA!$C$12</f>
        <v>155.22671041987937</v>
      </c>
      <c r="J24" s="47">
        <f>MAX(D24,DATA!$C$4)*F23*('MORTALITY RATES MALE'!D83/1000)*G23</f>
        <v>50.003368047490333</v>
      </c>
      <c r="K24" s="47">
        <v>0</v>
      </c>
      <c r="L24" s="60">
        <f>D23*EXP('EIOPA RATES'!Q32)*DATA!$C$15*G23*F23</f>
        <v>15.53543354725247</v>
      </c>
      <c r="M24" s="47">
        <f>DATA!$C$13*((1+DATA!$C$10)^A24)*F23*G23</f>
        <v>1.0820988679941344</v>
      </c>
      <c r="N24" s="47">
        <f t="shared" si="1"/>
        <v>221.84761088261632</v>
      </c>
      <c r="O24" s="26">
        <f>N24*'EIOPA RATES'!G32</f>
        <v>128.06424140810162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620.63383438206654</v>
      </c>
      <c r="T24" s="80">
        <f t="shared" si="3"/>
        <v>8.4536258723449418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(1-DATA!$C$12)*$G24</f>
        <v>1.4825520639826728E-2</v>
      </c>
      <c r="I25" s="58">
        <f>(D25-DATA!$C$11*((1+DATA!$C$10)^A25))*F25*G24*DATA!$C$12</f>
        <v>125.00210684749631</v>
      </c>
      <c r="J25" s="47">
        <f>MAX(D25,DATA!$C$4)*F24*('MORTALITY RATES MALE'!D84/1000)*G24</f>
        <v>47.091326438916852</v>
      </c>
      <c r="K25" s="47">
        <v>0</v>
      </c>
      <c r="L25" s="60">
        <f>D24*EXP('EIOPA RATES'!Q33)*DATA!$C$15*G24*F24</f>
        <v>12.608267543621157</v>
      </c>
      <c r="M25" s="47">
        <f>DATA!$C$13*((1+DATA!$C$10)^A25)*F24*G24</f>
        <v>0.89495311616407258</v>
      </c>
      <c r="N25" s="47">
        <f t="shared" si="1"/>
        <v>185.59665394619839</v>
      </c>
      <c r="O25" s="26">
        <f>N25*'EIOPA RATES'!G33</f>
        <v>104.68470994762563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621.39224364427605</v>
      </c>
      <c r="T25" s="80">
        <f t="shared" si="3"/>
        <v>6.8097115766967899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(1-DATA!$C$12)*$G25</f>
        <v>1.2601692543852719E-2</v>
      </c>
      <c r="I26" s="58">
        <f>(D26-DATA!$C$11*((1+DATA!$C$10)^A26))*F26*G25*DATA!$C$12</f>
        <v>100.10777881594611</v>
      </c>
      <c r="J26" s="47">
        <f>MAX(D26,DATA!$C$4)*F25*('MORTALITY RATES MALE'!D85/1000)*G25</f>
        <v>42.383369444652693</v>
      </c>
      <c r="K26" s="47">
        <v>0</v>
      </c>
      <c r="L26" s="60">
        <f>D25*EXP('EIOPA RATES'!Q34)*DATA!$C$15*G25*F25</f>
        <v>10.164240510576837</v>
      </c>
      <c r="M26" s="47">
        <f>DATA!$C$13*((1+DATA!$C$10)^A26)*F25*G25</f>
        <v>0.73443906741750675</v>
      </c>
      <c r="N26" s="47">
        <f t="shared" si="1"/>
        <v>153.38982783859313</v>
      </c>
      <c r="O26" s="26">
        <f>N26*'EIOPA RATES'!G34</f>
        <v>84.447019037965802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622.79228039022928</v>
      </c>
      <c r="T26" s="80">
        <f t="shared" si="3"/>
        <v>5.4550102864287897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(1-DATA!$C$12)*$G26</f>
        <v>1.0711438662274812E-2</v>
      </c>
      <c r="I27" s="58">
        <f>(D27-DATA!$C$11*((1+DATA!$C$10)^A27))*F27*G26*DATA!$C$12</f>
        <v>79.650769645868806</v>
      </c>
      <c r="J27" s="47">
        <f>MAX(D27,DATA!$C$4)*F26*('MORTALITY RATES MALE'!D86/1000)*G26</f>
        <v>37.990475399992185</v>
      </c>
      <c r="K27" s="47">
        <v>0</v>
      </c>
      <c r="L27" s="60">
        <f>D26*EXP('EIOPA RATES'!Q35)*DATA!$C$15*G26*F26</f>
        <v>8.1483309861572728</v>
      </c>
      <c r="M27" s="47">
        <f>DATA!$C$13*((1+DATA!$C$10)^A27)*F26*G26</f>
        <v>0.59874983318235742</v>
      </c>
      <c r="N27" s="47">
        <f t="shared" si="1"/>
        <v>126.38832586520061</v>
      </c>
      <c r="O27" s="26">
        <f>N27*'EIOPA RATES'!G35</f>
        <v>67.846791427085336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624.80334885681134</v>
      </c>
      <c r="T27" s="80">
        <f t="shared" si="3"/>
        <v>4.3412683570639636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(1-DATA!$C$12)*$G27</f>
        <v>9.10472286293359E-3</v>
      </c>
      <c r="I28" s="58">
        <f>(D28-DATA!$C$11*((1+DATA!$C$10)^A28))*F28*G27*DATA!$C$12</f>
        <v>62.852770472562824</v>
      </c>
      <c r="J28" s="47">
        <f>MAX(D28,DATA!$C$4)*F27*('MORTALITY RATES MALE'!D87/1000)*G27</f>
        <v>34.119805789886975</v>
      </c>
      <c r="K28" s="47">
        <v>0</v>
      </c>
      <c r="L28" s="60">
        <f>D27*EXP('EIOPA RATES'!Q36)*DATA!$C$15*G27*F27</f>
        <v>6.4892072461768819</v>
      </c>
      <c r="M28" s="47">
        <f>DATA!$C$13*((1+DATA!$C$10)^A28)*F27*G27</f>
        <v>0.48446957492538345</v>
      </c>
      <c r="N28" s="47">
        <f t="shared" si="1"/>
        <v>103.94625308355205</v>
      </c>
      <c r="O28" s="26">
        <f>N28*'EIOPA RATES'!G36</f>
        <v>54.358566459564564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627.37346344927528</v>
      </c>
      <c r="T28" s="80">
        <f t="shared" si="3"/>
        <v>3.4263739002216402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(1-DATA!$C$12)*$G28</f>
        <v>7.7390144334935516E-3</v>
      </c>
      <c r="I29" s="58">
        <f>(D29-DATA!$C$11*((1+DATA!$C$10)^A29))*F29*G28*DATA!$C$12</f>
        <v>49.207920639358974</v>
      </c>
      <c r="J29" s="47">
        <f>MAX(D29,DATA!$C$4)*F28*('MORTALITY RATES MALE'!D88/1000)*G28</f>
        <v>29.710206459258931</v>
      </c>
      <c r="K29" s="47">
        <v>0</v>
      </c>
      <c r="L29" s="60">
        <f>D28*EXP('EIOPA RATES'!Q37)*DATA!$C$15*G28*F28</f>
        <v>5.1233913515276805</v>
      </c>
      <c r="M29" s="47">
        <f>DATA!$C$13*((1+DATA!$C$10)^A29)*F28*G28</f>
        <v>0.3884203757765155</v>
      </c>
      <c r="N29" s="47">
        <f t="shared" si="1"/>
        <v>84.429938825922108</v>
      </c>
      <c r="O29" s="26">
        <f>N29*'EIOPA RATES'!G37</f>
        <v>42.989651361598639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630.26673200583684</v>
      </c>
      <c r="T29" s="80">
        <f t="shared" si="3"/>
        <v>2.6829704678651991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(1-DATA!$C$12)*$G29</f>
        <v>6.5781622684695186E-3</v>
      </c>
      <c r="I30" s="58">
        <f>(D30-DATA!$C$11*((1+DATA!$C$10)^A30))*F30*G29*DATA!$C$12</f>
        <v>38.116220451369422</v>
      </c>
      <c r="J30" s="47">
        <f>MAX(D30,DATA!$C$4)*F29*('MORTALITY RATES MALE'!D89/1000)*G29</f>
        <v>26.22633926190662</v>
      </c>
      <c r="K30" s="47">
        <v>0</v>
      </c>
      <c r="L30" s="60">
        <f>D29*EXP('EIOPA RATES'!Q38)*DATA!$C$15*G29*F29</f>
        <v>4.0145708083186937</v>
      </c>
      <c r="M30" s="47">
        <f>DATA!$C$13*((1+DATA!$C$10)^A30)*F29*G29</f>
        <v>0.30880553500851221</v>
      </c>
      <c r="N30" s="47">
        <f t="shared" si="1"/>
        <v>68.665936056603257</v>
      </c>
      <c r="O30" s="26">
        <f>N30*'EIOPA RATES'!G38</f>
        <v>34.013314651380441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633.69321149012933</v>
      </c>
      <c r="T30" s="80">
        <f t="shared" si="3"/>
        <v>2.078497205285553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(1-DATA!$C$12)*$G30</f>
        <v>5.5914379281990908E-3</v>
      </c>
      <c r="I31" s="58">
        <f>(D31-DATA!$C$11*((1+DATA!$C$10)^A31))*F31*G30*DATA!$C$12</f>
        <v>29.099715811585348</v>
      </c>
      <c r="J31" s="47">
        <f>MAX(D31,DATA!$C$4)*F30*('MORTALITY RATES MALE'!D90/1000)*G30</f>
        <v>23.233706864585479</v>
      </c>
      <c r="K31" s="47">
        <v>0</v>
      </c>
      <c r="L31" s="60">
        <f>D30*EXP('EIOPA RATES'!Q39)*DATA!$C$15*G30*F30</f>
        <v>3.1108989482572347</v>
      </c>
      <c r="M31" s="47">
        <f>DATA!$C$13*((1+DATA!$C$10)^A31)*F30*G30</f>
        <v>0.24269684439288536</v>
      </c>
      <c r="N31" s="47">
        <f t="shared" si="1"/>
        <v>55.687018468820952</v>
      </c>
      <c r="O31" s="26">
        <f>N31*'EIOPA RATES'!G39</f>
        <v>26.824555413752879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637.37232394131729</v>
      </c>
      <c r="T31" s="80">
        <f t="shared" si="3"/>
        <v>1.587001475995544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(1-DATA!$C$12)*$G31</f>
        <v>4.7527222389692272E-3</v>
      </c>
      <c r="I32" s="58">
        <f>(D32-DATA!$C$11*((1+DATA!$C$10)^A32))*F32*G31*DATA!$C$12</f>
        <v>21.853536564856672</v>
      </c>
      <c r="J32" s="47">
        <f>MAX(D32,DATA!$C$4)*F31*('MORTALITY RATES MALE'!D91/1000)*G31</f>
        <v>20.272373627415977</v>
      </c>
      <c r="K32" s="47">
        <v>0</v>
      </c>
      <c r="L32" s="60">
        <f>D31*EXP('EIOPA RATES'!Q40)*DATA!$C$15*G31*F31</f>
        <v>2.3766876403477495</v>
      </c>
      <c r="M32" s="47">
        <f>DATA!$C$13*((1+DATA!$C$10)^A32)*F31*G31</f>
        <v>0.18792217931047653</v>
      </c>
      <c r="N32" s="47">
        <f t="shared" si="1"/>
        <v>44.690520011930872</v>
      </c>
      <c r="O32" s="26">
        <f>N32*'EIOPA RATES'!G40</f>
        <v>20.919936644841936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641.51054837047218</v>
      </c>
      <c r="T32" s="80">
        <f t="shared" si="3"/>
        <v>1.1919308752576587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(1-DATA!$C$12)*$G32</f>
        <v>4.0398139031238428E-3</v>
      </c>
      <c r="I33" s="58">
        <f>(D33-DATA!$C$11*((1+DATA!$C$10)^A33))*F33*G32*DATA!$C$12</f>
        <v>16.114383465571787</v>
      </c>
      <c r="J33" s="47">
        <f>MAX(D33,DATA!$C$4)*F32*('MORTALITY RATES MALE'!D92/1000)*G32</f>
        <v>17.229545875605854</v>
      </c>
      <c r="K33" s="47">
        <v>0</v>
      </c>
      <c r="L33" s="60">
        <f>D32*EXP('EIOPA RATES'!Q41)*DATA!$C$15*G32*F32</f>
        <v>1.785187214057524</v>
      </c>
      <c r="M33" s="47">
        <f>DATA!$C$13*((1+DATA!$C$10)^A33)*F32*G32</f>
        <v>0.14303468066563579</v>
      </c>
      <c r="N33" s="47">
        <f t="shared" si="1"/>
        <v>35.2721512359008</v>
      </c>
      <c r="O33" s="26">
        <f>N33*'EIOPA RATES'!G41</f>
        <v>16.04232233737714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645.77814529932232</v>
      </c>
      <c r="T33" s="80">
        <f t="shared" si="3"/>
        <v>0.87897531290061626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(1-DATA!$C$12)*$G33</f>
        <v>3.4338418176552664E-3</v>
      </c>
      <c r="I34" s="58">
        <f>(D34-DATA!$C$11*((1+DATA!$C$10)^A34))*F34*G33*DATA!$C$12</f>
        <v>11.648991220270501</v>
      </c>
      <c r="J34" s="47">
        <f>MAX(D34,DATA!$C$4)*F33*('MORTALITY RATES MALE'!D93/1000)*G33</f>
        <v>14.333554064391702</v>
      </c>
      <c r="K34" s="47">
        <v>0</v>
      </c>
      <c r="L34" s="60">
        <f>D33*EXP('EIOPA RATES'!Q42)*DATA!$C$15*G33*F33</f>
        <v>1.3173969680704709</v>
      </c>
      <c r="M34" s="47">
        <f>DATA!$C$13*((1+DATA!$C$10)^A34)*F33*G33</f>
        <v>0.10687782049413037</v>
      </c>
      <c r="N34" s="47">
        <f t="shared" si="1"/>
        <v>27.406820073226804</v>
      </c>
      <c r="O34" s="26">
        <f>N34*'EIOPA RATES'!G42</f>
        <v>12.101688454737609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650.57146362007427</v>
      </c>
      <c r="T34" s="80">
        <f t="shared" si="3"/>
        <v>0.63544598849921963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(1-DATA!$C$12)*$G34</f>
        <v>2.9187655450069764E-3</v>
      </c>
      <c r="I35" s="58">
        <f>(D35-DATA!$C$11*((1+DATA!$C$10)^A35))*F35*G34*DATA!$C$12</f>
        <v>8.2309810770822303</v>
      </c>
      <c r="J35" s="47">
        <f>MAX(D35,DATA!$C$4)*F34*('MORTALITY RATES MALE'!D94/1000)*G34</f>
        <v>11.622487605248176</v>
      </c>
      <c r="K35" s="47">
        <v>0</v>
      </c>
      <c r="L35" s="60">
        <f>D34*EXP('EIOPA RATES'!Q43)*DATA!$C$15*G34*F34</f>
        <v>0.95225079468896823</v>
      </c>
      <c r="M35" s="47">
        <f>DATA!$C$13*((1+DATA!$C$10)^A35)*F34*G34</f>
        <v>7.8230851829742556E-2</v>
      </c>
      <c r="N35" s="47">
        <f t="shared" si="1"/>
        <v>20.883950328849121</v>
      </c>
      <c r="O35" s="26">
        <f>N35*'EIOPA RATES'!G43</f>
        <v>8.9535330361396515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655.32825775721767</v>
      </c>
      <c r="T35" s="80">
        <f t="shared" si="3"/>
        <v>0.44901823573207034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(1-DATA!$C$12)*$G35</f>
        <v>2.48095071325593E-3</v>
      </c>
      <c r="I36" s="58">
        <f>(D36-DATA!$C$11*((1+DATA!$C$10)^A36))*F36*G35*DATA!$C$12</f>
        <v>5.6806679571170013</v>
      </c>
      <c r="J36" s="47">
        <f>MAX(D36,DATA!$C$4)*F35*('MORTALITY RATES MALE'!D95/1000)*G35</f>
        <v>9.1383544641283727</v>
      </c>
      <c r="K36" s="47">
        <v>0</v>
      </c>
      <c r="L36" s="60">
        <f>D35*EXP('EIOPA RATES'!Q44)*DATA!$C$15*G35*F35</f>
        <v>0.67319549121285138</v>
      </c>
      <c r="M36" s="47">
        <f>DATA!$C$13*((1+DATA!$C$10)^A36)*F35*G35</f>
        <v>5.5975719185989439E-2</v>
      </c>
      <c r="N36" s="47">
        <f t="shared" si="1"/>
        <v>15.548193631644216</v>
      </c>
      <c r="O36" s="26">
        <f>N36*'EIOPA RATES'!G44</f>
        <v>6.4689259613737686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660.45363350855041</v>
      </c>
      <c r="T36" s="80">
        <f t="shared" si="3"/>
        <v>0.30990550651758358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(1-DATA!$C$12)*$G36</f>
        <v>2.1088081062675406E-3</v>
      </c>
      <c r="I37" s="58">
        <f>(D37-DATA!$C$11*((1+DATA!$C$10)^A37))*F37*G36*DATA!$C$12</f>
        <v>3.8299348647495259</v>
      </c>
      <c r="J37" s="47">
        <f>MAX(D37,DATA!$C$4)*F36*('MORTALITY RATES MALE'!D96/1000)*G36</f>
        <v>6.9290339148714404</v>
      </c>
      <c r="K37" s="47">
        <v>0</v>
      </c>
      <c r="L37" s="60">
        <f>D36*EXP('EIOPA RATES'!Q45)*DATA!$C$15*G36*F36</f>
        <v>0.46486636464194886</v>
      </c>
      <c r="M37" s="47">
        <f>DATA!$C$13*((1+DATA!$C$10)^A37)*F36*G36</f>
        <v>3.9100447616121831E-2</v>
      </c>
      <c r="N37" s="47">
        <f t="shared" si="1"/>
        <v>11.262935591879037</v>
      </c>
      <c r="O37" s="26">
        <f>N37*'EIOPA RATES'!G45</f>
        <v>4.5450393246829854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665.97617545706373</v>
      </c>
      <c r="T37" s="80">
        <f t="shared" si="3"/>
        <v>0.20894644106994517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(1-DATA!$C$12)*$G37</f>
        <v>1.7924868903274095E-3</v>
      </c>
      <c r="I38" s="58">
        <f>(D38-DATA!$C$11*((1+DATA!$C$10)^A38))*F38*G37*DATA!$C$12</f>
        <v>2.5051478604393242</v>
      </c>
      <c r="J38" s="47">
        <f>MAX(D38,DATA!$C$4)*F37*('MORTALITY RATES MALE'!D97/1000)*G37</f>
        <v>5.1829323928841378</v>
      </c>
      <c r="K38" s="47">
        <v>0</v>
      </c>
      <c r="L38" s="60">
        <f>D37*EXP('EIOPA RATES'!Q46)*DATA!$C$15*G37*F37</f>
        <v>0.3133832650470918</v>
      </c>
      <c r="M38" s="47">
        <f>DATA!$C$13*((1+DATA!$C$10)^A38)*F37*G37</f>
        <v>2.6666819847853282E-2</v>
      </c>
      <c r="N38" s="47">
        <f t="shared" si="1"/>
        <v>8.028130338218407</v>
      </c>
      <c r="O38" s="26">
        <f>N38*'EIOPA RATES'!G46</f>
        <v>3.1425410767816442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671.46795921754608</v>
      </c>
      <c r="T38" s="80">
        <f t="shared" si="3"/>
        <v>0.13667454854077876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(1-DATA!$C$12)*$G38</f>
        <v>1.5236138567782981E-3</v>
      </c>
      <c r="I39" s="58">
        <f>(D39-DATA!$C$11*((1+DATA!$C$10)^A39))*F39*G38*DATA!$C$12</f>
        <v>1.5958831788577192</v>
      </c>
      <c r="J39" s="47">
        <f>MAX(D39,DATA!$C$4)*F38*('MORTALITY RATES MALE'!D98/1000)*G38</f>
        <v>3.6781995804325724</v>
      </c>
      <c r="K39" s="47">
        <v>0</v>
      </c>
      <c r="L39" s="60">
        <f>D38*EXP('EIOPA RATES'!Q47)*DATA!$C$15*G38*F38</f>
        <v>0.2050279478475818</v>
      </c>
      <c r="M39" s="47">
        <f>DATA!$C$13*((1+DATA!$C$10)^A39)*F38*G38</f>
        <v>1.76464547754508E-2</v>
      </c>
      <c r="N39" s="47">
        <f t="shared" si="1"/>
        <v>5.4967571619133251</v>
      </c>
      <c r="O39" s="26">
        <f>N39*'EIOPA RATES'!G47</f>
        <v>2.0867035701395302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677.14615822888641</v>
      </c>
      <c r="T39" s="80">
        <f t="shared" si="3"/>
        <v>8.7069036188735141E-2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(1-DATA!$C$12)*$G39</f>
        <v>1.2950717782615534E-3</v>
      </c>
      <c r="I40" s="58">
        <f>(D40-DATA!$C$11*((1+DATA!$C$10)^A40))*F40*G39*DATA!$C$12</f>
        <v>0.98793536623494771</v>
      </c>
      <c r="J40" s="47">
        <f>MAX(D40,DATA!$C$4)*F39*('MORTALITY RATES MALE'!D99/1000)*G39</f>
        <v>2.5366148765490188</v>
      </c>
      <c r="K40" s="47">
        <v>0</v>
      </c>
      <c r="L40" s="60">
        <f>D39*EXP('EIOPA RATES'!Q48)*DATA!$C$15*G39*F39</f>
        <v>0.13063996437243983</v>
      </c>
      <c r="M40" s="47">
        <f>DATA!$C$13*((1+DATA!$C$10)^A40)*F39*G39</f>
        <v>1.1370422527037483E-2</v>
      </c>
      <c r="N40" s="47">
        <f t="shared" si="1"/>
        <v>3.6665606296834441</v>
      </c>
      <c r="O40" s="26">
        <f>N40*'EIOPA RATES'!G48</f>
        <v>1.349608825270709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683.01545505657441</v>
      </c>
      <c r="T40" s="80">
        <f t="shared" si="3"/>
        <v>5.3901104957133864E-2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(1-DATA!$C$12)*$G40</f>
        <v>1.1008110115223204E-3</v>
      </c>
      <c r="I41" s="58">
        <f>(D41-DATA!$C$11*((1+DATA!$C$10)^A41))*F41*G40*DATA!$C$12</f>
        <v>0.59371347612132641</v>
      </c>
      <c r="J41" s="47">
        <f>MAX(D41,DATA!$C$4)*F40*('MORTALITY RATES MALE'!D100/1000)*G40</f>
        <v>1.6907095274904538</v>
      </c>
      <c r="K41" s="47">
        <v>0</v>
      </c>
      <c r="L41" s="60">
        <f>D40*EXP('EIOPA RATES'!Q49)*DATA!$C$15*G40*F40</f>
        <v>8.0890721840074759E-2</v>
      </c>
      <c r="M41" s="47">
        <f>DATA!$C$13*((1+DATA!$C$10)^A41)*F40*G40</f>
        <v>7.1180755681178208E-3</v>
      </c>
      <c r="N41" s="47">
        <f t="shared" si="1"/>
        <v>2.3724318010199728</v>
      </c>
      <c r="O41" s="26">
        <f>N41*'EIOPA RATES'!G49</f>
        <v>0.84653475259332145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689.0807425600824</v>
      </c>
      <c r="T41" s="80">
        <f t="shared" si="3"/>
        <v>3.2393000224050332E-2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(1-DATA!$C$12)*$G41</f>
        <v>9.3568935979397225E-4</v>
      </c>
      <c r="I42" s="58">
        <f>(D42-DATA!$C$11*((1+DATA!$C$10)^A42))*F42*G41*DATA!$C$12</f>
        <v>0.34571425564218061</v>
      </c>
      <c r="J42" s="47">
        <f>MAX(D42,DATA!$C$4)*F41*('MORTALITY RATES MALE'!D101/1000)*G41</f>
        <v>1.0907317917406352</v>
      </c>
      <c r="K42" s="47">
        <v>0</v>
      </c>
      <c r="L42" s="60">
        <f>D41*EXP('EIOPA RATES'!Q50)*DATA!$C$15*G41*F41</f>
        <v>4.8623058390092157E-2</v>
      </c>
      <c r="M42" s="47">
        <f>DATA!$C$13*((1+DATA!$C$10)^A42)*F41*G41</f>
        <v>4.3249061697071666E-3</v>
      </c>
      <c r="N42" s="47">
        <f t="shared" si="1"/>
        <v>1.4893940119426152</v>
      </c>
      <c r="O42" s="26">
        <f>N42*'EIOPA RATES'!G50</f>
        <v>0.51507429321479514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695.34692095110461</v>
      </c>
      <c r="T42" s="80">
        <f t="shared" si="3"/>
        <v>1.8862346028929423E-2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(1-DATA!$C$12)*$G42</f>
        <v>7.9533595582487637E-4</v>
      </c>
      <c r="I43" s="58">
        <f>(D43-DATA!$C$11*((1+DATA!$C$10)^A43))*F43*G42*DATA!$C$12</f>
        <v>0.19439524092571933</v>
      </c>
      <c r="J43" s="47">
        <f>MAX(D43,DATA!$C$4)*F42*('MORTALITY RATES MALE'!D102/1000)*G42</f>
        <v>0.6816482754233385</v>
      </c>
      <c r="K43" s="47">
        <v>0</v>
      </c>
      <c r="L43" s="60">
        <f>D42*EXP('EIOPA RATES'!Q51)*DATA!$C$15*G42*F42</f>
        <v>2.8318992972579372E-2</v>
      </c>
      <c r="M43" s="47">
        <f>DATA!$C$13*((1+DATA!$C$10)^A43)*F42*G42</f>
        <v>2.5455988864649028E-3</v>
      </c>
      <c r="N43" s="47">
        <f t="shared" si="1"/>
        <v>0.90690810820810208</v>
      </c>
      <c r="O43" s="26">
        <f>N43*'EIOPA RATES'!G51</f>
        <v>0.30390649999240471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701.81893987392323</v>
      </c>
      <c r="T43" s="80">
        <f t="shared" si="3"/>
        <v>1.0606388214023566E-2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(1-DATA!$C$12)*$G43</f>
        <v>6.7603556245114486E-4</v>
      </c>
      <c r="I44" s="58">
        <f>(D44-DATA!$C$11*((1+DATA!$C$10)^A44))*F44*G43*DATA!$C$12</f>
        <v>0.10431349899689392</v>
      </c>
      <c r="J44" s="47">
        <f>MAX(D44,DATA!$C$4)*F43*('MORTALITY RATES MALE'!D103/1000)*G43</f>
        <v>0.41640430564588238</v>
      </c>
      <c r="K44" s="47">
        <v>0</v>
      </c>
      <c r="L44" s="60">
        <f>D43*EXP('EIOPA RATES'!Q52)*DATA!$C$15*G43*F43</f>
        <v>1.5920914817603729E-2</v>
      </c>
      <c r="M44" s="47">
        <f>DATA!$C$13*((1+DATA!$C$10)^A44)*F43*G43</f>
        <v>1.4465665124370941E-3</v>
      </c>
      <c r="N44" s="47">
        <f t="shared" si="1"/>
        <v>0.53808528597281713</v>
      </c>
      <c r="O44" s="26">
        <f>N44*'EIOPA RATES'!G52</f>
        <v>0.17475303432039982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708.21924247259665</v>
      </c>
      <c r="T44" s="80">
        <f t="shared" si="3"/>
        <v>5.6914837956405272E-3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(1-DATA!$C$12)*$G44</f>
        <v>5.7463022808347313E-4</v>
      </c>
      <c r="I45" s="58">
        <f>(D45-DATA!$C$11*((1+DATA!$C$10)^A45))*F45*G44*DATA!$C$12</f>
        <v>5.2825397671323458E-2</v>
      </c>
      <c r="J45" s="47">
        <f>MAX(D45,DATA!$C$4)*F44*('MORTALITY RATES MALE'!D104/1000)*G44</f>
        <v>0.24481542255212646</v>
      </c>
      <c r="K45" s="47">
        <v>0</v>
      </c>
      <c r="L45" s="60">
        <f>D44*EXP('EIOPA RATES'!Q53)*DATA!$C$15*G44*F44</f>
        <v>8.5484446783204229E-3</v>
      </c>
      <c r="M45" s="47">
        <f>DATA!$C$13*((1+DATA!$C$10)^A45)*F44*G44</f>
        <v>7.8461015590696348E-4</v>
      </c>
      <c r="N45" s="47">
        <f t="shared" si="1"/>
        <v>0.30697387505767731</v>
      </c>
      <c r="O45" s="26">
        <f>N45*'EIOPA RATES'!G53</f>
        <v>9.6562864392069694E-2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715.10838985592181</v>
      </c>
      <c r="T45" s="80">
        <f t="shared" si="3"/>
        <v>2.8822422245242513E-3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(1-DATA!$C$12)*$G45</f>
        <v>4.8843569387095219E-4</v>
      </c>
      <c r="I46" s="58">
        <f>(D46-DATA!$C$11*((1+DATA!$C$10)^A46))*F46*G45*DATA!$C$12</f>
        <v>2.5248019419764029E-2</v>
      </c>
      <c r="J46" s="47">
        <f>MAX(D46,DATA!$C$4)*F45*('MORTALITY RATES MALE'!D105/1000)*G45</f>
        <v>0.13394294901277207</v>
      </c>
      <c r="K46" s="47">
        <v>0</v>
      </c>
      <c r="L46" s="60">
        <f>D45*EXP('EIOPA RATES'!Q54)*DATA!$C$15*G45*F45</f>
        <v>4.3281544733995833E-3</v>
      </c>
      <c r="M46" s="47">
        <f>DATA!$C$13*((1+DATA!$C$10)^A46)*F45*G45</f>
        <v>4.0137925148549898E-4</v>
      </c>
      <c r="N46" s="47">
        <f t="shared" si="1"/>
        <v>0.16392050215742118</v>
      </c>
      <c r="O46" s="26">
        <f>N46*'EIOPA RATES'!G54</f>
        <v>4.9953512213153507E-2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721.91644287545239</v>
      </c>
      <c r="T46" s="80">
        <f t="shared" si="3"/>
        <v>1.3775825170477772E-3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(1-DATA!$C$12)*$G46</f>
        <v>4.1517033979030936E-4</v>
      </c>
      <c r="I47" s="58">
        <f>(D47-DATA!$C$11*((1+DATA!$C$10)^A47))*F47*G46*DATA!$C$12</f>
        <v>1.1334420493082803E-2</v>
      </c>
      <c r="J47" s="47">
        <f>MAX(D47,DATA!$C$4)*F46*('MORTALITY RATES MALE'!D106/1000)*G46</f>
        <v>6.8873697093196323E-2</v>
      </c>
      <c r="K47" s="47">
        <v>0</v>
      </c>
      <c r="L47" s="60">
        <f>D46*EXP('EIOPA RATES'!Q55)*DATA!$C$15*G46*F46</f>
        <v>2.0681789542478951E-3</v>
      </c>
      <c r="M47" s="47">
        <f>DATA!$C$13*((1+DATA!$C$10)^A47)*F46*G46</f>
        <v>1.9383275847905892E-4</v>
      </c>
      <c r="N47" s="47">
        <f t="shared" si="1"/>
        <v>8.2470129299006087E-2</v>
      </c>
      <c r="O47" s="26">
        <f>N47*'EIOPA RATES'!G55</f>
        <v>2.4353142335689051E-2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728.61873777175811</v>
      </c>
      <c r="T47" s="80">
        <f t="shared" si="3"/>
        <v>6.1843235546216212E-4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(1-DATA!$C$12)*$G47</f>
        <v>3.5289478882176293E-4</v>
      </c>
      <c r="I48" s="58">
        <f>(D48-DATA!$C$11*((1+DATA!$C$10)^A48))*F48*G47*DATA!$C$12</f>
        <v>4.7596548993701819E-3</v>
      </c>
      <c r="J48" s="47">
        <f>MAX(D48,DATA!$C$4)*F47*('MORTALITY RATES MALE'!D107/1000)*G47</f>
        <v>3.3150960245672795E-2</v>
      </c>
      <c r="K48" s="47">
        <v>0</v>
      </c>
      <c r="L48" s="60">
        <f>D47*EXP('EIOPA RATES'!Q56)*DATA!$C$15*G47*F47</f>
        <v>9.2902741497504469E-4</v>
      </c>
      <c r="M48" s="47">
        <f>DATA!$C$13*((1+DATA!$C$10)^A48)*F47*G47</f>
        <v>8.7940418236306998E-5</v>
      </c>
      <c r="N48" s="47">
        <f t="shared" si="1"/>
        <v>3.8927582978254334E-2</v>
      </c>
      <c r="O48" s="26">
        <f>N48*'EIOPA RATES'!G56</f>
        <v>1.1132056161034139E-2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735.83363606097009</v>
      </c>
      <c r="T48" s="80">
        <f t="shared" si="3"/>
        <v>2.5969927857806693E-4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(1-DATA!$C$12)*$G48</f>
        <v>2.9996057049849848E-4</v>
      </c>
      <c r="I49" s="58">
        <f>(D49-DATA!$C$11*((1+DATA!$C$10)^A49))*F49*G48*DATA!$C$12</f>
        <v>1.858548108310795E-3</v>
      </c>
      <c r="J49" s="47">
        <f>MAX(D49,DATA!$C$4)*F48*('MORTALITY RATES MALE'!D108/1000)*G48</f>
        <v>1.4849210169637505E-2</v>
      </c>
      <c r="K49" s="47">
        <v>0</v>
      </c>
      <c r="L49" s="60">
        <f>D48*EXP('EIOPA RATES'!Q57)*DATA!$C$15*G48*F48</f>
        <v>3.9002910896798591E-4</v>
      </c>
      <c r="M49" s="47">
        <f>DATA!$C$13*((1+DATA!$C$10)^A49)*F48*G48</f>
        <v>3.7298205556834156E-5</v>
      </c>
      <c r="N49" s="47">
        <f t="shared" si="1"/>
        <v>1.713508559247312E-2</v>
      </c>
      <c r="O49" s="26">
        <f>N49*'EIOPA RATES'!G57</f>
        <v>4.7465037806824553E-3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742.93174804653779</v>
      </c>
      <c r="T49" s="80">
        <f t="shared" si="3"/>
        <v>1.0140783960407187E-4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(1-DATA!$C$12)*$G49</f>
        <v>2.5496648492372371E-4</v>
      </c>
      <c r="I50" s="58">
        <f>(D50-DATA!$C$11*((1+DATA!$C$10)^A50))*F50*G49*DATA!$C$12</f>
        <v>6.7162476356930252E-4</v>
      </c>
      <c r="J50" s="47">
        <f>MAX(D50,DATA!$C$4)*F49*('MORTALITY RATES MALE'!D109/1000)*G49</f>
        <v>6.1610733080237944E-3</v>
      </c>
      <c r="K50" s="47">
        <v>0</v>
      </c>
      <c r="L50" s="60">
        <f>D49*EXP('EIOPA RATES'!Q58)*DATA!$C$15*G49*F49</f>
        <v>1.5232586279472618E-4</v>
      </c>
      <c r="M50" s="47">
        <f>DATA!$C$13*((1+DATA!$C$10)^A50)*F49*G49</f>
        <v>1.471362271764255E-5</v>
      </c>
      <c r="N50" s="47">
        <f t="shared" si="1"/>
        <v>6.9997375571054657E-3</v>
      </c>
      <c r="O50" s="26">
        <f>N50*'EIOPA RATES'!G58</f>
        <v>1.8778592816800974E-3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750.22935087909673</v>
      </c>
      <c r="T50" s="80">
        <f t="shared" si="3"/>
        <v>3.664602177671082E-5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(1-DATA!$C$12)*$G50</f>
        <v>2.1672151218516514E-4</v>
      </c>
      <c r="I51" s="58">
        <f>(D51-DATA!$C$11*((1+DATA!$C$10)^A51))*F51*G50*DATA!$C$12</f>
        <v>2.2343195739966943E-4</v>
      </c>
      <c r="J51" s="47">
        <f>MAX(D51,DATA!$C$4)*F50*('MORTALITY RATES MALE'!D110/1000)*G50</f>
        <v>2.3556772529916303E-3</v>
      </c>
      <c r="K51" s="47">
        <v>0</v>
      </c>
      <c r="L51" s="60">
        <f>D50*EXP('EIOPA RATES'!Q59)*DATA!$C$15*G50*F50</f>
        <v>5.5056017938887561E-5</v>
      </c>
      <c r="M51" s="47">
        <f>DATA!$C$13*((1+DATA!$C$10)^A51)*F50*G50</f>
        <v>5.3706884393242037E-6</v>
      </c>
      <c r="N51" s="47">
        <f t="shared" si="1"/>
        <v>2.639535916769512E-3</v>
      </c>
      <c r="O51" s="26">
        <f>N51*'EIOPA RATES'!G59</f>
        <v>6.8568830150990488E-4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757.73096425069116</v>
      </c>
      <c r="T51" s="80">
        <f t="shared" si="3"/>
        <v>1.2191238010200945E-5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(1-DATA!$C$12)*$G51</f>
        <v>1.8421328535739038E-4</v>
      </c>
      <c r="I52" s="58">
        <f>(D52-DATA!$C$11*((1+DATA!$C$10)^A52))*F52*G51*DATA!$C$12</f>
        <v>6.8030032301884011E-5</v>
      </c>
      <c r="J52" s="47">
        <f>MAX(D52,DATA!$C$4)*F51*('MORTALITY RATES MALE'!D111/1000)*G51</f>
        <v>8.2531345762654966E-4</v>
      </c>
      <c r="K52" s="47">
        <v>0</v>
      </c>
      <c r="L52" s="60">
        <f>D51*EXP('EIOPA RATES'!Q60)*DATA!$C$15*G51*F51</f>
        <v>1.83102688206899E-5</v>
      </c>
      <c r="M52" s="47">
        <f>DATA!$C$13*((1+DATA!$C$10)^A52)*F51*G51</f>
        <v>1.8043887956268797E-6</v>
      </c>
      <c r="N52" s="47">
        <f t="shared" si="1"/>
        <v>9.1345814754475042E-4</v>
      </c>
      <c r="O52" s="26">
        <f>N52*'EIOPA RATES'!G60</f>
        <v>2.2984588873778777E-4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765.07668895211089</v>
      </c>
      <c r="T52" s="80">
        <f t="shared" si="3"/>
        <v>3.7119804176919198E-6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(1-DATA!$C$12)*$G52</f>
        <v>1.5658129255378183E-4</v>
      </c>
      <c r="I53" s="58">
        <f>(D53-DATA!$C$11*((1+DATA!$C$10)^A53))*F53*G52*DATA!$C$12</f>
        <v>1.8864544773964628E-5</v>
      </c>
      <c r="J53" s="47">
        <f>MAX(D53,DATA!$C$4)*F52*('MORTALITY RATES MALE'!D112/1000)*G52</f>
        <v>2.636856106397543E-4</v>
      </c>
      <c r="K53" s="59">
        <f>F53*D53*G52</f>
        <v>1.2583535013614271E-4</v>
      </c>
      <c r="L53" s="60">
        <f>D52*EXP('EIOPA RATES'!Q61)*DATA!$C$15*G52*F52</f>
        <v>5.5759646736835985E-6</v>
      </c>
      <c r="M53" s="47">
        <f>DATA!$C$13*((1+DATA!$C$10)^A53)*F52*G52</f>
        <v>5.5500669871308192E-7</v>
      </c>
      <c r="N53" s="48">
        <f t="shared" si="1"/>
        <v>4.1451647692225833E-4</v>
      </c>
      <c r="O53" s="76">
        <f>N53*'EIOPA RATES'!G61</f>
        <v>1.0101162957742439E-4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772.61357077790274</v>
      </c>
      <c r="T53" s="81">
        <f t="shared" si="3"/>
        <v>1.0293280167341425E-6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BFDB-62A6-4A3C-B6DB-065DCC59995A}">
  <dimension ref="A1:X53"/>
  <sheetViews>
    <sheetView topLeftCell="B17" workbookViewId="0">
      <selection activeCell="K53" sqref="K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3" t="s">
        <v>50</v>
      </c>
      <c r="C1" s="183"/>
      <c r="D1" s="183"/>
      <c r="F1" s="184" t="s">
        <v>54</v>
      </c>
      <c r="G1" s="185"/>
      <c r="I1" s="186" t="s">
        <v>56</v>
      </c>
      <c r="J1" s="187"/>
      <c r="K1" s="187"/>
      <c r="L1" s="187"/>
      <c r="M1" s="187"/>
      <c r="N1" s="187"/>
      <c r="O1" s="188"/>
      <c r="Q1" s="189" t="s">
        <v>64</v>
      </c>
      <c r="R1" s="190"/>
      <c r="S1" s="190"/>
      <c r="T1" s="191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67138.829654749323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MALE'!D63/1000-DATA!F11)</f>
        <v>0.9925607500000001</v>
      </c>
      <c r="G4" s="64">
        <f>(1-DATA!$C$12)*$G3</f>
        <v>0.85</v>
      </c>
      <c r="I4" s="58">
        <f>(D4-DATA!$C$11*((1+DATA!$C$10)^A4))*F4*G3*DATA!$C$12</f>
        <v>10408.098585822119</v>
      </c>
      <c r="J4" s="47">
        <f>MAX(D4,DATA!$C$4)*F3*('MORTALITY RATES MALE'!D63/1000+DATA!F11)*G3</f>
        <v>520.74749999999995</v>
      </c>
      <c r="K4" s="47">
        <v>0</v>
      </c>
      <c r="L4" s="60">
        <f>D3*EXP('EIOPA RATES'!Q12)*DATA!$C$15*G3*F3</f>
        <v>1001.0111999999998</v>
      </c>
      <c r="M4" s="47">
        <f>DATA!$C$13*((1+DATA!$C$10)^A4)*F3*G3</f>
        <v>51</v>
      </c>
      <c r="N4" s="47">
        <f t="shared" ref="N4:N53" si="1">SUM(I4:M4)</f>
        <v>11980.857285822118</v>
      </c>
      <c r="O4" s="26">
        <f>N4*'EIOPA RATES'!G12</f>
        <v>11729.379391664825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Q4+R4-M4</f>
        <v>521.00639999999976</v>
      </c>
      <c r="T4" s="80">
        <f>S4*F4*G3</f>
        <v>517.13050313879978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0.98612709032579005</v>
      </c>
      <c r="G5" s="64">
        <f>(1-DATA!$C$12)*$G4</f>
        <v>0.72249999999999992</v>
      </c>
      <c r="I5" s="58">
        <f>(D5-DATA!$C$11*((1+DATA!$C$10)^A5))*F5*G4*DATA!$C$12</f>
        <v>8771.3051883364515</v>
      </c>
      <c r="J5" s="47">
        <f>MAX(D5,DATA!$C$4)*F4*('MORTALITY RATES MALE'!D64/1000)*G4</f>
        <v>382.80275061549509</v>
      </c>
      <c r="K5" s="47">
        <v>0</v>
      </c>
      <c r="L5" s="60">
        <f>D4*EXP('EIOPA RATES'!Q13)*DATA!$C$15*G4*F4</f>
        <v>842.78319887410214</v>
      </c>
      <c r="M5" s="47">
        <f>DATA!$C$13*((1+DATA!$C$10)^A5)*F4*G4</f>
        <v>43.88805868275</v>
      </c>
      <c r="N5" s="47">
        <f t="shared" si="1"/>
        <v>10040.7791965088</v>
      </c>
      <c r="O5" s="26">
        <f>N5*'EIOPA RATES'!G13</f>
        <v>9633.6863163931266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Q5+R5-M5</f>
        <v>526.93538000305784</v>
      </c>
      <c r="T5" s="80">
        <f t="shared" ref="T5:T53" si="3">S5*F5*G4</f>
        <v>441.68146511131039</v>
      </c>
      <c r="W5" s="67" t="s">
        <v>71</v>
      </c>
      <c r="X5" s="70">
        <f>SUMPRODUCT(I4:I53,'EIOPA RATES'!G12:G61)</f>
        <v>57103.074107814085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0.97916261705671859</v>
      </c>
      <c r="G6" s="64">
        <f>(1-DATA!$C$12)*$G5</f>
        <v>0.61412499999999992</v>
      </c>
      <c r="I6" s="58">
        <f>(D6-DATA!$C$11*((1+DATA!$C$10)^A6))*F6*G5*DATA!$C$12</f>
        <v>7406.2162606073362</v>
      </c>
      <c r="J6" s="47">
        <f>MAX(D6,DATA!$C$4)*F5*('MORTALITY RATES MALE'!D65/1000)*G5</f>
        <v>352.2282355832848</v>
      </c>
      <c r="K6" s="47">
        <v>0</v>
      </c>
      <c r="L6" s="60">
        <f>D5*EXP('EIOPA RATES'!Q14)*DATA!$C$15*G5*F5</f>
        <v>712.04005603555652</v>
      </c>
      <c r="M6" s="47">
        <f>DATA!$C$13*((1+DATA!$C$10)^A6)*F5*G5</f>
        <v>37.804305206395036</v>
      </c>
      <c r="N6" s="47">
        <f t="shared" si="1"/>
        <v>8508.2888574325734</v>
      </c>
      <c r="O6" s="26">
        <f>N6*'EIOPA RATES'!G14</f>
        <v>7980.1733690524325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533.27396572447253</v>
      </c>
      <c r="T6" s="80">
        <f t="shared" si="3"/>
        <v>377.26199578834974</v>
      </c>
      <c r="W6" s="67" t="s">
        <v>70</v>
      </c>
      <c r="X6" s="70">
        <f>SUMPRODUCT(J4:J53,'EIOPA RATES'!G12:G61)</f>
        <v>4220.4853483854904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0.97151126411776634</v>
      </c>
      <c r="G7" s="64">
        <f>(1-DATA!$C$12)*$G6</f>
        <v>0.52200624999999989</v>
      </c>
      <c r="I7" s="58">
        <f>(D7-DATA!$C$11*((1+DATA!$C$10)^A7))*F7*G6*DATA!$C$12</f>
        <v>6260.1006973434205</v>
      </c>
      <c r="J7" s="47">
        <f>MAX(D7,DATA!$C$4)*F6*('MORTALITY RATES MALE'!D66/1000)*G6</f>
        <v>328.92209865438434</v>
      </c>
      <c r="K7" s="47">
        <v>0</v>
      </c>
      <c r="L7" s="60">
        <f>D6*EXP('EIOPA RATES'!Q15)*DATA!$C$15*G6*F6</f>
        <v>602.31074876817479</v>
      </c>
      <c r="M7" s="47">
        <f>DATA!$C$13*((1+DATA!$C$10)^A7)*F6*G6</f>
        <v>32.544851403675146</v>
      </c>
      <c r="N7" s="47">
        <f t="shared" si="1"/>
        <v>7223.8783961696545</v>
      </c>
      <c r="O7" s="26">
        <f>N7*'EIOPA RATES'!G15</f>
        <v>6611.561691572093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539.81737370236499</v>
      </c>
      <c r="T7" s="80">
        <f t="shared" si="3"/>
        <v>322.07089153103658</v>
      </c>
      <c r="W7" s="67" t="s">
        <v>74</v>
      </c>
      <c r="X7" s="70">
        <f>SUMPRODUCT(K4:K53,'EIOPA RATES'!G12:G61)</f>
        <v>5.7833945859280724E-5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0.96315648097883166</v>
      </c>
      <c r="G8" s="64">
        <f>(1-DATA!$C$12)*$G7</f>
        <v>0.44370531249999989</v>
      </c>
      <c r="I8" s="58">
        <f>(D8-DATA!$C$11*((1+DATA!$C$10)^A8))*F8*G7*DATA!$C$12</f>
        <v>5294.3919288628613</v>
      </c>
      <c r="J8" s="47">
        <f>MAX(D8,DATA!$C$4)*F7*('MORTALITY RATES MALE'!D67/1000)*G7</f>
        <v>306.26667339723923</v>
      </c>
      <c r="K8" s="47">
        <v>0</v>
      </c>
      <c r="L8" s="60">
        <f>D7*EXP('EIOPA RATES'!Q16)*DATA!$C$15*G7*F7</f>
        <v>509.80205409370171</v>
      </c>
      <c r="M8" s="47">
        <f>DATA!$C$13*((1+DATA!$C$10)^A8)*F7*G7</f>
        <v>27.995898246528004</v>
      </c>
      <c r="N8" s="47">
        <f t="shared" si="1"/>
        <v>6138.4565546003296</v>
      </c>
      <c r="O8" s="26">
        <f>N8*'EIOPA RATES'!G16</f>
        <v>5474.7292156635967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546.4379056938036</v>
      </c>
      <c r="T8" s="80">
        <f t="shared" si="3"/>
        <v>274.73460919538047</v>
      </c>
      <c r="W8" s="67" t="s">
        <v>73</v>
      </c>
      <c r="X8" s="70">
        <f>SUMPRODUCT(L4:L53,'EIOPA RATES'!G12:G61)</f>
        <v>5511.6059239069673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0.9539770892421684</v>
      </c>
      <c r="G9" s="64">
        <f>(1-DATA!$C$12)*$G8</f>
        <v>0.37714951562499988</v>
      </c>
      <c r="I9" s="58">
        <f>(D9-DATA!$C$11*((1+DATA!$C$10)^A9))*F9*G8*DATA!$C$12</f>
        <v>4476.9433260440528</v>
      </c>
      <c r="J9" s="47">
        <f>MAX(D9,DATA!$C$4)*F8*('MORTALITY RATES MALE'!D68/1000)*G8</f>
        <v>287.279741028302</v>
      </c>
      <c r="K9" s="47">
        <v>0</v>
      </c>
      <c r="L9" s="60">
        <f>D8*EXP('EIOPA RATES'!Q17)*DATA!$C$15*G8*F8</f>
        <v>431.49635234089692</v>
      </c>
      <c r="M9" s="47">
        <f>DATA!$C$13*((1+DATA!$C$10)^A9)*F8*G8</f>
        <v>24.063706103171651</v>
      </c>
      <c r="N9" s="47">
        <f t="shared" si="1"/>
        <v>5219.7831255164238</v>
      </c>
      <c r="O9" s="26">
        <f>N9*'EIOPA RATES'!G17</f>
        <v>4533.0150381222375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552.89881160758409</v>
      </c>
      <c r="T9" s="80">
        <f t="shared" si="3"/>
        <v>234.03360898394004</v>
      </c>
      <c r="W9" s="68" t="s">
        <v>72</v>
      </c>
      <c r="X9" s="71">
        <f>SUMPRODUCT(M4:M53,'EIOPA RATES'!G12:G61)</f>
        <v>303.66421680882684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0.94385366562677742</v>
      </c>
      <c r="G10" s="64">
        <f>(1-DATA!$C$12)*$G9</f>
        <v>0.32057708828124987</v>
      </c>
      <c r="I10" s="58">
        <f>(D10-DATA!$C$11*((1+DATA!$C$10)^A10))*F10*G9*DATA!$C$12</f>
        <v>3784.7458489776668</v>
      </c>
      <c r="J10" s="47">
        <f>MAX(D10,DATA!$C$4)*F9*('MORTALITY RATES MALE'!D69/1000)*G9</f>
        <v>270.7128966524466</v>
      </c>
      <c r="K10" s="47">
        <v>0</v>
      </c>
      <c r="L10" s="60">
        <f>D9*EXP('EIOPA RATES'!Q18)*DATA!$C$15*G9*F9</f>
        <v>365.18141008942644</v>
      </c>
      <c r="M10" s="47">
        <f>DATA!$C$13*((1+DATA!$C$10)^A10)*F9*G9</f>
        <v>20.664395521621703</v>
      </c>
      <c r="N10" s="47">
        <f t="shared" si="1"/>
        <v>4441.3045512411609</v>
      </c>
      <c r="O10" s="26">
        <f>N10*'EIOPA RATES'!G18</f>
        <v>3752.4299799659625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559.32374525727289</v>
      </c>
      <c r="T10" s="80">
        <f t="shared" si="3"/>
        <v>199.10468450085457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0.93265447378118616</v>
      </c>
      <c r="G11" s="64">
        <f>(1-DATA!$C$12)*$G10</f>
        <v>0.2724905250390624</v>
      </c>
      <c r="I11" s="58">
        <f>(D11-DATA!$C$11*((1+DATA!$C$10)^A11))*F11*G10*DATA!$C$12</f>
        <v>3198.133215340778</v>
      </c>
      <c r="J11" s="47">
        <f>MAX(D11,DATA!$C$4)*F10*('MORTALITY RATES MALE'!D70/1000)*G10</f>
        <v>256.10254070205093</v>
      </c>
      <c r="K11" s="47">
        <v>0</v>
      </c>
      <c r="L11" s="60">
        <f>D10*EXP('EIOPA RATES'!Q19)*DATA!$C$15*G10*F10</f>
        <v>308.97337042458452</v>
      </c>
      <c r="M11" s="47">
        <f>DATA!$C$13*((1+DATA!$C$10)^A11)*F10*G10</f>
        <v>17.725909401198077</v>
      </c>
      <c r="N11" s="47">
        <f t="shared" si="1"/>
        <v>3780.9350358686115</v>
      </c>
      <c r="O11" s="26">
        <f>N11*'EIOPA RATES'!G19</f>
        <v>3105.3701280761588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565.78080102120498</v>
      </c>
      <c r="T11" s="80">
        <f t="shared" si="3"/>
        <v>169.16147526795089</v>
      </c>
      <c r="W11" s="66" t="s">
        <v>75</v>
      </c>
      <c r="X11" s="69">
        <f>DATA!C4-X3</f>
        <v>2861.1703452506772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0.92049688436784571</v>
      </c>
      <c r="G12" s="64">
        <f>(1-DATA!$C$12)*$G11</f>
        <v>0.23161694628320303</v>
      </c>
      <c r="I12" s="58">
        <f>(D12-DATA!$C$11*((1+DATA!$C$10)^A12))*F12*G11*DATA!$C$12</f>
        <v>2700.6594900227119</v>
      </c>
      <c r="J12" s="47">
        <f>MAX(D12,DATA!$C$4)*F11*('MORTALITY RATES MALE'!D71/1000)*G11</f>
        <v>237.87473120844717</v>
      </c>
      <c r="K12" s="47">
        <v>0</v>
      </c>
      <c r="L12" s="60">
        <f>D11*EXP('EIOPA RATES'!Q20)*DATA!$C$15*G11*F11</f>
        <v>261.22262959833159</v>
      </c>
      <c r="M12" s="47">
        <f>DATA!$C$13*((1+DATA!$C$10)^A12)*F11*G11</f>
        <v>15.186011824832786</v>
      </c>
      <c r="N12" s="47">
        <f t="shared" si="1"/>
        <v>3214.9428626543231</v>
      </c>
      <c r="O12" s="26">
        <f>N12*'EIOPA RATES'!G20</f>
        <v>2565.4972850994081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572.16884565835721</v>
      </c>
      <c r="T12" s="80">
        <f t="shared" si="3"/>
        <v>143.51521156582223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0.90726667469851507</v>
      </c>
      <c r="G13" s="64">
        <f>(1-DATA!$C$12)*$G12</f>
        <v>0.19687440434072256</v>
      </c>
      <c r="I13" s="58">
        <f>(D13-DATA!$C$11*((1+DATA!$C$10)^A13))*F13*G12*DATA!$C$12</f>
        <v>2276.275272983512</v>
      </c>
      <c r="J13" s="47">
        <f>MAX(D13,DATA!$C$4)*F12*('MORTALITY RATES MALE'!D72/1000)*G12</f>
        <v>221.36649210590338</v>
      </c>
      <c r="K13" s="47">
        <v>0</v>
      </c>
      <c r="L13" s="60">
        <f>D12*EXP('EIOPA RATES'!Q21)*DATA!$C$15*G12*F12</f>
        <v>220.47363373213176</v>
      </c>
      <c r="M13" s="47">
        <f>DATA!$C$13*((1+DATA!$C$10)^A13)*F12*G12</f>
        <v>12.994643705175553</v>
      </c>
      <c r="N13" s="47">
        <f t="shared" si="1"/>
        <v>2731.1100425267227</v>
      </c>
      <c r="O13" s="26">
        <f>N13*'EIOPA RATES'!G21</f>
        <v>2118.6097289689246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577.92163879885607</v>
      </c>
      <c r="T13" s="80">
        <f t="shared" si="3"/>
        <v>121.4434918959647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0.89311325106455108</v>
      </c>
      <c r="G14" s="64">
        <f>(1-DATA!$C$12)*$G13</f>
        <v>0.16734324368961417</v>
      </c>
      <c r="I14" s="58">
        <f>(D14-DATA!$C$11*((1+DATA!$C$10)^A14))*F14*G13*DATA!$C$12</f>
        <v>1920.3029374685705</v>
      </c>
      <c r="J14" s="47">
        <f>MAX(D14,DATA!$C$4)*F13*('MORTALITY RATES MALE'!D73/1000)*G13</f>
        <v>202.94659367519603</v>
      </c>
      <c r="K14" s="47">
        <v>0</v>
      </c>
      <c r="L14" s="60">
        <f>D13*EXP('EIOPA RATES'!Q22)*DATA!$C$15*G13*F13</f>
        <v>186.2277517107691</v>
      </c>
      <c r="M14" s="47">
        <f>DATA!$C$13*((1+DATA!$C$10)^A14)*F13*G13</f>
        <v>11.104425882906929</v>
      </c>
      <c r="N14" s="47">
        <f t="shared" si="1"/>
        <v>2320.5817087374426</v>
      </c>
      <c r="O14" s="26">
        <f>N14*'EIOPA RATES'!G22</f>
        <v>1746.1892254538543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584.67038223390557</v>
      </c>
      <c r="T14" s="80">
        <f t="shared" si="3"/>
        <v>102.80325943025181</v>
      </c>
      <c r="W14" s="73" t="s">
        <v>77</v>
      </c>
      <c r="X14" s="72">
        <f>SUM(T3:T53)</f>
        <v>3399.3622899482575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0.87758144896719037</v>
      </c>
      <c r="G15" s="64">
        <f>(1-DATA!$C$12)*$G14</f>
        <v>0.14224175713617204</v>
      </c>
      <c r="I15" s="58">
        <f>(D15-DATA!$C$11*((1+DATA!$C$10)^A15))*F15*G14*DATA!$C$12</f>
        <v>1615.8833626275143</v>
      </c>
      <c r="J15" s="47">
        <f>MAX(D15,DATA!$C$4)*F14*('MORTALITY RATES MALE'!D74/1000)*G14</f>
        <v>190.72310650009518</v>
      </c>
      <c r="K15" s="47">
        <v>0</v>
      </c>
      <c r="L15" s="60">
        <f>D14*EXP('EIOPA RATES'!Q23)*DATA!$C$15*G14*F14</f>
        <v>156.9918754300891</v>
      </c>
      <c r="M15" s="47">
        <f>DATA!$C$13*((1+DATA!$C$10)^A15)*F14*G14</f>
        <v>9.4773469856012102</v>
      </c>
      <c r="N15" s="47">
        <f t="shared" si="1"/>
        <v>1973.0756915432996</v>
      </c>
      <c r="O15" s="26">
        <f>N15*'EIOPA RATES'!G23</f>
        <v>1441.2348752433847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590.76193375009359</v>
      </c>
      <c r="T15" s="80">
        <f t="shared" si="3"/>
        <v>86.757718053815879</v>
      </c>
      <c r="W15" s="74" t="s">
        <v>78</v>
      </c>
      <c r="X15" s="70">
        <f>DATA!C4-X3-X14</f>
        <v>-538.19194469758031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0.86064318798997319</v>
      </c>
      <c r="G16" s="64">
        <f>(1-DATA!$C$12)*$G15</f>
        <v>0.12090549356574623</v>
      </c>
      <c r="I16" s="58">
        <f>(D16-DATA!$C$11*((1+DATA!$C$10)^A16))*F16*G15*DATA!$C$12</f>
        <v>1356.5750050512902</v>
      </c>
      <c r="J16" s="47">
        <f>MAX(D16,DATA!$C$4)*F15*('MORTALITY RATES MALE'!D75/1000)*G15</f>
        <v>178.05341361689884</v>
      </c>
      <c r="K16" s="47">
        <v>0</v>
      </c>
      <c r="L16" s="60">
        <f>D15*EXP('EIOPA RATES'!Q24)*DATA!$C$15*G15*F15</f>
        <v>132.05598818182349</v>
      </c>
      <c r="M16" s="47">
        <f>DATA!$C$13*((1+DATA!$C$10)^A16)*F15*G15</f>
        <v>8.0739634673375331</v>
      </c>
      <c r="N16" s="47">
        <f t="shared" si="1"/>
        <v>1674.75837031735</v>
      </c>
      <c r="O16" s="26">
        <f>N16*'EIOPA RATES'!G24</f>
        <v>1187.9575815087671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596.43884611304384</v>
      </c>
      <c r="T16" s="80">
        <f t="shared" si="3"/>
        <v>73.01568527643029</v>
      </c>
      <c r="W16" s="75" t="s">
        <v>79</v>
      </c>
      <c r="X16" s="71">
        <f>(DATA!$C$14-DATA!$C$15)*X18*DATA!C4</f>
        <v>3154.432299486024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0.84196671442467796</v>
      </c>
      <c r="G17" s="64">
        <f>(1-DATA!$C$12)*$G16</f>
        <v>0.10276966953088429</v>
      </c>
      <c r="I17" s="58">
        <f>(D17-DATA!$C$11*((1+DATA!$C$10)^A17))*F17*G16*DATA!$C$12</f>
        <v>1134.7865682858492</v>
      </c>
      <c r="J17" s="47">
        <f>MAX(D17,DATA!$C$4)*F16*('MORTALITY RATES MALE'!D76/1000)*G16</f>
        <v>167.87153933621462</v>
      </c>
      <c r="K17" s="47">
        <v>0</v>
      </c>
      <c r="L17" s="60">
        <f>D16*EXP('EIOPA RATES'!Q25)*DATA!$C$15*G16*F16</f>
        <v>110.73744828495806</v>
      </c>
      <c r="M17" s="47">
        <f>DATA!$C$13*((1+DATA!$C$10)^A17)*F16*G16</f>
        <v>6.8650163979511669</v>
      </c>
      <c r="N17" s="47">
        <f t="shared" si="1"/>
        <v>1420.260572304973</v>
      </c>
      <c r="O17" s="26">
        <f>N17*'EIOPA RATES'!G25</f>
        <v>979.43107000525799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601.25219210108162</v>
      </c>
      <c r="T17" s="80">
        <f t="shared" si="3"/>
        <v>61.206511857919367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0.82175333324280175</v>
      </c>
      <c r="G18" s="64">
        <f>(1-DATA!$C$12)*$G17</f>
        <v>8.7354219101251643E-2</v>
      </c>
      <c r="I18" s="58">
        <f>(D18-DATA!$C$11*((1+DATA!$C$10)^A18))*F18*G17*DATA!$C$12</f>
        <v>946.70655253553969</v>
      </c>
      <c r="J18" s="47">
        <f>MAX(D18,DATA!$C$4)*F17*('MORTALITY RATES MALE'!D77/1000)*G17</f>
        <v>155.30234373797623</v>
      </c>
      <c r="K18" s="47">
        <v>0</v>
      </c>
      <c r="L18" s="60">
        <f>D17*EXP('EIOPA RATES'!Q26)*DATA!$C$15*G17*F17</f>
        <v>92.602592994453175</v>
      </c>
      <c r="M18" s="47">
        <f>DATA!$C$13*((1+DATA!$C$10)^A18)*F17*G17</f>
        <v>5.8228079138327171</v>
      </c>
      <c r="N18" s="47">
        <f t="shared" si="1"/>
        <v>1200.4342971818016</v>
      </c>
      <c r="O18" s="26">
        <f>N18*'EIOPA RATES'!G26</f>
        <v>805.09137283862879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605.71768105529748</v>
      </c>
      <c r="T18" s="80">
        <f t="shared" si="3"/>
        <v>51.153656799803059</v>
      </c>
      <c r="W18" s="66" t="s">
        <v>80</v>
      </c>
      <c r="X18" s="69">
        <f>SUMPRODUCT(O4:O53,A4:A53)/SUM(O4:O53)</f>
        <v>5.6329148205107584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0.79958355411397752</v>
      </c>
      <c r="G19" s="64">
        <f>(1-DATA!$C$12)*$G18</f>
        <v>7.4251086236063898E-2</v>
      </c>
      <c r="I19" s="58">
        <f>(D19-DATA!$C$11*((1+DATA!$C$10)^A19))*F19*G18*DATA!$C$12</f>
        <v>787.6552111469631</v>
      </c>
      <c r="J19" s="47">
        <f>MAX(D19,DATA!$C$4)*F18*('MORTALITY RATES MALE'!D78/1000)*G18</f>
        <v>145.64681173514492</v>
      </c>
      <c r="K19" s="47">
        <v>0</v>
      </c>
      <c r="L19" s="60">
        <f>D18*EXP('EIOPA RATES'!Q27)*DATA!$C$15*G18*F18</f>
        <v>77.28056188806373</v>
      </c>
      <c r="M19" s="47">
        <f>DATA!$C$13*((1+DATA!$C$10)^A19)*F18*G18</f>
        <v>4.9271764191533887</v>
      </c>
      <c r="N19" s="47">
        <f t="shared" si="1"/>
        <v>1015.5097611893252</v>
      </c>
      <c r="O19" s="26">
        <f>N19*'EIOPA RATES'!G27</f>
        <v>662.13735367230095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610.25941679535526</v>
      </c>
      <c r="T19" s="80">
        <f t="shared" si="3"/>
        <v>42.624787639376891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0.77650116008214409</v>
      </c>
      <c r="G20" s="64">
        <f>(1-DATA!$C$12)*$G19</f>
        <v>6.3113423300654309E-2</v>
      </c>
      <c r="I20" s="58">
        <f>(D20-DATA!$C$11*((1+DATA!$C$10)^A20))*F20*G19*DATA!$C$12</f>
        <v>653.85520947836221</v>
      </c>
      <c r="J20" s="47">
        <f>MAX(D20,DATA!$C$4)*F19*('MORTALITY RATES MALE'!D79/1000)*G19</f>
        <v>129.62534036872603</v>
      </c>
      <c r="K20" s="47">
        <v>0</v>
      </c>
      <c r="L20" s="60">
        <f>D19*EXP('EIOPA RATES'!Q28)*DATA!$C$15*G19*F19</f>
        <v>64.277961200351314</v>
      </c>
      <c r="M20" s="47">
        <f>DATA!$C$13*((1+DATA!$C$10)^A20)*F19*G19</f>
        <v>4.1566129723000138</v>
      </c>
      <c r="N20" s="47">
        <f t="shared" si="1"/>
        <v>851.91512401973955</v>
      </c>
      <c r="O20" s="26">
        <f>N20*'EIOPA RATES'!G28</f>
        <v>540.19262646178254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614.51099805601598</v>
      </c>
      <c r="T20" s="80">
        <f t="shared" si="3"/>
        <v>35.430279656011024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0.75172323324925927</v>
      </c>
      <c r="G21" s="64">
        <f>(1-DATA!$C$12)*$G20</f>
        <v>5.3646409805556163E-2</v>
      </c>
      <c r="I21" s="58">
        <f>(D21-DATA!$C$11*((1+DATA!$C$10)^A21))*F21*G20*DATA!$C$12</f>
        <v>540.30450505437682</v>
      </c>
      <c r="J21" s="47">
        <f>MAX(D21,DATA!$C$4)*F20*('MORTALITY RATES MALE'!D80/1000)*G20</f>
        <v>118.77299044283309</v>
      </c>
      <c r="K21" s="47">
        <v>0</v>
      </c>
      <c r="L21" s="60">
        <f>D20*EXP('EIOPA RATES'!Q29)*DATA!$C$15*G20*F20</f>
        <v>53.28242898650192</v>
      </c>
      <c r="M21" s="47">
        <f>DATA!$C$13*((1+DATA!$C$10)^A21)*F20*G20</f>
        <v>3.4997493543609046</v>
      </c>
      <c r="N21" s="47">
        <f t="shared" si="1"/>
        <v>715.85967383807281</v>
      </c>
      <c r="O21" s="26">
        <f>N21*'EIOPA RATES'!G29</f>
        <v>442.07335193209872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617.77273583004023</v>
      </c>
      <c r="T21" s="80">
        <f t="shared" si="3"/>
        <v>29.309502572370498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0.72463060171669269</v>
      </c>
      <c r="G22" s="64">
        <f>(1-DATA!$C$12)*$G21</f>
        <v>4.5599448334722736E-2</v>
      </c>
      <c r="I22" s="58">
        <f>(D22-DATA!$C$11*((1+DATA!$C$10)^A22))*F22*G21*DATA!$C$12</f>
        <v>443.48262678674911</v>
      </c>
      <c r="J22" s="47">
        <f>MAX(D22,DATA!$C$4)*F21*('MORTALITY RATES MALE'!D81/1000)*G21</f>
        <v>110.58245204362912</v>
      </c>
      <c r="K22" s="47">
        <v>0</v>
      </c>
      <c r="L22" s="60">
        <f>D21*EXP('EIOPA RATES'!Q30)*DATA!$C$15*G21*F21</f>
        <v>43.922007233630879</v>
      </c>
      <c r="M22" s="47">
        <f>DATA!$C$13*((1+DATA!$C$10)^A22)*F21*G21</f>
        <v>2.937459609527616</v>
      </c>
      <c r="N22" s="47">
        <f t="shared" si="1"/>
        <v>600.92454567353673</v>
      </c>
      <c r="O22" s="26">
        <f>N22*'EIOPA RATES'!G30</f>
        <v>362.29460125411487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619.42801808090485</v>
      </c>
      <c r="T22" s="80">
        <f t="shared" si="3"/>
        <v>24.079539606740784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0.69480894379076941</v>
      </c>
      <c r="G23" s="64">
        <f>(1-DATA!$C$12)*$G22</f>
        <v>3.8759531084514326E-2</v>
      </c>
      <c r="I23" s="58">
        <f>(D23-DATA!$C$11*((1+DATA!$C$10)^A23))*F23*G22*DATA!$C$12</f>
        <v>361.12869891850482</v>
      </c>
      <c r="J23" s="47">
        <f>MAX(D23,DATA!$C$4)*F22*('MORTALITY RATES MALE'!D82/1000)*G22</f>
        <v>103.3729589095125</v>
      </c>
      <c r="K23" s="47">
        <v>0</v>
      </c>
      <c r="L23" s="60">
        <f>D22*EXP('EIOPA RATES'!Q31)*DATA!$C$15*G22*F22</f>
        <v>35.956798377693602</v>
      </c>
      <c r="M23" s="47">
        <f>DATA!$C$13*((1+DATA!$C$10)^A23)*F22*G22</f>
        <v>2.454989838284372</v>
      </c>
      <c r="N23" s="47">
        <f t="shared" si="1"/>
        <v>502.91344604399524</v>
      </c>
      <c r="O23" s="26">
        <f>N23*'EIOPA RATES'!G31</f>
        <v>296.7924222404568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619.36790308707873</v>
      </c>
      <c r="T23" s="80">
        <f t="shared" si="3"/>
        <v>19.623374145483204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0.66279564254987799</v>
      </c>
      <c r="G24" s="64">
        <f>(1-DATA!$C$12)*$G23</f>
        <v>3.2945601421837174E-2</v>
      </c>
      <c r="I24" s="58">
        <f>(D24-DATA!$C$11*((1+DATA!$C$10)^A24))*F24*G23*DATA!$C$12</f>
        <v>292.76357181552765</v>
      </c>
      <c r="J24" s="47">
        <f>MAX(D24,DATA!$C$4)*F23*('MORTALITY RATES MALE'!D83/1000)*G23</f>
        <v>94.308283624587531</v>
      </c>
      <c r="K24" s="47">
        <v>0</v>
      </c>
      <c r="L24" s="60">
        <f>D23*EXP('EIOPA RATES'!Q32)*DATA!$C$15*G23*F23</f>
        <v>29.300427759460735</v>
      </c>
      <c r="M24" s="47">
        <f>DATA!$C$13*((1+DATA!$C$10)^A24)*F23*G23</f>
        <v>2.0408802634197323</v>
      </c>
      <c r="N24" s="47">
        <f t="shared" si="1"/>
        <v>418.41316346299567</v>
      </c>
      <c r="O24" s="26">
        <f>N24*'EIOPA RATES'!G32</f>
        <v>241.53410605086356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619.67505298664094</v>
      </c>
      <c r="T24" s="80">
        <f t="shared" si="3"/>
        <v>15.919234177764828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0.62735885595969398</v>
      </c>
      <c r="G25" s="64">
        <f>(1-DATA!$C$12)*$G24</f>
        <v>2.8003761208561597E-2</v>
      </c>
      <c r="I25" s="58">
        <f>(D25-DATA!$C$11*((1+DATA!$C$10)^A25))*F25*G24*DATA!$C$12</f>
        <v>235.75880198806635</v>
      </c>
      <c r="J25" s="47">
        <f>MAX(D25,DATA!$C$4)*F24*('MORTALITY RATES MALE'!D84/1000)*G24</f>
        <v>88.81606066698356</v>
      </c>
      <c r="K25" s="47">
        <v>0</v>
      </c>
      <c r="L25" s="60">
        <f>D24*EXP('EIOPA RATES'!Q33)*DATA!$C$15*G24*F24</f>
        <v>23.77967960856558</v>
      </c>
      <c r="M25" s="47">
        <f>DATA!$C$13*((1+DATA!$C$10)^A25)*F24*G24</f>
        <v>1.6879161465633692</v>
      </c>
      <c r="N25" s="47">
        <f t="shared" si="1"/>
        <v>350.04245841017888</v>
      </c>
      <c r="O25" s="26">
        <f>N25*'EIOPA RATES'!G33</f>
        <v>197.43940663200718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620.59928061387677</v>
      </c>
      <c r="T25" s="80">
        <f t="shared" si="3"/>
        <v>12.826989546586379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0.58991110320554119</v>
      </c>
      <c r="G26" s="64">
        <f>(1-DATA!$C$12)*$G25</f>
        <v>2.3803197027277356E-2</v>
      </c>
      <c r="I26" s="58">
        <f>(D26-DATA!$C$11*((1+DATA!$C$10)^A26))*F26*G25*DATA!$C$12</f>
        <v>188.80713772390703</v>
      </c>
      <c r="J26" s="47">
        <f>MAX(D26,DATA!$C$4)*F25*('MORTALITY RATES MALE'!D85/1000)*G25</f>
        <v>79.936671920894682</v>
      </c>
      <c r="K26" s="47">
        <v>0</v>
      </c>
      <c r="L26" s="60">
        <f>D25*EXP('EIOPA RATES'!Q34)*DATA!$C$15*G25*F25</f>
        <v>19.170150218473403</v>
      </c>
      <c r="M26" s="47">
        <f>DATA!$C$13*((1+DATA!$C$10)^A26)*F25*G25</f>
        <v>1.3851804504289613</v>
      </c>
      <c r="N26" s="47">
        <f t="shared" si="1"/>
        <v>289.29914031370407</v>
      </c>
      <c r="O26" s="26">
        <f>N26*'EIOPA RATES'!G34</f>
        <v>159.27033985229994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622.14153900721783</v>
      </c>
      <c r="T26" s="80">
        <f t="shared" si="3"/>
        <v>10.277610039910881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0.55053961620116987</v>
      </c>
      <c r="G27" s="64">
        <f>(1-DATA!$C$12)*$G26</f>
        <v>2.0232717473185752E-2</v>
      </c>
      <c r="I27" s="58">
        <f>(D27-DATA!$C$11*((1+DATA!$C$10)^A27))*F27*G26*DATA!$C$12</f>
        <v>150.22442823341564</v>
      </c>
      <c r="J27" s="47">
        <f>MAX(D27,DATA!$C$4)*F26*('MORTALITY RATES MALE'!D86/1000)*G26</f>
        <v>71.651504067738472</v>
      </c>
      <c r="K27" s="47">
        <v>0</v>
      </c>
      <c r="L27" s="60">
        <f>D26*EXP('EIOPA RATES'!Q35)*DATA!$C$15*G26*F26</f>
        <v>15.368066986601789</v>
      </c>
      <c r="M27" s="47">
        <f>DATA!$C$13*((1+DATA!$C$10)^A27)*F26*G26</f>
        <v>1.129265313374632</v>
      </c>
      <c r="N27" s="47">
        <f t="shared" si="1"/>
        <v>238.37326460113056</v>
      </c>
      <c r="O27" s="26">
        <f>N27*'EIOPA RATES'!G35</f>
        <v>127.96166935888908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624.27283337661913</v>
      </c>
      <c r="T27" s="80">
        <f t="shared" si="3"/>
        <v>8.1808476174667284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0.50910220045712185</v>
      </c>
      <c r="G28" s="64">
        <f>(1-DATA!$C$12)*$G27</f>
        <v>1.7197809852207889E-2</v>
      </c>
      <c r="I28" s="58">
        <f>(D28-DATA!$C$11*((1+DATA!$C$10)^A28))*F28*G27*DATA!$C$12</f>
        <v>118.54275293392074</v>
      </c>
      <c r="J28" s="47">
        <f>MAX(D28,DATA!$C$4)*F27*('MORTALITY RATES MALE'!D87/1000)*G27</f>
        <v>64.351271670189107</v>
      </c>
      <c r="K28" s="47">
        <v>0</v>
      </c>
      <c r="L28" s="60">
        <f>D27*EXP('EIOPA RATES'!Q36)*DATA!$C$15*G27*F27</f>
        <v>12.238895525796357</v>
      </c>
      <c r="M28" s="47">
        <f>DATA!$C$13*((1+DATA!$C$10)^A28)*F27*G27</f>
        <v>0.91372833198262071</v>
      </c>
      <c r="N28" s="47">
        <f t="shared" si="1"/>
        <v>196.04664846188882</v>
      </c>
      <c r="O28" s="26">
        <f>N28*'EIOPA RATES'!G36</f>
        <v>102.52235605861158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626.94420469221802</v>
      </c>
      <c r="T28" s="80">
        <f t="shared" si="3"/>
        <v>6.4578519380012054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0.46684095478227156</v>
      </c>
      <c r="G29" s="64">
        <f>(1-DATA!$C$12)*$G28</f>
        <v>1.4618138374376706E-2</v>
      </c>
      <c r="I29" s="58">
        <f>(D29-DATA!$C$11*((1+DATA!$C$10)^A29))*F29*G28*DATA!$C$12</f>
        <v>92.808039086994583</v>
      </c>
      <c r="J29" s="47">
        <f>MAX(D29,DATA!$C$4)*F28*('MORTALITY RATES MALE'!D88/1000)*G28</f>
        <v>56.034597002420753</v>
      </c>
      <c r="K29" s="47">
        <v>0</v>
      </c>
      <c r="L29" s="60">
        <f>D28*EXP('EIOPA RATES'!Q37)*DATA!$C$15*G28*F28</f>
        <v>9.662913990928292</v>
      </c>
      <c r="M29" s="47">
        <f>DATA!$C$13*((1+DATA!$C$10)^A29)*F28*G28</f>
        <v>0.73257583228214163</v>
      </c>
      <c r="N29" s="47">
        <f t="shared" si="1"/>
        <v>159.2381259126258</v>
      </c>
      <c r="O29" s="26">
        <f>N29*'EIOPA RATES'!G37</f>
        <v>81.080143035190275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629.92257654933121</v>
      </c>
      <c r="T29" s="80">
        <f t="shared" si="3"/>
        <v>5.0574228369226493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0.42318367398688028</v>
      </c>
      <c r="G30" s="64">
        <f>(1-DATA!$C$12)*$G29</f>
        <v>1.24254176182202E-2</v>
      </c>
      <c r="I30" s="58">
        <f>(D30-DATA!$C$11*((1+DATA!$C$10)^A30))*F30*G29*DATA!$C$12</f>
        <v>71.888664091807456</v>
      </c>
      <c r="J30" s="47">
        <f>MAX(D30,DATA!$C$4)*F29*('MORTALITY RATES MALE'!D89/1000)*G29</f>
        <v>49.463888896393691</v>
      </c>
      <c r="K30" s="47">
        <v>0</v>
      </c>
      <c r="L30" s="60">
        <f>D29*EXP('EIOPA RATES'!Q38)*DATA!$C$15*G29*F29</f>
        <v>7.5716356158715019</v>
      </c>
      <c r="M30" s="47">
        <f>DATA!$C$13*((1+DATA!$C$10)^A30)*F29*G29</f>
        <v>0.58241916730021015</v>
      </c>
      <c r="N30" s="47">
        <f t="shared" si="1"/>
        <v>129.50660777137287</v>
      </c>
      <c r="O30" s="26">
        <f>N30*'EIOPA RATES'!G38</f>
        <v>64.150425269517825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633.41959785783763</v>
      </c>
      <c r="T30" s="80">
        <f t="shared" si="3"/>
        <v>3.9184333985432476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0.37794074769482</v>
      </c>
      <c r="G31" s="64">
        <f>(1-DATA!$C$12)*$G30</f>
        <v>1.0561604975487169E-2</v>
      </c>
      <c r="I31" s="58">
        <f>(D31-DATA!$C$11*((1+DATA!$C$10)^A31))*F31*G30*DATA!$C$12</f>
        <v>54.883188059401597</v>
      </c>
      <c r="J31" s="47">
        <f>MAX(D31,DATA!$C$4)*F30*('MORTALITY RATES MALE'!D90/1000)*G30</f>
        <v>43.819668598220076</v>
      </c>
      <c r="K31" s="47">
        <v>0</v>
      </c>
      <c r="L31" s="60">
        <f>D30*EXP('EIOPA RATES'!Q39)*DATA!$C$15*G30*F30</f>
        <v>5.8672755815375348</v>
      </c>
      <c r="M31" s="47">
        <f>DATA!$C$13*((1+DATA!$C$10)^A31)*F30*G30</f>
        <v>0.45773562320959255</v>
      </c>
      <c r="N31" s="47">
        <f t="shared" si="1"/>
        <v>105.02786786236881</v>
      </c>
      <c r="O31" s="26">
        <f>N31*'EIOPA RATES'!G39</f>
        <v>50.59214766615387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637.15728516250056</v>
      </c>
      <c r="T31" s="80">
        <f t="shared" si="3"/>
        <v>2.9921362475458491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0.33179354368141883</v>
      </c>
      <c r="G32" s="64">
        <f>(1-DATA!$C$12)*$G31</f>
        <v>8.9773642291640938E-3</v>
      </c>
      <c r="I32" s="58">
        <f>(D32-DATA!$C$11*((1+DATA!$C$10)^A32))*F32*G31*DATA!$C$12</f>
        <v>41.216614100902284</v>
      </c>
      <c r="J32" s="47">
        <f>MAX(D32,DATA!$C$4)*F31*('MORTALITY RATES MALE'!D91/1000)*G31</f>
        <v>38.234479725089422</v>
      </c>
      <c r="K32" s="47">
        <v>0</v>
      </c>
      <c r="L32" s="60">
        <f>D31*EXP('EIOPA RATES'!Q40)*DATA!$C$15*G31*F31</f>
        <v>4.4825246943383998</v>
      </c>
      <c r="M32" s="47">
        <f>DATA!$C$13*((1+DATA!$C$10)^A32)*F31*G31</f>
        <v>0.35442848907559743</v>
      </c>
      <c r="N32" s="47">
        <f t="shared" si="1"/>
        <v>84.288047009405702</v>
      </c>
      <c r="O32" s="26">
        <f>N32*'EIOPA RATES'!G40</f>
        <v>39.455808589461121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641.34404206070701</v>
      </c>
      <c r="T32" s="80">
        <f t="shared" si="3"/>
        <v>2.2474441881588478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0.2859532728440668</v>
      </c>
      <c r="G33" s="64">
        <f>(1-DATA!$C$12)*$G32</f>
        <v>7.6307595947894798E-3</v>
      </c>
      <c r="I33" s="58">
        <f>(D33-DATA!$C$11*((1+DATA!$C$10)^A33))*F33*G32*DATA!$C$12</f>
        <v>30.392349668589613</v>
      </c>
      <c r="J33" s="47">
        <f>MAX(D33,DATA!$C$4)*F32*('MORTALITY RATES MALE'!D92/1000)*G32</f>
        <v>32.495589049446664</v>
      </c>
      <c r="K33" s="47">
        <v>0</v>
      </c>
      <c r="L33" s="60">
        <f>D32*EXP('EIOPA RATES'!Q41)*DATA!$C$15*G32*F32</f>
        <v>3.3669320423861731</v>
      </c>
      <c r="M33" s="47">
        <f>DATA!$C$13*((1+DATA!$C$10)^A33)*F32*G32</f>
        <v>0.26976893275580288</v>
      </c>
      <c r="N33" s="47">
        <f t="shared" si="1"/>
        <v>66.524639693178258</v>
      </c>
      <c r="O33" s="26">
        <f>N33*'EIOPA RATES'!G41</f>
        <v>30.256439597299327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645.65141104723216</v>
      </c>
      <c r="T33" s="80">
        <f t="shared" si="3"/>
        <v>1.6574560520861852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0.24141621931103438</v>
      </c>
      <c r="G34" s="64">
        <f>(1-DATA!$C$12)*$G33</f>
        <v>6.486145655571058E-3</v>
      </c>
      <c r="I34" s="58">
        <f>(D34-DATA!$C$11*((1+DATA!$C$10)^A34))*F34*G33*DATA!$C$12</f>
        <v>21.970447408626878</v>
      </c>
      <c r="J34" s="47">
        <f>MAX(D34,DATA!$C$4)*F33*('MORTALITY RATES MALE'!D93/1000)*G33</f>
        <v>27.03363662962013</v>
      </c>
      <c r="K34" s="47">
        <v>0</v>
      </c>
      <c r="L34" s="60">
        <f>D33*EXP('EIOPA RATES'!Q42)*DATA!$C$15*G33*F33</f>
        <v>2.4846615690559921</v>
      </c>
      <c r="M34" s="47">
        <f>DATA!$C$13*((1+DATA!$C$10)^A34)*F33*G33</f>
        <v>0.20157569783629975</v>
      </c>
      <c r="N34" s="47">
        <f t="shared" si="1"/>
        <v>51.6903213051393</v>
      </c>
      <c r="O34" s="26">
        <f>N34*'EIOPA RATES'!G42</f>
        <v>22.824251879230598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650.47676574273203</v>
      </c>
      <c r="T34" s="80">
        <f t="shared" si="3"/>
        <v>1.1983012283692571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0.19923653031615268</v>
      </c>
      <c r="G35" s="64">
        <f>(1-DATA!$C$12)*$G34</f>
        <v>5.5132238072353994E-3</v>
      </c>
      <c r="I35" s="58">
        <f>(D35-DATA!$C$11*((1+DATA!$C$10)^A35))*F35*G34*DATA!$C$12</f>
        <v>15.523948250622762</v>
      </c>
      <c r="J35" s="47">
        <f>MAX(D35,DATA!$C$4)*F34*('MORTALITY RATES MALE'!D94/1000)*G34</f>
        <v>21.920460566935969</v>
      </c>
      <c r="K35" s="47">
        <v>0</v>
      </c>
      <c r="L35" s="60">
        <f>D34*EXP('EIOPA RATES'!Q43)*DATA!$C$15*G34*F34</f>
        <v>1.7959817815066832</v>
      </c>
      <c r="M35" s="47">
        <f>DATA!$C$13*((1+DATA!$C$10)^A35)*F34*G34</f>
        <v>0.14754640838483943</v>
      </c>
      <c r="N35" s="47">
        <f t="shared" si="1"/>
        <v>39.387937007450255</v>
      </c>
      <c r="O35" s="26">
        <f>N35*'EIOPA RATES'!G43</f>
        <v>16.886709155519618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655.25894220066255</v>
      </c>
      <c r="T35" s="80">
        <f t="shared" si="3"/>
        <v>0.84677616196998495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0.16052102322595851</v>
      </c>
      <c r="G36" s="64">
        <f>(1-DATA!$C$12)*$G35</f>
        <v>4.6862402361500894E-3</v>
      </c>
      <c r="I36" s="58">
        <f>(D36-DATA!$C$11*((1+DATA!$C$10)^A36))*F36*G35*DATA!$C$12</f>
        <v>10.713959195070355</v>
      </c>
      <c r="J36" s="47">
        <f>MAX(D36,DATA!$C$4)*F35*('MORTALITY RATES MALE'!D95/1000)*G35</f>
        <v>17.23528950782924</v>
      </c>
      <c r="K36" s="47">
        <v>0</v>
      </c>
      <c r="L36" s="60">
        <f>D35*EXP('EIOPA RATES'!Q44)*DATA!$C$15*G35*F35</f>
        <v>1.2696727000428836</v>
      </c>
      <c r="M36" s="47">
        <f>DATA!$C$13*((1+DATA!$C$10)^A36)*F35*G35</f>
        <v>0.10557236856663113</v>
      </c>
      <c r="N36" s="47">
        <f t="shared" si="1"/>
        <v>29.324493771509108</v>
      </c>
      <c r="O36" s="26">
        <f>N36*'EIOPA RATES'!G44</f>
        <v>12.200644239249685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660.40403685916976</v>
      </c>
      <c r="T36" s="80">
        <f t="shared" si="3"/>
        <v>0.58444986359931972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0.12627062200124134</v>
      </c>
      <c r="G37" s="64">
        <f>(1-DATA!$C$12)*$G36</f>
        <v>3.9833042007275761E-3</v>
      </c>
      <c r="I37" s="58">
        <f>(D37-DATA!$C$11*((1+DATA!$C$10)^A37))*F37*G36*DATA!$C$12</f>
        <v>7.2234050943418984</v>
      </c>
      <c r="J37" s="47">
        <f>MAX(D37,DATA!$C$4)*F36*('MORTALITY RATES MALE'!D96/1000)*G36</f>
        <v>13.068425612199919</v>
      </c>
      <c r="K37" s="47">
        <v>0</v>
      </c>
      <c r="L37" s="60">
        <f>D36*EXP('EIOPA RATES'!Q45)*DATA!$C$15*G36*F36</f>
        <v>0.87675592017214521</v>
      </c>
      <c r="M37" s="47">
        <f>DATA!$C$13*((1+DATA!$C$10)^A37)*F36*G36</f>
        <v>7.3744954542409452E-2</v>
      </c>
      <c r="N37" s="47">
        <f t="shared" si="1"/>
        <v>21.242331581256369</v>
      </c>
      <c r="O37" s="26">
        <f>N37*'EIOPA RATES'!G45</f>
        <v>8.5721197282153838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665.94153095013735</v>
      </c>
      <c r="T37" s="80">
        <f t="shared" si="3"/>
        <v>0.39406055851209937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9.6376125479408215E-2</v>
      </c>
      <c r="G38" s="64">
        <f>(1-DATA!$C$12)*$G37</f>
        <v>3.3858085706184394E-3</v>
      </c>
      <c r="I38" s="58">
        <f>(D38-DATA!$C$11*((1+DATA!$C$10)^A38))*F38*G37*DATA!$C$12</f>
        <v>4.7248056314818196</v>
      </c>
      <c r="J38" s="47">
        <f>MAX(D38,DATA!$C$4)*F37*('MORTALITY RATES MALE'!D97/1000)*G37</f>
        <v>9.7752106948266224</v>
      </c>
      <c r="K38" s="47">
        <v>0</v>
      </c>
      <c r="L38" s="60">
        <f>D37*EXP('EIOPA RATES'!Q46)*DATA!$C$15*G37*F37</f>
        <v>0.59105294297758337</v>
      </c>
      <c r="M38" s="47">
        <f>DATA!$C$13*((1+DATA!$C$10)^A38)*F37*G37</f>
        <v>5.0294652295993683E-2</v>
      </c>
      <c r="N38" s="47">
        <f t="shared" si="1"/>
        <v>15.14136392158202</v>
      </c>
      <c r="O38" s="26">
        <f>N38*'EIOPA RATES'!G46</f>
        <v>5.9269538581794521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671.44433138509794</v>
      </c>
      <c r="T38" s="80">
        <f t="shared" si="3"/>
        <v>0.25776440727782773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7.1625802571640293E-2</v>
      </c>
      <c r="G39" s="64">
        <f>(1-DATA!$C$12)*$G38</f>
        <v>2.8779372850256733E-3</v>
      </c>
      <c r="I39" s="58">
        <f>(D39-DATA!$C$11*((1+DATA!$C$10)^A39))*F39*G38*DATA!$C$12</f>
        <v>3.0098973197261647</v>
      </c>
      <c r="J39" s="47">
        <f>MAX(D39,DATA!$C$4)*F38*('MORTALITY RATES MALE'!D98/1000)*G38</f>
        <v>6.937226487020288</v>
      </c>
      <c r="K39" s="47">
        <v>0</v>
      </c>
      <c r="L39" s="60">
        <f>D38*EXP('EIOPA RATES'!Q47)*DATA!$C$15*G38*F38</f>
        <v>0.38669062928346776</v>
      </c>
      <c r="M39" s="47">
        <f>DATA!$C$13*((1+DATA!$C$10)^A39)*F38*G38</f>
        <v>3.3281895338552039E-2</v>
      </c>
      <c r="N39" s="47">
        <f t="shared" si="1"/>
        <v>10.367096331368472</v>
      </c>
      <c r="O39" s="26">
        <f>N39*'EIOPA RATES'!G47</f>
        <v>3.9356035366708708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677.13052278832333</v>
      </c>
      <c r="T39" s="80">
        <f t="shared" si="3"/>
        <v>0.16421177370933784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5.1717365622597253E-2</v>
      </c>
      <c r="G40" s="64">
        <f>(1-DATA!$C$12)*$G39</f>
        <v>2.4462466922718223E-3</v>
      </c>
      <c r="I40" s="58">
        <f>(D40-DATA!$C$11*((1+DATA!$C$10)^A40))*F40*G39*DATA!$C$12</f>
        <v>1.8632842618352865</v>
      </c>
      <c r="J40" s="47">
        <f>MAX(D40,DATA!$C$4)*F39*('MORTALITY RATES MALE'!D99/1000)*G39</f>
        <v>4.7841536393454902</v>
      </c>
      <c r="K40" s="47">
        <v>0</v>
      </c>
      <c r="L40" s="60">
        <f>D39*EXP('EIOPA RATES'!Q48)*DATA!$C$15*G39*F39</f>
        <v>0.24639201905441299</v>
      </c>
      <c r="M40" s="47">
        <f>DATA!$C$13*((1+DATA!$C$10)^A40)*F39*G39</f>
        <v>2.1445056092877925E-2</v>
      </c>
      <c r="N40" s="47">
        <f t="shared" si="1"/>
        <v>6.9152749763280674</v>
      </c>
      <c r="O40" s="26">
        <f>N40*'EIOPA RATES'!G48</f>
        <v>2.5454143759875092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683.00538042300866</v>
      </c>
      <c r="T40" s="80">
        <f t="shared" si="3"/>
        <v>0.10165806649284012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3.6243605335669969E-2</v>
      </c>
      <c r="G41" s="64">
        <f>(1-DATA!$C$12)*$G40</f>
        <v>2.0793096884310488E-3</v>
      </c>
      <c r="I41" s="58">
        <f>(D41-DATA!$C$11*((1+DATA!$C$10)^A41))*F41*G40*DATA!$C$12</f>
        <v>1.119766549417466</v>
      </c>
      <c r="J41" s="47">
        <f>MAX(D41,DATA!$C$4)*F40*('MORTALITY RATES MALE'!D100/1000)*G40</f>
        <v>3.1887434761180002</v>
      </c>
      <c r="K41" s="47">
        <v>0</v>
      </c>
      <c r="L41" s="60">
        <f>D40*EXP('EIOPA RATES'!Q49)*DATA!$C$15*G40*F40</f>
        <v>0.15256302596749316</v>
      </c>
      <c r="M41" s="47">
        <f>DATA!$C$13*((1+DATA!$C$10)^A41)*F40*G40</f>
        <v>1.3424965472360707E-2</v>
      </c>
      <c r="N41" s="47">
        <f t="shared" si="1"/>
        <v>4.4744980169753195</v>
      </c>
      <c r="O41" s="26">
        <f>N41*'EIOPA RATES'!G49</f>
        <v>1.5965972426060988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689.0744356701781</v>
      </c>
      <c r="T41" s="80">
        <f t="shared" si="3"/>
        <v>6.1093890497561198E-2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2.4605125116077389E-2</v>
      </c>
      <c r="G42" s="64">
        <f>(1-DATA!$C$12)*$G41</f>
        <v>1.7674132351663914E-3</v>
      </c>
      <c r="I42" s="58">
        <f>(D42-DATA!$C$11*((1+DATA!$C$10)^A42))*F42*G41*DATA!$C$12</f>
        <v>0.6520304400935707</v>
      </c>
      <c r="J42" s="47">
        <f>MAX(D42,DATA!$C$4)*F41*('MORTALITY RATES MALE'!D101/1000)*G41</f>
        <v>2.0571622910707736</v>
      </c>
      <c r="K42" s="47">
        <v>0</v>
      </c>
      <c r="L42" s="60">
        <f>D41*EXP('EIOPA RATES'!Q50)*DATA!$C$15*G41*F41</f>
        <v>9.170496629332231E-2</v>
      </c>
      <c r="M42" s="47">
        <f>DATA!$C$13*((1+DATA!$C$10)^A42)*F41*G41</f>
        <v>8.1569400948171347E-3</v>
      </c>
      <c r="N42" s="47">
        <f t="shared" si="1"/>
        <v>2.8090546375524839</v>
      </c>
      <c r="O42" s="26">
        <f>N42*'EIOPA RATES'!G50</f>
        <v>0.97145001284914168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695.34308891717944</v>
      </c>
      <c r="T42" s="80">
        <f t="shared" si="3"/>
        <v>3.5574917155738101E-2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1.6127049354201131E-2</v>
      </c>
      <c r="G43" s="64">
        <f>(1-DATA!$C$12)*$G42</f>
        <v>1.5023012498914326E-3</v>
      </c>
      <c r="I43" s="58">
        <f>(D43-DATA!$C$11*((1+DATA!$C$10)^A43))*F43*G42*DATA!$C$12</f>
        <v>0.36663693331779268</v>
      </c>
      <c r="J43" s="47">
        <f>MAX(D43,DATA!$C$4)*F42*('MORTALITY RATES MALE'!D102/1000)*G42</f>
        <v>1.285614977570728</v>
      </c>
      <c r="K43" s="47">
        <v>0</v>
      </c>
      <c r="L43" s="60">
        <f>D42*EXP('EIOPA RATES'!Q51)*DATA!$C$15*G42*F42</f>
        <v>5.341071462794713E-2</v>
      </c>
      <c r="M43" s="47">
        <f>DATA!$C$13*((1+DATA!$C$10)^A43)*F42*G42</f>
        <v>4.8010978290734417E-3</v>
      </c>
      <c r="N43" s="47">
        <f t="shared" si="1"/>
        <v>1.7104637233455413</v>
      </c>
      <c r="O43" s="26">
        <f>N43*'EIOPA RATES'!G51</f>
        <v>0.57317939802412754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701.8166843749807</v>
      </c>
      <c r="T43" s="80">
        <f t="shared" si="3"/>
        <v>2.0003993577226178E-2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1.0089074657545525E-2</v>
      </c>
      <c r="G44" s="64">
        <f>(1-DATA!$C$12)*$G43</f>
        <v>1.2769560624077175E-3</v>
      </c>
      <c r="I44" s="58">
        <f>(D44-DATA!$C$11*((1+DATA!$C$10)^A44))*F44*G43*DATA!$C$12</f>
        <v>0.19673928844011027</v>
      </c>
      <c r="J44" s="47">
        <f>MAX(D44,DATA!$C$4)*F43*('MORTALITY RATES MALE'!D103/1000)*G43</f>
        <v>0.78535460495490106</v>
      </c>
      <c r="K44" s="47">
        <v>0</v>
      </c>
      <c r="L44" s="60">
        <f>D43*EXP('EIOPA RATES'!Q52)*DATA!$C$15*G43*F43</f>
        <v>3.0027460325381599E-2</v>
      </c>
      <c r="M44" s="47">
        <f>DATA!$C$13*((1+DATA!$C$10)^A44)*F43*G43</f>
        <v>2.7282803191813173E-3</v>
      </c>
      <c r="N44" s="47">
        <f t="shared" si="1"/>
        <v>1.0148496340395741</v>
      </c>
      <c r="O44" s="26">
        <f>N44*'EIOPA RATES'!G52</f>
        <v>0.32959097293792589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708.2179607587899</v>
      </c>
      <c r="T44" s="80">
        <f t="shared" si="3"/>
        <v>1.0734338857593017E-2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5.9529636643829561E-3</v>
      </c>
      <c r="G45" s="64">
        <f>(1-DATA!$C$12)*$G44</f>
        <v>1.08541265304656E-3</v>
      </c>
      <c r="I45" s="58">
        <f>(D45-DATA!$C$11*((1+DATA!$C$10)^A45))*F45*G44*DATA!$C$12</f>
        <v>9.9630740502065746E-2</v>
      </c>
      <c r="J45" s="47">
        <f>MAX(D45,DATA!$C$4)*F44*('MORTALITY RATES MALE'!D104/1000)*G44</f>
        <v>0.46173134345253297</v>
      </c>
      <c r="K45" s="47">
        <v>0</v>
      </c>
      <c r="L45" s="60">
        <f>D44*EXP('EIOPA RATES'!Q53)*DATA!$C$15*G44*F44</f>
        <v>1.612269686526847E-2</v>
      </c>
      <c r="M45" s="47">
        <f>DATA!$C$13*((1+DATA!$C$10)^A45)*F44*G44</f>
        <v>1.4798050612856576E-3</v>
      </c>
      <c r="N45" s="47">
        <f t="shared" si="1"/>
        <v>0.57896458588115285</v>
      </c>
      <c r="O45" s="26">
        <f>N45*'EIOPA RATES'!G53</f>
        <v>0.1821212921905758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715.10769466101647</v>
      </c>
      <c r="T45" s="80">
        <f t="shared" si="3"/>
        <v>5.4360148835778319E-3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3.3157852238261429E-3</v>
      </c>
      <c r="G46" s="64">
        <f>(1-DATA!$C$12)*$G45</f>
        <v>9.2260075508957592E-4</v>
      </c>
      <c r="I46" s="58">
        <f>(D46-DATA!$C$11*((1+DATA!$C$10)^A46))*F46*G45*DATA!$C$12</f>
        <v>4.7618739884416769E-2</v>
      </c>
      <c r="J46" s="47">
        <f>MAX(D46,DATA!$C$4)*F45*('MORTALITY RATES MALE'!D105/1000)*G45</f>
        <v>0.25262157567092453</v>
      </c>
      <c r="K46" s="47">
        <v>0</v>
      </c>
      <c r="L46" s="60">
        <f>D45*EXP('EIOPA RATES'!Q54)*DATA!$C$15*G45*F45</f>
        <v>8.1630665210537055E-3</v>
      </c>
      <c r="M46" s="47">
        <f>DATA!$C$13*((1+DATA!$C$10)^A46)*F45*G45</f>
        <v>7.5701677243357056E-4</v>
      </c>
      <c r="N46" s="47">
        <f t="shared" si="1"/>
        <v>0.30916039884882857</v>
      </c>
      <c r="O46" s="26">
        <f>N46*'EIOPA RATES'!G54</f>
        <v>9.4214253595240008E-2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721.91608723793138</v>
      </c>
      <c r="T46" s="80">
        <f t="shared" si="3"/>
        <v>2.5981725592849809E-3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1.7351165203032331E-3</v>
      </c>
      <c r="G47" s="64">
        <f>(1-DATA!$C$12)*$G46</f>
        <v>7.8421064182613946E-4</v>
      </c>
      <c r="I47" s="58">
        <f>(D47-DATA!$C$11*((1+DATA!$C$10)^A47))*F47*G46*DATA!$C$12</f>
        <v>2.1377154866183842E-2</v>
      </c>
      <c r="J47" s="47">
        <f>MAX(D47,DATA!$C$4)*F46*('MORTALITY RATES MALE'!D106/1000)*G46</f>
        <v>0.1298984531116017</v>
      </c>
      <c r="K47" s="47">
        <v>0</v>
      </c>
      <c r="L47" s="60">
        <f>D46*EXP('EIOPA RATES'!Q55)*DATA!$C$15*G46*F46</f>
        <v>3.9006653955463424E-3</v>
      </c>
      <c r="M47" s="47">
        <f>DATA!$C$13*((1+DATA!$C$10)^A47)*F46*G46</f>
        <v>3.6557606969630374E-4</v>
      </c>
      <c r="N47" s="47">
        <f t="shared" si="1"/>
        <v>0.15554184944302821</v>
      </c>
      <c r="O47" s="26">
        <f>N47*'EIOPA RATES'!G55</f>
        <v>4.5930967137310333E-2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728.61856602844682</v>
      </c>
      <c r="T47" s="80">
        <f t="shared" si="3"/>
        <v>1.1663870357437611E-3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8.4880701207718629E-4</v>
      </c>
      <c r="G48" s="64">
        <f>(1-DATA!$C$12)*$G47</f>
        <v>6.6657904555221851E-4</v>
      </c>
      <c r="I48" s="58">
        <f>(D48-DATA!$C$11*((1+DATA!$C$10)^A48))*F48*G47*DATA!$C$12</f>
        <v>8.9768929920609492E-3</v>
      </c>
      <c r="J48" s="47">
        <f>MAX(D48,DATA!$C$4)*F47*('MORTALITY RATES MALE'!D107/1000)*G47</f>
        <v>6.2523991550070143E-2</v>
      </c>
      <c r="K48" s="47">
        <v>0</v>
      </c>
      <c r="L48" s="60">
        <f>D47*EXP('EIOPA RATES'!Q56)*DATA!$C$15*G47*F47</f>
        <v>1.7521815903135194E-3</v>
      </c>
      <c r="M48" s="47">
        <f>DATA!$C$13*((1+DATA!$C$10)^A48)*F47*G47</f>
        <v>1.6585902568038582E-4</v>
      </c>
      <c r="N48" s="47">
        <f t="shared" si="1"/>
        <v>7.3418925158125009E-2</v>
      </c>
      <c r="O48" s="26">
        <f>N48*'EIOPA RATES'!G56</f>
        <v>2.0995487919184982E-2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735.83355814236268</v>
      </c>
      <c r="T48" s="80">
        <f t="shared" si="3"/>
        <v>4.8980281897221005E-4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3.862082430158148E-4</v>
      </c>
      <c r="G49" s="64">
        <f>(1-DATA!$C$12)*$G48</f>
        <v>5.665921887193857E-4</v>
      </c>
      <c r="I49" s="58">
        <f>(D49-DATA!$C$11*((1+DATA!$C$10)^A49))*F49*G48*DATA!$C$12</f>
        <v>3.5052935226692608E-3</v>
      </c>
      <c r="J49" s="47">
        <f>MAX(D49,DATA!$C$4)*F48*('MORTALITY RATES MALE'!D108/1000)*G48</f>
        <v>2.8006183962433481E-2</v>
      </c>
      <c r="K49" s="47">
        <v>0</v>
      </c>
      <c r="L49" s="60">
        <f>D48*EXP('EIOPA RATES'!Q57)*DATA!$C$15*G48*F48</f>
        <v>7.3560996522201443E-4</v>
      </c>
      <c r="M49" s="47">
        <f>DATA!$C$13*((1+DATA!$C$10)^A49)*F48*G48</f>
        <v>7.0345856403139314E-5</v>
      </c>
      <c r="N49" s="47">
        <f t="shared" si="1"/>
        <v>3.2317433306727893E-2</v>
      </c>
      <c r="O49" s="26">
        <f>N49*'EIOPA RATES'!G57</f>
        <v>8.9520894742258165E-3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742.93171499888695</v>
      </c>
      <c r="T49" s="80">
        <f t="shared" si="3"/>
        <v>1.9125909408020838E-4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1.6259709597677357E-4</v>
      </c>
      <c r="G50" s="64">
        <f>(1-DATA!$C$12)*$G49</f>
        <v>4.8160336041147783E-4</v>
      </c>
      <c r="I50" s="58">
        <f>(D50-DATA!$C$11*((1+DATA!$C$10)^A50))*F50*G49*DATA!$C$12</f>
        <v>1.2667102470344355E-3</v>
      </c>
      <c r="J50" s="47">
        <f>MAX(D50,DATA!$C$4)*F49*('MORTALITY RATES MALE'!D109/1000)*G49</f>
        <v>1.1620022243564565E-2</v>
      </c>
      <c r="K50" s="47">
        <v>0</v>
      </c>
      <c r="L50" s="60">
        <f>D49*EXP('EIOPA RATES'!Q58)*DATA!$C$15*G49*F49</f>
        <v>2.8729246114304576E-4</v>
      </c>
      <c r="M50" s="47">
        <f>DATA!$C$13*((1+DATA!$C$10)^A50)*F49*G49</f>
        <v>2.775046079061571E-5</v>
      </c>
      <c r="N50" s="47">
        <f t="shared" si="1"/>
        <v>1.3201775412532661E-2</v>
      </c>
      <c r="O50" s="26">
        <f>N50*'EIOPA RATES'!G58</f>
        <v>3.5417151415791325E-3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750.22933784225859</v>
      </c>
      <c r="T50" s="80">
        <f t="shared" si="3"/>
        <v>6.9115811400798593E-5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6.3007732376751152E-5</v>
      </c>
      <c r="G51" s="64">
        <f>(1-DATA!$C$12)*$G50</f>
        <v>4.0936285634975616E-4</v>
      </c>
      <c r="I51" s="58">
        <f>(D51-DATA!$C$11*((1+DATA!$C$10)^A51))*F51*G50*DATA!$C$12</f>
        <v>4.2140130219292976E-4</v>
      </c>
      <c r="J51" s="47">
        <f>MAX(D51,DATA!$C$4)*F50*('MORTALITY RATES MALE'!D110/1000)*G50</f>
        <v>4.4428982922136168E-3</v>
      </c>
      <c r="K51" s="47">
        <v>0</v>
      </c>
      <c r="L51" s="60">
        <f>D50*EXP('EIOPA RATES'!Q59)*DATA!$C$15*G50*F50</f>
        <v>1.0383777648916954E-4</v>
      </c>
      <c r="M51" s="47">
        <f>DATA!$C$13*((1+DATA!$C$10)^A51)*F50*G50</f>
        <v>1.0129325850891382E-5</v>
      </c>
      <c r="N51" s="47">
        <f t="shared" si="1"/>
        <v>4.9782666967466077E-3</v>
      </c>
      <c r="O51" s="26">
        <f>N51*'EIOPA RATES'!G59</f>
        <v>1.2932346228246385E-3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757.73095949205378</v>
      </c>
      <c r="T51" s="80">
        <f t="shared" si="3"/>
        <v>2.2993145655477922E-5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2.2353362218677023E-5</v>
      </c>
      <c r="G52" s="64">
        <f>(1-DATA!$C$12)*$G51</f>
        <v>3.4795842789729273E-4</v>
      </c>
      <c r="I52" s="58">
        <f>(D52-DATA!$C$11*((1+DATA!$C$10)^A52))*F52*G51*DATA!$C$12</f>
        <v>1.2830726872682994E-4</v>
      </c>
      <c r="J52" s="47">
        <f>MAX(D52,DATA!$C$4)*F51*('MORTALITY RATES MALE'!D111/1000)*G51</f>
        <v>1.556573060580867E-3</v>
      </c>
      <c r="K52" s="47">
        <v>0</v>
      </c>
      <c r="L52" s="60">
        <f>D51*EXP('EIOPA RATES'!Q60)*DATA!$C$15*G51*F51</f>
        <v>3.4533874269109991E-5</v>
      </c>
      <c r="M52" s="47">
        <f>DATA!$C$13*((1+DATA!$C$10)^A52)*F51*G51</f>
        <v>3.4031469669281262E-6</v>
      </c>
      <c r="N52" s="47">
        <f t="shared" si="1"/>
        <v>1.7228173505437351E-3</v>
      </c>
      <c r="O52" s="26">
        <f>N52*'EIOPA RATES'!G60</f>
        <v>4.3349822444843476E-4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765.07668735335278</v>
      </c>
      <c r="T52" s="80">
        <f t="shared" si="3"/>
        <v>7.0009384363188353E-6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7.2212883124550504E-6</v>
      </c>
      <c r="G53" s="64">
        <f>(1-DATA!$C$12)*$G52</f>
        <v>2.957646637126988E-4</v>
      </c>
      <c r="I53" s="58">
        <f>(D53-DATA!$C$11*((1+DATA!$C$10)^A53))*F53*G52*DATA!$C$12</f>
        <v>3.557926012708012E-5</v>
      </c>
      <c r="J53" s="47">
        <f>MAX(D53,DATA!$C$4)*F52*('MORTALITY RATES MALE'!D112/1000)*G52</f>
        <v>4.9732124708716681E-4</v>
      </c>
      <c r="K53" s="59">
        <f>F53*D53*G52</f>
        <v>2.3733033101625711E-4</v>
      </c>
      <c r="L53" s="60">
        <f>D52*EXP('EIOPA RATES'!Q61)*DATA!$C$15*G52*F52</f>
        <v>1.0516484758126724E-5</v>
      </c>
      <c r="M53" s="47">
        <f>DATA!$C$13*((1+DATA!$C$10)^A53)*F52*G52</f>
        <v>1.0467640720934658E-6</v>
      </c>
      <c r="N53" s="48">
        <f t="shared" si="1"/>
        <v>7.8179408706072423E-4</v>
      </c>
      <c r="O53" s="76">
        <f>N53*'EIOPA RATES'!G61</f>
        <v>1.9051183517322342E-4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772.61357028614543</v>
      </c>
      <c r="T53" s="81">
        <f t="shared" si="3"/>
        <v>1.9413523983207659E-6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105C-F02A-4A24-B198-5DE0327E8983}">
  <dimension ref="A1:X53"/>
  <sheetViews>
    <sheetView workbookViewId="0">
      <selection activeCell="K43" sqref="K4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83" t="s">
        <v>50</v>
      </c>
      <c r="C1" s="183"/>
      <c r="D1" s="183"/>
      <c r="F1" s="184" t="s">
        <v>54</v>
      </c>
      <c r="G1" s="185"/>
      <c r="I1" s="186" t="s">
        <v>56</v>
      </c>
      <c r="J1" s="187"/>
      <c r="K1" s="187"/>
      <c r="L1" s="187"/>
      <c r="M1" s="187"/>
      <c r="N1" s="187"/>
      <c r="O1" s="188"/>
      <c r="Q1" s="189" t="s">
        <v>64</v>
      </c>
      <c r="R1" s="190"/>
      <c r="S1" s="190"/>
      <c r="T1" s="191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67184.412640460767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 + DATA!$F$13)^A4))*F4*G3*DATA!$C$12</f>
        <v>10423.797925039618</v>
      </c>
      <c r="J4" s="47">
        <f>MAX(D4,DATA!$C$4)*F3*('MORTALITY RATES MALE'!D63/1000)*G3</f>
        <v>415.7475</v>
      </c>
      <c r="K4" s="47">
        <v>0</v>
      </c>
      <c r="L4" s="60">
        <f>D3*EXP('EIOPA RATES'!Q12)*DATA!$C$15*G3*F3</f>
        <v>1001.0111999999998</v>
      </c>
      <c r="M4" s="47">
        <f>(1+DATA!$F$12)*DATA!$C$13*((1+(DATA!$C$10+DATA!$F$13))^A4)*F3*G3</f>
        <v>56.650000000000006</v>
      </c>
      <c r="N4" s="47">
        <f t="shared" ref="N4:N53" si="1">SUM(I4:M4)</f>
        <v>11897.206625039616</v>
      </c>
      <c r="O4" s="26">
        <f>N4*'EIOPA RATES'!G12</f>
        <v>11647.484556155641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Q4+R4-M4</f>
        <v>515.35639999999978</v>
      </c>
      <c r="T4" s="80">
        <f>S4*F4*G3</f>
        <v>512.29556950129984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 + DATA!$F$13)^A5))*F5*G4*DATA!$C$12</f>
        <v>8784.509129914808</v>
      </c>
      <c r="J5" s="47">
        <f>MAX(D5,DATA!$C$4)*F4*('MORTALITY RATES MALE'!D64/1000)*G4</f>
        <v>383.38125840549503</v>
      </c>
      <c r="K5" s="47">
        <v>0</v>
      </c>
      <c r="L5" s="60">
        <f>D4*EXP('EIOPA RATES'!Q13)*DATA!$C$15*G4*F4</f>
        <v>844.05684867166985</v>
      </c>
      <c r="M5" s="47">
        <f>(1+DATA!$F$12)*DATA!$C$13*((1+(DATA!$C$10+DATA!$F$13))^A5)*F4*G4</f>
        <v>49.302505572306259</v>
      </c>
      <c r="N5" s="47">
        <f t="shared" si="1"/>
        <v>10061.24974256428</v>
      </c>
      <c r="O5" s="26">
        <f>N5*'EIOPA RATES'!G13</f>
        <v>9653.3269055908586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Q5+R5-M5</f>
        <v>521.52093311350154</v>
      </c>
      <c r="T5" s="80">
        <f t="shared" ref="T5:T53" si="3">S5*F5*G4</f>
        <v>437.80366140161163</v>
      </c>
      <c r="W5" s="67" t="s">
        <v>71</v>
      </c>
      <c r="X5" s="70">
        <f>SUMPRODUCT(I4:I53,'EIOPA RATES'!G12:G61)</f>
        <v>57188.306775736724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 + DATA!$F$13)^A6))*F6*G5*DATA!$C$12</f>
        <v>7417.3418544960396</v>
      </c>
      <c r="J6" s="47">
        <f>MAX(D6,DATA!$C$4)*F5*('MORTALITY RATES MALE'!D65/1000)*G5</f>
        <v>352.76053786641955</v>
      </c>
      <c r="K6" s="47">
        <v>0</v>
      </c>
      <c r="L6" s="60">
        <f>D5*EXP('EIOPA RATES'!Q14)*DATA!$C$15*G5*F5</f>
        <v>713.11612123766463</v>
      </c>
      <c r="M6" s="47">
        <f>(1+DATA!$F$12)*DATA!$C$13*((1+(DATA!$C$10+DATA!$F$13))^A6)*F5*G5</f>
        <v>42.884557532875071</v>
      </c>
      <c r="N6" s="47">
        <f t="shared" si="1"/>
        <v>8526.1030711329986</v>
      </c>
      <c r="O6" s="26">
        <f>N6*'EIOPA RATES'!G14</f>
        <v>7996.8818419480785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528.1937133979925</v>
      </c>
      <c r="T6" s="80">
        <f t="shared" si="3"/>
        <v>374.23269968946096</v>
      </c>
      <c r="W6" s="67" t="s">
        <v>70</v>
      </c>
      <c r="X6" s="70">
        <f>SUMPRODUCT(J4:J53,'EIOPA RATES'!G12:G61)</f>
        <v>4123.2970154708546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 + DATA!$F$13)^A7))*F7*G6*DATA!$C$12</f>
        <v>6269.4840087373168</v>
      </c>
      <c r="J7" s="47">
        <f>MAX(D7,DATA!$C$4)*F6*('MORTALITY RATES MALE'!D66/1000)*G6</f>
        <v>329.41917971262848</v>
      </c>
      <c r="K7" s="47">
        <v>0</v>
      </c>
      <c r="L7" s="60">
        <f>D6*EXP('EIOPA RATES'!Q15)*DATA!$C$15*G6*F6</f>
        <v>603.22098637645445</v>
      </c>
      <c r="M7" s="47">
        <f>(1+DATA!$F$12)*DATA!$C$13*((1+(DATA!$C$10+DATA!$F$13))^A7)*F6*G6</f>
        <v>37.280267397080898</v>
      </c>
      <c r="N7" s="47">
        <f t="shared" si="1"/>
        <v>7239.4044422234811</v>
      </c>
      <c r="O7" s="26">
        <f>N7*'EIOPA RATES'!G15</f>
        <v>6625.7717053183787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535.08195770895918</v>
      </c>
      <c r="T7" s="80">
        <f t="shared" si="3"/>
        <v>319.72806086804309</v>
      </c>
      <c r="W7" s="67" t="s">
        <v>74</v>
      </c>
      <c r="X7" s="70">
        <f>SUMPRODUCT(K4:K53,'EIOPA RATES'!G12:G61)</f>
        <v>5.7921346976833418E-5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 + DATA!$F$13)^A8))*F8*G7*DATA!$C$12</f>
        <v>5302.3096640293179</v>
      </c>
      <c r="J8" s="47">
        <f>MAX(D8,DATA!$C$4)*F7*('MORTALITY RATES MALE'!D67/1000)*G7</f>
        <v>306.72951661373332</v>
      </c>
      <c r="K8" s="47">
        <v>0</v>
      </c>
      <c r="L8" s="60">
        <f>D7*EXP('EIOPA RATES'!Q16)*DATA!$C$15*G7*F7</f>
        <v>510.57248862996613</v>
      </c>
      <c r="M8" s="47">
        <f>(1+DATA!$F$12)*DATA!$C$13*((1+(DATA!$C$10+DATA!$F$13))^A8)*F7*G7</f>
        <v>32.38382806888157</v>
      </c>
      <c r="N8" s="47">
        <f t="shared" si="1"/>
        <v>6151.995497341899</v>
      </c>
      <c r="O8" s="26">
        <f>N8*'EIOPA RATES'!G16</f>
        <v>5486.8042453908847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542.04997587144999</v>
      </c>
      <c r="T8" s="80">
        <f t="shared" si="3"/>
        <v>272.9403300854998</v>
      </c>
      <c r="W8" s="67" t="s">
        <v>73</v>
      </c>
      <c r="X8" s="70">
        <f>SUMPRODUCT(L4:L53,'EIOPA RATES'!G12:G61)</f>
        <v>5518.4542794215913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 + DATA!$F$13)^A9))*F9*G8*DATA!$C$12</f>
        <v>4483.6227325929503</v>
      </c>
      <c r="J9" s="47">
        <f>MAX(D9,DATA!$C$4)*F8*('MORTALITY RATES MALE'!D68/1000)*G8</f>
        <v>287.71389038544959</v>
      </c>
      <c r="K9" s="47">
        <v>0</v>
      </c>
      <c r="L9" s="60">
        <f>D8*EXP('EIOPA RATES'!Q17)*DATA!$C$15*G8*F8</f>
        <v>432.14844797183071</v>
      </c>
      <c r="M9" s="47">
        <f>(1+DATA!$F$12)*DATA!$C$13*((1+(DATA!$C$10+DATA!$F$13))^A9)*F8*G8</f>
        <v>28.108220155075912</v>
      </c>
      <c r="N9" s="47">
        <f t="shared" si="1"/>
        <v>5231.5932911053069</v>
      </c>
      <c r="O9" s="26">
        <f>N9*'EIOPA RATES'!G17</f>
        <v>4543.2713374606947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548.85429755567975</v>
      </c>
      <c r="T9" s="80">
        <f t="shared" si="3"/>
        <v>232.67272237723145</v>
      </c>
      <c r="W9" s="68" t="s">
        <v>72</v>
      </c>
      <c r="X9" s="71">
        <f>SUMPRODUCT(M4:M53,'EIOPA RATES'!G12:G61)</f>
        <v>354.35451191023304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 + DATA!$F$13)^A10))*F10*G9*DATA!$C$12</f>
        <v>3790.3786841176175</v>
      </c>
      <c r="J10" s="47">
        <f>MAX(D10,DATA!$C$4)*F9*('MORTALITY RATES MALE'!D69/1000)*G9</f>
        <v>271.12200949010281</v>
      </c>
      <c r="K10" s="47">
        <v>0</v>
      </c>
      <c r="L10" s="60">
        <f>D9*EXP('EIOPA RATES'!Q18)*DATA!$C$15*G9*F9</f>
        <v>365.73328776052529</v>
      </c>
      <c r="M10" s="47">
        <f>(1+DATA!$F$12)*DATA!$C$13*((1+(DATA!$C$10+DATA!$F$13))^A10)*F9*G9</f>
        <v>24.374212346646008</v>
      </c>
      <c r="N10" s="47">
        <f t="shared" si="1"/>
        <v>4451.608193714892</v>
      </c>
      <c r="O10" s="26">
        <f>N10*'EIOPA RATES'!G18</f>
        <v>3761.1354619871122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555.6139284322486</v>
      </c>
      <c r="T10" s="80">
        <f t="shared" si="3"/>
        <v>198.08298606069076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 + DATA!$F$13)^A11))*F11*G10*DATA!$C$12</f>
        <v>3202.8809305099016</v>
      </c>
      <c r="J11" s="47">
        <f>MAX(D11,DATA!$C$4)*F10*('MORTALITY RATES MALE'!D70/1000)*G10</f>
        <v>256.48957374869627</v>
      </c>
      <c r="K11" s="47">
        <v>0</v>
      </c>
      <c r="L11" s="60">
        <f>D10*EXP('EIOPA RATES'!Q19)*DATA!$C$15*G10*F10</f>
        <v>309.44030411669041</v>
      </c>
      <c r="M11" s="47">
        <f>(1+DATA!$F$12)*DATA!$C$13*((1+(DATA!$C$10+DATA!$F$13))^A11)*F10*G10</f>
        <v>21.113170885701432</v>
      </c>
      <c r="N11" s="47">
        <f t="shared" si="1"/>
        <v>3789.9239792609901</v>
      </c>
      <c r="O11" s="26">
        <f>N11*'EIOPA RATES'!G19</f>
        <v>3112.7529569343242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562.39353953670172</v>
      </c>
      <c r="T11" s="80">
        <f t="shared" si="3"/>
        <v>168.40283940059408</v>
      </c>
      <c r="W11" s="66" t="s">
        <v>75</v>
      </c>
      <c r="X11" s="69">
        <f>DATA!C4-X3</f>
        <v>2815.5873595392331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 + DATA!$F$13)^A12))*F12*G11*DATA!$C$12</f>
        <v>2704.6581842512851</v>
      </c>
      <c r="J12" s="47">
        <f>MAX(D12,DATA!$C$4)*F11*('MORTALITY RATES MALE'!D71/1000)*G11</f>
        <v>238.23421761450615</v>
      </c>
      <c r="K12" s="47">
        <v>0</v>
      </c>
      <c r="L12" s="60">
        <f>D11*EXP('EIOPA RATES'!Q20)*DATA!$C$15*G11*F11</f>
        <v>261.61740034097636</v>
      </c>
      <c r="M12" s="47">
        <f>(1+DATA!$F$12)*DATA!$C$13*((1+(DATA!$C$10+DATA!$F$13))^A12)*F11*G11</f>
        <v>18.265254346569701</v>
      </c>
      <c r="N12" s="47">
        <f t="shared" si="1"/>
        <v>3222.7750565533374</v>
      </c>
      <c r="O12" s="26">
        <f>N12*'EIOPA RATES'!G20</f>
        <v>2571.7473097632069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569.08960313662033</v>
      </c>
      <c r="T12" s="80">
        <f t="shared" si="3"/>
        <v>142.95857446046375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 + DATA!$F$13)^A13))*F13*G12*DATA!$C$12</f>
        <v>2279.6364052497943</v>
      </c>
      <c r="J13" s="47">
        <f>MAX(D13,DATA!$C$4)*F12*('MORTALITY RATES MALE'!D72/1000)*G12</f>
        <v>221.70103055925134</v>
      </c>
      <c r="K13" s="47">
        <v>0</v>
      </c>
      <c r="L13" s="60">
        <f>D12*EXP('EIOPA RATES'!Q21)*DATA!$C$15*G12*F12</f>
        <v>220.80682285994908</v>
      </c>
      <c r="M13" s="47">
        <f>(1+DATA!$F$12)*DATA!$C$13*((1+(DATA!$C$10+DATA!$F$13))^A13)*F12*G12</f>
        <v>15.782776979141792</v>
      </c>
      <c r="N13" s="47">
        <f t="shared" si="1"/>
        <v>2737.9270356481366</v>
      </c>
      <c r="O13" s="26">
        <f>N13*'EIOPA RATES'!G21</f>
        <v>2123.8978893595545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575.13350552488987</v>
      </c>
      <c r="T13" s="80">
        <f t="shared" si="3"/>
        <v>121.0402433475622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 + DATA!$F$13)^A14))*F14*G13*DATA!$C$12</f>
        <v>1923.1305661203132</v>
      </c>
      <c r="J14" s="47">
        <f>MAX(D14,DATA!$C$4)*F13*('MORTALITY RATES MALE'!D73/1000)*G13</f>
        <v>203.2532951949899</v>
      </c>
      <c r="K14" s="47">
        <v>0</v>
      </c>
      <c r="L14" s="60">
        <f>D13*EXP('EIOPA RATES'!Q22)*DATA!$C$15*G13*F13</f>
        <v>186.50918700585422</v>
      </c>
      <c r="M14" s="47">
        <f>(1+DATA!$F$12)*DATA!$C$13*((1+(DATA!$C$10+DATA!$F$13))^A14)*F13*G13</f>
        <v>13.619219082262946</v>
      </c>
      <c r="N14" s="47">
        <f t="shared" si="1"/>
        <v>2326.5122674034201</v>
      </c>
      <c r="O14" s="26">
        <f>N14*'EIOPA RATES'!G22</f>
        <v>1750.6518468752247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582.15558903454962</v>
      </c>
      <c r="T14" s="80">
        <f t="shared" si="3"/>
        <v>102.51577289314771</v>
      </c>
      <c r="W14" s="73" t="s">
        <v>77</v>
      </c>
      <c r="X14" s="72">
        <f>SUM(T3:T53)</f>
        <v>3378.6017360122792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 + DATA!$F$13)^A15))*F15*G14*DATA!$C$12</f>
        <v>1618.2558508815409</v>
      </c>
      <c r="J15" s="47">
        <f>MAX(D15,DATA!$C$4)*F14*('MORTALITY RATES MALE'!D74/1000)*G14</f>
        <v>191.01133536643928</v>
      </c>
      <c r="K15" s="47">
        <v>0</v>
      </c>
      <c r="L15" s="60">
        <f>D14*EXP('EIOPA RATES'!Q23)*DATA!$C$15*G14*F14</f>
        <v>157.22912822609692</v>
      </c>
      <c r="M15" s="47">
        <f>(1+DATA!$F$12)*DATA!$C$13*((1+(DATA!$C$10+DATA!$F$13))^A15)*F14*G14</f>
        <v>11.737616901485636</v>
      </c>
      <c r="N15" s="47">
        <f t="shared" si="1"/>
        <v>1978.2339313755626</v>
      </c>
      <c r="O15" s="26">
        <f>N15*'EIOPA RATES'!G23</f>
        <v>1445.0027160682403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588.50166383420924</v>
      </c>
      <c r="T15" s="80">
        <f t="shared" si="3"/>
        <v>86.556391171380938</v>
      </c>
      <c r="W15" s="74" t="s">
        <v>78</v>
      </c>
      <c r="X15" s="70">
        <f>DATA!C4-X3-X14</f>
        <v>-563.01437647304601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 + DATA!$F$13)^A16))*F16*G15*DATA!$C$12</f>
        <v>1358.5607783754338</v>
      </c>
      <c r="J16" s="47">
        <f>MAX(D16,DATA!$C$4)*F15*('MORTALITY RATES MALE'!D75/1000)*G15</f>
        <v>178.32249550475842</v>
      </c>
      <c r="K16" s="47">
        <v>0</v>
      </c>
      <c r="L16" s="60">
        <f>D15*EXP('EIOPA RATES'!Q24)*DATA!$C$15*G15*F15</f>
        <v>132.25555680497601</v>
      </c>
      <c r="M16" s="47">
        <f>(1+DATA!$F$12)*DATA!$C$13*((1+(DATA!$C$10+DATA!$F$13))^A16)*F15*G15</f>
        <v>10.097572551435817</v>
      </c>
      <c r="N16" s="47">
        <f t="shared" si="1"/>
        <v>1679.236403236604</v>
      </c>
      <c r="O16" s="26">
        <f>N16*'EIOPA RATES'!G24</f>
        <v>1191.1339878793565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594.41523702894551</v>
      </c>
      <c r="T16" s="80">
        <f t="shared" si="3"/>
        <v>72.877926296821997</v>
      </c>
      <c r="W16" s="75" t="s">
        <v>79</v>
      </c>
      <c r="X16" s="71">
        <f>(DATA!$C$14-DATA!$C$15)*X18*DATA!C4</f>
        <v>3159.258412157269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 + DATA!$F$13)^A17))*F17*G16*DATA!$C$12</f>
        <v>1136.4424417013333</v>
      </c>
      <c r="J17" s="47">
        <f>MAX(D17,DATA!$C$4)*F16*('MORTALITY RATES MALE'!D76/1000)*G16</f>
        <v>168.12523394282113</v>
      </c>
      <c r="K17" s="47">
        <v>0</v>
      </c>
      <c r="L17" s="60">
        <f>D16*EXP('EIOPA RATES'!Q25)*DATA!$C$15*G16*F16</f>
        <v>110.90479942434922</v>
      </c>
      <c r="M17" s="47">
        <f>(1+DATA!$F$12)*DATA!$C$13*((1+(DATA!$C$10+DATA!$F$13))^A17)*F16*G16</f>
        <v>8.6697951114900622</v>
      </c>
      <c r="N17" s="47">
        <f t="shared" si="1"/>
        <v>1424.1422701799936</v>
      </c>
      <c r="O17" s="26">
        <f>N17*'EIOPA RATES'!G25</f>
        <v>982.10794182533425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599.44741338754272</v>
      </c>
      <c r="T17" s="80">
        <f t="shared" si="3"/>
        <v>61.115008502174007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 + DATA!$F$13)^A18))*F18*G17*DATA!$C$12</f>
        <v>948.08343837425571</v>
      </c>
      <c r="J18" s="47">
        <f>MAX(D18,DATA!$C$4)*F17*('MORTALITY RATES MALE'!D77/1000)*G17</f>
        <v>155.53704324186754</v>
      </c>
      <c r="K18" s="47">
        <v>0</v>
      </c>
      <c r="L18" s="60">
        <f>D17*EXP('EIOPA RATES'!Q26)*DATA!$C$15*G17*F17</f>
        <v>92.74253796960123</v>
      </c>
      <c r="M18" s="47">
        <f>(1+DATA!$F$12)*DATA!$C$13*((1+(DATA!$C$10+DATA!$F$13))^A18)*F17*G17</f>
        <v>7.4256892639098</v>
      </c>
      <c r="N18" s="47">
        <f t="shared" si="1"/>
        <v>1203.7887088496343</v>
      </c>
      <c r="O18" s="26">
        <f>N18*'EIOPA RATES'!G26</f>
        <v>807.34106522167826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604.11479970522032</v>
      </c>
      <c r="T18" s="80">
        <f t="shared" si="3"/>
        <v>51.095392367129449</v>
      </c>
      <c r="W18" s="66" t="s">
        <v>80</v>
      </c>
      <c r="X18" s="69">
        <f>SUMPRODUCT(O4:O53,A4:A53)/SUM(O4:O53)</f>
        <v>5.6415328788522672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 + DATA!$F$13)^A19))*F19*G18*DATA!$C$12</f>
        <v>788.79687884381769</v>
      </c>
      <c r="J19" s="47">
        <f>MAX(D19,DATA!$C$4)*F18*('MORTALITY RATES MALE'!D78/1000)*G18</f>
        <v>145.86691938860869</v>
      </c>
      <c r="K19" s="47">
        <v>0</v>
      </c>
      <c r="L19" s="60">
        <f>D18*EXP('EIOPA RATES'!Q27)*DATA!$C$15*G18*F18</f>
        <v>77.397351558451263</v>
      </c>
      <c r="M19" s="47">
        <f>(1+DATA!$F$12)*DATA!$C$13*((1+(DATA!$C$10+DATA!$F$13))^A19)*F18*G18</f>
        <v>6.3451146489981793</v>
      </c>
      <c r="N19" s="47">
        <f t="shared" si="1"/>
        <v>1018.4062644398759</v>
      </c>
      <c r="O19" s="26">
        <f>N19*'EIOPA RATES'!G27</f>
        <v>664.02594506799244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608.84147856551044</v>
      </c>
      <c r="T19" s="80">
        <f t="shared" si="3"/>
        <v>42.590015631686697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 + DATA!$F$13)^A20))*F20*G19*DATA!$C$12</f>
        <v>654.79958440355892</v>
      </c>
      <c r="J20" s="47">
        <f>MAX(D20,DATA!$C$4)*F19*('MORTALITY RATES MALE'!D79/1000)*G19</f>
        <v>129.82123569357452</v>
      </c>
      <c r="K20" s="47">
        <v>0</v>
      </c>
      <c r="L20" s="60">
        <f>D19*EXP('EIOPA RATES'!Q28)*DATA!$C$15*G19*F19</f>
        <v>64.375100787827975</v>
      </c>
      <c r="M20" s="47">
        <f>(1+DATA!$F$12)*DATA!$C$13*((1+(DATA!$C$10+DATA!$F$13))^A20)*F19*G19</f>
        <v>5.4052775960776556</v>
      </c>
      <c r="N20" s="47">
        <f t="shared" si="1"/>
        <v>854.40119848103905</v>
      </c>
      <c r="O20" s="26">
        <f>N20*'EIOPA RATES'!G28</f>
        <v>541.76902656898119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613.26233343223828</v>
      </c>
      <c r="T20" s="80">
        <f t="shared" si="3"/>
        <v>35.41172152607674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 + DATA!$F$13)^A21))*F21*G20*DATA!$C$12</f>
        <v>541.08195179940117</v>
      </c>
      <c r="J21" s="47">
        <f>MAX(D21,DATA!$C$4)*F20*('MORTALITY RATES MALE'!D80/1000)*G20</f>
        <v>118.95248523513096</v>
      </c>
      <c r="K21" s="47">
        <v>0</v>
      </c>
      <c r="L21" s="60">
        <f>D20*EXP('EIOPA RATES'!Q29)*DATA!$C$15*G20*F20</f>
        <v>53.362951658267612</v>
      </c>
      <c r="M21" s="47">
        <f>(1+DATA!$F$12)*DATA!$C$13*((1+(DATA!$C$10+DATA!$F$13))^A21)*F20*G20</f>
        <v>4.5957078115046315</v>
      </c>
      <c r="N21" s="47">
        <f t="shared" si="1"/>
        <v>717.9930965043045</v>
      </c>
      <c r="O21" s="26">
        <f>N21*'EIOPA RATES'!G29</f>
        <v>443.3908298451824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616.67677737289648</v>
      </c>
      <c r="T21" s="80">
        <f t="shared" si="3"/>
        <v>29.301721296335433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 + DATA!$F$13)^A22))*F22*G21*DATA!$C$12</f>
        <v>444.11818329543263</v>
      </c>
      <c r="J22" s="47">
        <f>MAX(D22,DATA!$C$4)*F21*('MORTALITY RATES MALE'!D81/1000)*G21</f>
        <v>110.74956894611137</v>
      </c>
      <c r="K22" s="47">
        <v>0</v>
      </c>
      <c r="L22" s="60">
        <f>D21*EXP('EIOPA RATES'!Q30)*DATA!$C$15*G21*F21</f>
        <v>43.98838403812416</v>
      </c>
      <c r="M22" s="47">
        <f>(1+DATA!$F$12)*DATA!$C$13*((1+(DATA!$C$10+DATA!$F$13))^A22)*F21*G21</f>
        <v>3.8951521245494334</v>
      </c>
      <c r="N22" s="47">
        <f t="shared" si="1"/>
        <v>602.75128840421758</v>
      </c>
      <c r="O22" s="26">
        <f>N22*'EIOPA RATES'!G30</f>
        <v>363.39593591246881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618.47032556588306</v>
      </c>
      <c r="T22" s="80">
        <f t="shared" si="3"/>
        <v>24.078644192093023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 + DATA!$F$13)^A23))*F23*G22*DATA!$C$12</f>
        <v>361.64397481032347</v>
      </c>
      <c r="J23" s="47">
        <f>MAX(D23,DATA!$C$4)*F22*('MORTALITY RATES MALE'!D82/1000)*G22</f>
        <v>103.5291805194888</v>
      </c>
      <c r="K23" s="47">
        <v>0</v>
      </c>
      <c r="L23" s="60">
        <f>D22*EXP('EIOPA RATES'!Q31)*DATA!$C$15*G22*F22</f>
        <v>36.011137819955998</v>
      </c>
      <c r="M23" s="47">
        <f>(1+DATA!$F$12)*DATA!$C$13*((1+(DATA!$C$10+DATA!$F$13))^A23)*F22*G22</f>
        <v>3.2872994850100978</v>
      </c>
      <c r="N23" s="47">
        <f t="shared" si="1"/>
        <v>504.4715926347784</v>
      </c>
      <c r="O23" s="26">
        <f>N23*'EIOPA RATES'!G31</f>
        <v>297.71195641581426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618.53559344035307</v>
      </c>
      <c r="T23" s="80">
        <f t="shared" si="3"/>
        <v>19.626619984171988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 + DATA!$F$13)^A24))*F24*G23*DATA!$C$12</f>
        <v>293.17940829816916</v>
      </c>
      <c r="J24" s="47">
        <f>MAX(D24,DATA!$C$4)*F23*('MORTALITY RATES MALE'!D83/1000)*G23</f>
        <v>94.450806311926186</v>
      </c>
      <c r="K24" s="47">
        <v>0</v>
      </c>
      <c r="L24" s="60">
        <f>D23*EXP('EIOPA RATES'!Q32)*DATA!$C$15*G23*F23</f>
        <v>29.344707811476891</v>
      </c>
      <c r="M24" s="47">
        <f>(1+DATA!$F$12)*DATA!$C$13*((1+(DATA!$C$10+DATA!$F$13))^A24)*F23*G23</f>
        <v>2.7595873891055915</v>
      </c>
      <c r="N24" s="47">
        <f t="shared" si="1"/>
        <v>419.73450981067782</v>
      </c>
      <c r="O24" s="26">
        <f>N24*'EIOPA RATES'!G32</f>
        <v>242.29686935933486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618.95634586095503</v>
      </c>
      <c r="T24" s="80">
        <f t="shared" si="3"/>
        <v>15.924800765323425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 + DATA!$F$13)^A25))*F25*G24*DATA!$C$12</f>
        <v>236.09210608303516</v>
      </c>
      <c r="J25" s="47">
        <f>MAX(D25,DATA!$C$4)*F24*('MORTALITY RATES MALE'!D84/1000)*G24</f>
        <v>88.950283273509612</v>
      </c>
      <c r="K25" s="47">
        <v>0</v>
      </c>
      <c r="L25" s="60">
        <f>D24*EXP('EIOPA RATES'!Q33)*DATA!$C$15*G24*F24</f>
        <v>23.815616471284407</v>
      </c>
      <c r="M25" s="47">
        <f>(1+DATA!$F$12)*DATA!$C$13*((1+(DATA!$C$10+DATA!$F$13))^A25)*F24*G24</f>
        <v>2.3047007673141215</v>
      </c>
      <c r="N25" s="47">
        <f t="shared" si="1"/>
        <v>351.16270659514328</v>
      </c>
      <c r="O25" s="26">
        <f>N25*'EIOPA RATES'!G33</f>
        <v>198.07127608557153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619.98249599312601</v>
      </c>
      <c r="T25" s="80">
        <f t="shared" si="3"/>
        <v>12.833606827506332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 + DATA!$F$13)^A26))*F26*G25*DATA!$C$12</f>
        <v>189.07278188827073</v>
      </c>
      <c r="J26" s="47">
        <f>MAX(D26,DATA!$C$4)*F25*('MORTALITY RATES MALE'!D85/1000)*G25</f>
        <v>80.057475617677312</v>
      </c>
      <c r="K26" s="47">
        <v>0</v>
      </c>
      <c r="L26" s="60">
        <f>D25*EXP('EIOPA RATES'!Q34)*DATA!$C$15*G25*F25</f>
        <v>19.199120964422914</v>
      </c>
      <c r="M26" s="47">
        <f>(1+DATA!$F$12)*DATA!$C$13*((1+(DATA!$C$10+DATA!$F$13))^A26)*F25*G25</f>
        <v>1.9098844169690792</v>
      </c>
      <c r="N26" s="47">
        <f t="shared" si="1"/>
        <v>290.23926288734003</v>
      </c>
      <c r="O26" s="26">
        <f>N26*'EIOPA RATES'!G34</f>
        <v>159.78791360534828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621.61683504067764</v>
      </c>
      <c r="T26" s="80">
        <f t="shared" si="3"/>
        <v>10.284460934028671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 + DATA!$F$13)^A27))*F27*G26*DATA!$C$12</f>
        <v>150.43474547897659</v>
      </c>
      <c r="J27" s="47">
        <f>MAX(D27,DATA!$C$4)*F26*('MORTALITY RATES MALE'!D86/1000)*G26</f>
        <v>71.759786866651893</v>
      </c>
      <c r="K27" s="47">
        <v>0</v>
      </c>
      <c r="L27" s="60">
        <f>D26*EXP('EIOPA RATES'!Q35)*DATA!$C$15*G26*F26</f>
        <v>15.391291862741513</v>
      </c>
      <c r="M27" s="47">
        <f>(1+DATA!$F$12)*DATA!$C$13*((1+(DATA!$C$10+DATA!$F$13))^A27)*F26*G26</f>
        <v>1.5722940580569664</v>
      </c>
      <c r="N27" s="47">
        <f t="shared" si="1"/>
        <v>239.15811826642698</v>
      </c>
      <c r="O27" s="26">
        <f>N27*'EIOPA RATES'!G35</f>
        <v>128.38298835782055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623.82980463193678</v>
      </c>
      <c r="T27" s="80">
        <f t="shared" si="3"/>
        <v>8.1873963725194514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 + DATA!$F$13)^A28))*F28*G27*DATA!$C$12</f>
        <v>118.70787489740174</v>
      </c>
      <c r="J28" s="47">
        <f>MAX(D28,DATA!$C$4)*F27*('MORTALITY RATES MALE'!D87/1000)*G27</f>
        <v>64.448522047564268</v>
      </c>
      <c r="K28" s="47">
        <v>0</v>
      </c>
      <c r="L28" s="60">
        <f>D27*EXP('EIOPA RATES'!Q36)*DATA!$C$15*G27*F27</f>
        <v>12.257391465000776</v>
      </c>
      <c r="M28" s="47">
        <f>(1+DATA!$F$12)*DATA!$C$13*((1+(DATA!$C$10+DATA!$F$13))^A28)*F27*G27</f>
        <v>1.2846710247253825</v>
      </c>
      <c r="N28" s="47">
        <f t="shared" si="1"/>
        <v>196.69845943469215</v>
      </c>
      <c r="O28" s="26">
        <f>N28*'EIOPA RATES'!G36</f>
        <v>102.86321981303401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626.57326199947522</v>
      </c>
      <c r="T28" s="80">
        <f t="shared" si="3"/>
        <v>6.4637846410761428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 + DATA!$F$13)^A29))*F29*G28*DATA!$C$12</f>
        <v>92.936639280893829</v>
      </c>
      <c r="J29" s="47">
        <f>MAX(D29,DATA!$C$4)*F28*('MORTALITY RATES MALE'!D88/1000)*G28</f>
        <v>56.119278867489086</v>
      </c>
      <c r="K29" s="47">
        <v>0</v>
      </c>
      <c r="L29" s="60">
        <f>D28*EXP('EIOPA RATES'!Q37)*DATA!$C$15*G28*F28</f>
        <v>9.6775169973300592</v>
      </c>
      <c r="M29" s="47">
        <f>(1+DATA!$F$12)*DATA!$C$13*((1+(DATA!$C$10+DATA!$F$13))^A29)*F28*G28</f>
        <v>1.0400745694399622</v>
      </c>
      <c r="N29" s="47">
        <f t="shared" si="1"/>
        <v>159.77350971515293</v>
      </c>
      <c r="O29" s="26">
        <f>N29*'EIOPA RATES'!G37</f>
        <v>81.352747319113092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629.61507781217335</v>
      </c>
      <c r="T29" s="80">
        <f t="shared" si="3"/>
        <v>5.0625933010904136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 + DATA!$F$13)^A30))*F30*G29*DATA!$C$12</f>
        <v>71.987744344723026</v>
      </c>
      <c r="J30" s="47">
        <f>MAX(D30,DATA!$C$4)*F29*('MORTALITY RATES MALE'!D89/1000)*G29</f>
        <v>49.538640828045828</v>
      </c>
      <c r="K30" s="47">
        <v>0</v>
      </c>
      <c r="L30" s="60">
        <f>D29*EXP('EIOPA RATES'!Q38)*DATA!$C$15*G29*F29</f>
        <v>7.5830781934908638</v>
      </c>
      <c r="M30" s="47">
        <f>(1+DATA!$F$12)*DATA!$C$13*((1+(DATA!$C$10+DATA!$F$13))^A30)*F29*G29</f>
        <v>0.83499639901904543</v>
      </c>
      <c r="N30" s="47">
        <f t="shared" si="1"/>
        <v>129.94445976527876</v>
      </c>
      <c r="O30" s="26">
        <f>N30*'EIOPA RATES'!G38</f>
        <v>64.36731297970907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633.16702062611887</v>
      </c>
      <c r="T30" s="80">
        <f t="shared" si="3"/>
        <v>3.9227902578436571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 + DATA!$F$13)^A31))*F31*G30*DATA!$C$12</f>
        <v>54.958413328769957</v>
      </c>
      <c r="J31" s="47">
        <f>MAX(D31,DATA!$C$4)*F30*('MORTALITY RATES MALE'!D90/1000)*G30</f>
        <v>43.885890744217008</v>
      </c>
      <c r="K31" s="47">
        <v>0</v>
      </c>
      <c r="L31" s="60">
        <f>D30*EXP('EIOPA RATES'!Q39)*DATA!$C$15*G30*F30</f>
        <v>5.8761424578192196</v>
      </c>
      <c r="M31" s="47">
        <f>(1+DATA!$F$12)*DATA!$C$13*((1+(DATA!$C$10+DATA!$F$13))^A31)*F30*G30</f>
        <v>0.66267518662987157</v>
      </c>
      <c r="N31" s="47">
        <f t="shared" si="1"/>
        <v>105.38312171743605</v>
      </c>
      <c r="O31" s="26">
        <f>N31*'EIOPA RATES'!G39</f>
        <v>50.763274204855819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636.95234559908033</v>
      </c>
      <c r="T31" s="80">
        <f t="shared" si="3"/>
        <v>2.9956942257365466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 + DATA!$F$13)^A32))*F32*G31*DATA!$C$12</f>
        <v>41.27278816245326</v>
      </c>
      <c r="J32" s="47">
        <f>MAX(D32,DATA!$C$4)*F31*('MORTALITY RATES MALE'!D91/1000)*G31</f>
        <v>38.292261296230173</v>
      </c>
      <c r="K32" s="47">
        <v>0</v>
      </c>
      <c r="L32" s="60">
        <f>D31*EXP('EIOPA RATES'!Q40)*DATA!$C$15*G31*F31</f>
        <v>4.4892988762124144</v>
      </c>
      <c r="M32" s="47">
        <f>(1+DATA!$F$12)*DATA!$C$13*((1+(DATA!$C$10+DATA!$F$13))^A32)*F31*G31</f>
        <v>0.51814543076876951</v>
      </c>
      <c r="N32" s="47">
        <f t="shared" si="1"/>
        <v>84.572493765664618</v>
      </c>
      <c r="O32" s="26">
        <f>N32*'EIOPA RATES'!G40</f>
        <v>39.588960052415203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641.1803251190139</v>
      </c>
      <c r="T32" s="80">
        <f t="shared" si="3"/>
        <v>2.2502660455930452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 + DATA!$F$13)^A33))*F33*G32*DATA!$C$12</f>
        <v>30.433529461362923</v>
      </c>
      <c r="J33" s="47">
        <f>MAX(D33,DATA!$C$4)*F32*('MORTALITY RATES MALE'!D92/1000)*G32</f>
        <v>32.54469776503327</v>
      </c>
      <c r="K33" s="47">
        <v>0</v>
      </c>
      <c r="L33" s="60">
        <f>D32*EXP('EIOPA RATES'!Q41)*DATA!$C$15*G32*F32</f>
        <v>3.3720202932197663</v>
      </c>
      <c r="M33" s="47">
        <f>(1+DATA!$F$12)*DATA!$C$13*((1+(DATA!$C$10+DATA!$F$13))^A33)*F32*G32</f>
        <v>0.39824656275436221</v>
      </c>
      <c r="N33" s="47">
        <f t="shared" si="1"/>
        <v>66.748494082370328</v>
      </c>
      <c r="O33" s="26">
        <f>N33*'EIOPA RATES'!G41</f>
        <v>30.358252051097175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645.52293341723362</v>
      </c>
      <c r="T33" s="80">
        <f t="shared" si="3"/>
        <v>1.6596305559177653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 + DATA!$F$13)^A34))*F34*G33*DATA!$C$12</f>
        <v>22.000038594721602</v>
      </c>
      <c r="J34" s="47">
        <f>MAX(D34,DATA!$C$4)*F33*('MORTALITY RATES MALE'!D93/1000)*G33</f>
        <v>27.074491010517654</v>
      </c>
      <c r="K34" s="47">
        <v>0</v>
      </c>
      <c r="L34" s="60">
        <f>D33*EXP('EIOPA RATES'!Q42)*DATA!$C$15*G33*F33</f>
        <v>2.488416495244222</v>
      </c>
      <c r="M34" s="47">
        <f>(1+DATA!$F$12)*DATA!$C$13*((1+(DATA!$C$10+DATA!$F$13))^A34)*F33*G33</f>
        <v>0.30049366953908258</v>
      </c>
      <c r="N34" s="47">
        <f t="shared" si="1"/>
        <v>51.863439770022559</v>
      </c>
      <c r="O34" s="26">
        <f>N34*'EIOPA RATES'!G42</f>
        <v>22.90069364526482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650.37784777102934</v>
      </c>
      <c r="T34" s="80">
        <f t="shared" si="3"/>
        <v>1.1999296511268644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 + DATA!$F$13)^A35))*F35*G34*DATA!$C$12</f>
        <v>15.544727539795623</v>
      </c>
      <c r="J35" s="47">
        <f>MAX(D35,DATA!$C$4)*F34*('MORTALITY RATES MALE'!D94/1000)*G34</f>
        <v>21.953587698802107</v>
      </c>
      <c r="K35" s="47">
        <v>0</v>
      </c>
      <c r="L35" s="60">
        <f>D34*EXP('EIOPA RATES'!Q43)*DATA!$C$15*G34*F34</f>
        <v>1.7986959455236065</v>
      </c>
      <c r="M35" s="47">
        <f>(1+DATA!$F$12)*DATA!$C$13*((1+(DATA!$C$10+DATA!$F$13))^A35)*F34*G34</f>
        <v>0.22210730905358089</v>
      </c>
      <c r="N35" s="47">
        <f t="shared" si="1"/>
        <v>39.519118493174915</v>
      </c>
      <c r="O35" s="26">
        <f>N35*'EIOPA RATES'!G43</f>
        <v>16.942950323865201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655.18438129999379</v>
      </c>
      <c r="T35" s="80">
        <f t="shared" si="3"/>
        <v>0.84795934714122001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 + DATA!$F$13)^A36))*F36*G35*DATA!$C$12</f>
        <v>10.728209256160348</v>
      </c>
      <c r="J36" s="47">
        <f>MAX(D36,DATA!$C$4)*F35*('MORTALITY RATES MALE'!D95/1000)*G35</f>
        <v>17.261336210020261</v>
      </c>
      <c r="K36" s="47">
        <v>0</v>
      </c>
      <c r="L36" s="60">
        <f>D35*EXP('EIOPA RATES'!Q44)*DATA!$C$15*G35*F35</f>
        <v>1.2715914834020525</v>
      </c>
      <c r="M36" s="47">
        <f>(1+DATA!$F$12)*DATA!$C$13*((1+(DATA!$C$10+DATA!$F$13))^A36)*F35*G35</f>
        <v>0.16048022567561307</v>
      </c>
      <c r="N36" s="47">
        <f t="shared" si="1"/>
        <v>29.421617175258273</v>
      </c>
      <c r="O36" s="26">
        <f>N36*'EIOPA RATES'!G44</f>
        <v>12.241053056045693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660.34912900206075</v>
      </c>
      <c r="T36" s="80">
        <f t="shared" si="3"/>
        <v>0.58528444283053505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 + DATA!$F$13)^A37))*F37*G36*DATA!$C$12</f>
        <v>7.2329502533511318</v>
      </c>
      <c r="J37" s="47">
        <f>MAX(D37,DATA!$C$4)*F36*('MORTALITY RATES MALE'!D96/1000)*G36</f>
        <v>13.088175172534942</v>
      </c>
      <c r="K37" s="47">
        <v>0</v>
      </c>
      <c r="L37" s="60">
        <f>D36*EXP('EIOPA RATES'!Q45)*DATA!$C$15*G36*F36</f>
        <v>0.87808091099034769</v>
      </c>
      <c r="M37" s="47">
        <f>(1+DATA!$F$12)*DATA!$C$13*((1+(DATA!$C$10+DATA!$F$13))^A37)*F36*G36</f>
        <v>0.11319848808894566</v>
      </c>
      <c r="N37" s="47">
        <f t="shared" si="1"/>
        <v>21.312404824965366</v>
      </c>
      <c r="O37" s="26">
        <f>N37*'EIOPA RATES'!G45</f>
        <v>8.600397049493429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665.90207741659083</v>
      </c>
      <c r="T37" s="80">
        <f t="shared" si="3"/>
        <v>0.39463269828273845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 + DATA!$F$13)^A38))*F38*G37*DATA!$C$12</f>
        <v>4.7310071004860133</v>
      </c>
      <c r="J38" s="47">
        <f>MAX(D38,DATA!$C$4)*F37*('MORTALITY RATES MALE'!D97/1000)*G37</f>
        <v>9.7899834087811488</v>
      </c>
      <c r="K38" s="47">
        <v>0</v>
      </c>
      <c r="L38" s="60">
        <f>D37*EXP('EIOPA RATES'!Q46)*DATA!$C$15*G37*F37</f>
        <v>0.59194616731117333</v>
      </c>
      <c r="M38" s="47">
        <f>(1+DATA!$F$12)*DATA!$C$13*((1+(DATA!$C$10+DATA!$F$13))^A38)*F37*G37</f>
        <v>7.7959164683071597E-2</v>
      </c>
      <c r="N38" s="47">
        <f t="shared" si="1"/>
        <v>15.190895841261407</v>
      </c>
      <c r="O38" s="26">
        <f>N38*'EIOPA RATES'!G46</f>
        <v>5.9463426928952154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671.41666687271083</v>
      </c>
      <c r="T38" s="80">
        <f t="shared" si="3"/>
        <v>0.2581433154783182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 + DATA!$F$13)^A39))*F39*G38*DATA!$C$12</f>
        <v>3.0138205522975463</v>
      </c>
      <c r="J39" s="47">
        <f>MAX(D39,DATA!$C$4)*F38*('MORTALITY RATES MALE'!D98/1000)*G38</f>
        <v>6.9477103185948579</v>
      </c>
      <c r="K39" s="47">
        <v>0</v>
      </c>
      <c r="L39" s="60">
        <f>D38*EXP('EIOPA RATES'!Q47)*DATA!$C$15*G38*F38</f>
        <v>0.38727501260098773</v>
      </c>
      <c r="M39" s="47">
        <f>(1+DATA!$F$12)*DATA!$C$13*((1+(DATA!$C$10+DATA!$F$13))^A39)*F38*G38</f>
        <v>5.2094331641916514E-2</v>
      </c>
      <c r="N39" s="47">
        <f t="shared" si="1"/>
        <v>10.400900215135307</v>
      </c>
      <c r="O39" s="26">
        <f>N39*'EIOPA RATES'!G47</f>
        <v>3.9484363184116384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677.11171035201994</v>
      </c>
      <c r="T39" s="80">
        <f t="shared" si="3"/>
        <v>0.16445536840035643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 + DATA!$F$13)^A40))*F40*G39*DATA!$C$12</f>
        <v>1.8656956317351661</v>
      </c>
      <c r="J40" s="47">
        <f>MAX(D40,DATA!$C$4)*F39*('MORTALITY RATES MALE'!D99/1000)*G39</f>
        <v>4.7913836557037008</v>
      </c>
      <c r="K40" s="47">
        <v>0</v>
      </c>
      <c r="L40" s="60">
        <f>D39*EXP('EIOPA RATES'!Q48)*DATA!$C$15*G39*F39</f>
        <v>0.24676437714794186</v>
      </c>
      <c r="M40" s="47">
        <f>(1+DATA!$F$12)*DATA!$C$13*((1+(DATA!$C$10+DATA!$F$13))^A40)*F39*G39</f>
        <v>3.3895860173164989E-2</v>
      </c>
      <c r="N40" s="47">
        <f t="shared" si="1"/>
        <v>6.9377395247599738</v>
      </c>
      <c r="O40" s="26">
        <f>N40*'EIOPA RATES'!G48</f>
        <v>2.5536832567947632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682.99292961892831</v>
      </c>
      <c r="T40" s="80">
        <f t="shared" si="3"/>
        <v>0.10180984051450924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 + DATA!$F$13)^A41))*F41*G40*DATA!$C$12</f>
        <v>1.1212050612029663</v>
      </c>
      <c r="J41" s="47">
        <f>MAX(D41,DATA!$C$4)*F40*('MORTALITY RATES MALE'!D100/1000)*G40</f>
        <v>3.1935624408153007</v>
      </c>
      <c r="K41" s="47">
        <v>0</v>
      </c>
      <c r="L41" s="60">
        <f>D40*EXP('EIOPA RATES'!Q49)*DATA!$C$15*G40*F40</f>
        <v>0.15279358569791893</v>
      </c>
      <c r="M41" s="47">
        <f>(1+DATA!$F$12)*DATA!$C$13*((1+(DATA!$C$10+DATA!$F$13))^A41)*F40*G40</f>
        <v>2.1427411165428459E-2</v>
      </c>
      <c r="N41" s="47">
        <f t="shared" si="1"/>
        <v>4.4889884988816142</v>
      </c>
      <c r="O41" s="26">
        <f>N41*'EIOPA RATES'!G49</f>
        <v>1.601767758576349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689.06643322448508</v>
      </c>
      <c r="T41" s="80">
        <f t="shared" si="3"/>
        <v>6.1185507606568344E-2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 + DATA!$F$13)^A42))*F42*G41*DATA!$C$12</f>
        <v>0.65286174841971423</v>
      </c>
      <c r="J42" s="47">
        <f>MAX(D42,DATA!$C$4)*F41*('MORTALITY RATES MALE'!D101/1000)*G41</f>
        <v>2.0602711621767544</v>
      </c>
      <c r="K42" s="47">
        <v>0</v>
      </c>
      <c r="L42" s="60">
        <f>D41*EXP('EIOPA RATES'!Q50)*DATA!$C$15*G41*F41</f>
        <v>9.1843554736840721E-2</v>
      </c>
      <c r="M42" s="47">
        <f>(1+DATA!$F$12)*DATA!$C$13*((1+(DATA!$C$10+DATA!$F$13))^A42)*F41*G41</f>
        <v>1.3146824080672874E-2</v>
      </c>
      <c r="N42" s="47">
        <f t="shared" si="1"/>
        <v>2.8181232894139825</v>
      </c>
      <c r="O42" s="26">
        <f>N42*'EIOPA RATES'!G50</f>
        <v>0.97458620744272673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695.33809903319366</v>
      </c>
      <c r="T42" s="80">
        <f t="shared" si="3"/>
        <v>3.5628423806234454E-2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 + DATA!$F$13)^A43))*F43*G42*DATA!$C$12</f>
        <v>0.36710074760059364</v>
      </c>
      <c r="J43" s="47">
        <f>MAX(D43,DATA!$C$4)*F42*('MORTALITY RATES MALE'!D102/1000)*G42</f>
        <v>1.2875578535774166</v>
      </c>
      <c r="K43" s="47">
        <v>0</v>
      </c>
      <c r="L43" s="60">
        <f>D42*EXP('EIOPA RATES'!Q51)*DATA!$C$15*G42*F42</f>
        <v>5.3491431170427692E-2</v>
      </c>
      <c r="M43" s="47">
        <f>(1+DATA!$F$12)*DATA!$C$13*((1+(DATA!$C$10+DATA!$F$13))^A43)*F42*G42</f>
        <v>7.8139600617486444E-3</v>
      </c>
      <c r="N43" s="47">
        <f t="shared" si="1"/>
        <v>1.7159639924101866</v>
      </c>
      <c r="O43" s="26">
        <f>N43*'EIOPA RATES'!G51</f>
        <v>0.57502254784859608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701.81367151274799</v>
      </c>
      <c r="T43" s="80">
        <f t="shared" si="3"/>
        <v>2.003413845683152E-2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 + DATA!$F$13)^A44))*F44*G43*DATA!$C$12</f>
        <v>0.19698616550832646</v>
      </c>
      <c r="J44" s="47">
        <f>MAX(D44,DATA!$C$4)*F43*('MORTALITY RATES MALE'!D103/1000)*G43</f>
        <v>0.78654146621999976</v>
      </c>
      <c r="K44" s="47">
        <v>0</v>
      </c>
      <c r="L44" s="60">
        <f>D43*EXP('EIOPA RATES'!Q52)*DATA!$C$15*G43*F43</f>
        <v>3.007283909991814E-2</v>
      </c>
      <c r="M44" s="47">
        <f>(1+DATA!$F$12)*DATA!$C$13*((1+(DATA!$C$10+DATA!$F$13))^A44)*F43*G43</f>
        <v>4.4839078103010369E-3</v>
      </c>
      <c r="N44" s="47">
        <f t="shared" si="1"/>
        <v>1.0180843786385454</v>
      </c>
      <c r="O44" s="26">
        <f>N44*'EIOPA RATES'!G52</f>
        <v>0.33064151538660069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708.21620513129881</v>
      </c>
      <c r="T44" s="80">
        <f t="shared" si="3"/>
        <v>1.0750534396840197E-2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 + DATA!$F$13)^A45))*F45*G44*DATA!$C$12</f>
        <v>9.9754734083358124E-2</v>
      </c>
      <c r="J45" s="47">
        <f>MAX(D45,DATA!$C$4)*F44*('MORTALITY RATES MALE'!D104/1000)*G44</f>
        <v>0.46242913148734976</v>
      </c>
      <c r="K45" s="47">
        <v>0</v>
      </c>
      <c r="L45" s="60">
        <f>D44*EXP('EIOPA RATES'!Q53)*DATA!$C$15*G44*F44</f>
        <v>1.6147062170160792E-2</v>
      </c>
      <c r="M45" s="47">
        <f>(1+DATA!$F$12)*DATA!$C$13*((1+(DATA!$C$10+DATA!$F$13))^A45)*F44*G44</f>
        <v>2.4558918959176569E-3</v>
      </c>
      <c r="N45" s="47">
        <f t="shared" si="1"/>
        <v>0.58078681963678636</v>
      </c>
      <c r="O45" s="26">
        <f>N45*'EIOPA RATES'!G53</f>
        <v>0.18269450094002662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715.10671857418185</v>
      </c>
      <c r="T45" s="80">
        <f t="shared" si="3"/>
        <v>5.4442225892532689E-3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 + DATA!$F$13)^A46))*F46*G45*DATA!$C$12</f>
        <v>4.7677496765562953E-2</v>
      </c>
      <c r="J46" s="47">
        <f>MAX(D46,DATA!$C$4)*F45*('MORTALITY RATES MALE'!D105/1000)*G45</f>
        <v>0.25300334813523606</v>
      </c>
      <c r="K46" s="47">
        <v>0</v>
      </c>
      <c r="L46" s="60">
        <f>D45*EXP('EIOPA RATES'!Q54)*DATA!$C$15*G45*F45</f>
        <v>8.1754028941992095E-3</v>
      </c>
      <c r="M46" s="47">
        <f>(1+DATA!$F$12)*DATA!$C$13*((1+(DATA!$C$10+DATA!$F$13))^A46)*F45*G45</f>
        <v>1.268665974790994E-3</v>
      </c>
      <c r="N46" s="47">
        <f t="shared" si="1"/>
        <v>0.31012491376978918</v>
      </c>
      <c r="O46" s="26">
        <f>N46*'EIOPA RATES'!G54</f>
        <v>9.4508182098690455E-2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721.9155755887291</v>
      </c>
      <c r="T46" s="80">
        <f t="shared" si="3"/>
        <v>2.6020971839012148E-3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 + DATA!$F$13)^A47))*F47*G46*DATA!$C$12</f>
        <v>2.1403297764045513E-2</v>
      </c>
      <c r="J47" s="47">
        <f>MAX(D47,DATA!$C$4)*F46*('MORTALITY RATES MALE'!D106/1000)*G46</f>
        <v>0.13009476117603744</v>
      </c>
      <c r="K47" s="47">
        <v>0</v>
      </c>
      <c r="L47" s="60">
        <f>D46*EXP('EIOPA RATES'!Q55)*DATA!$C$15*G46*F46</f>
        <v>3.906560246912689E-3</v>
      </c>
      <c r="M47" s="47">
        <f>(1+DATA!$F$12)*DATA!$C$13*((1+(DATA!$C$10+DATA!$F$13))^A47)*F46*G46</f>
        <v>6.1866650396621102E-4</v>
      </c>
      <c r="N47" s="47">
        <f t="shared" si="1"/>
        <v>0.15602328569096185</v>
      </c>
      <c r="O47" s="26">
        <f>N47*'EIOPA RATES'!G55</f>
        <v>4.6073133586801152E-2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728.61831293801254</v>
      </c>
      <c r="T47" s="80">
        <f t="shared" si="3"/>
        <v>1.1681493236518155E-3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 + DATA!$F$13)^A48))*F48*G47*DATA!$C$12</f>
        <v>8.9877718405358686E-3</v>
      </c>
      <c r="J48" s="47">
        <f>MAX(D48,DATA!$C$4)*F47*('MORTALITY RATES MALE'!D107/1000)*G47</f>
        <v>6.2618480464048581E-2</v>
      </c>
      <c r="K48" s="47">
        <v>0</v>
      </c>
      <c r="L48" s="60">
        <f>D47*EXP('EIOPA RATES'!Q56)*DATA!$C$15*G47*F47</f>
        <v>1.7548295616195279E-3</v>
      </c>
      <c r="M48" s="47">
        <f>(1+DATA!$F$12)*DATA!$C$13*((1+(DATA!$C$10+DATA!$F$13))^A48)*F47*G47</f>
        <v>2.8343599733899363E-4</v>
      </c>
      <c r="N48" s="47">
        <f t="shared" si="1"/>
        <v>7.3644517863542966E-2</v>
      </c>
      <c r="O48" s="26">
        <f>N48*'EIOPA RATES'!G56</f>
        <v>2.1060000289953935E-2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735.83344056539102</v>
      </c>
      <c r="T48" s="80">
        <f t="shared" si="3"/>
        <v>4.9054295143155209E-4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 + DATA!$F$13)^A49))*F49*G48*DATA!$C$12</f>
        <v>3.5095014739520672E-3</v>
      </c>
      <c r="J49" s="47">
        <f>MAX(D49,DATA!$C$4)*F48*('MORTALITY RATES MALE'!D108/1000)*G48</f>
        <v>2.8048508098204163E-2</v>
      </c>
      <c r="K49" s="47">
        <v>0</v>
      </c>
      <c r="L49" s="60">
        <f>D48*EXP('EIOPA RATES'!Q57)*DATA!$C$15*G48*F48</f>
        <v>7.36721650272862E-4</v>
      </c>
      <c r="M49" s="47">
        <f>(1+DATA!$F$12)*DATA!$C$13*((1+(DATA!$C$10+DATA!$F$13))^A49)*F48*G48</f>
        <v>1.2139239240173504E-4</v>
      </c>
      <c r="N49" s="47">
        <f t="shared" si="1"/>
        <v>3.2416123614830823E-2</v>
      </c>
      <c r="O49" s="26">
        <f>N49*'EIOPA RATES'!G57</f>
        <v>8.9794271795439057E-3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742.93166395235096</v>
      </c>
      <c r="T49" s="80">
        <f t="shared" si="3"/>
        <v>1.9154811979257453E-4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 + DATA!$F$13)^A50))*F50*G49*DATA!$C$12</f>
        <v>1.2682161260488877E-3</v>
      </c>
      <c r="J50" s="47">
        <f>MAX(D50,DATA!$C$4)*F49*('MORTALITY RATES MALE'!D109/1000)*G49</f>
        <v>1.163758291515605E-2</v>
      </c>
      <c r="K50" s="47">
        <v>0</v>
      </c>
      <c r="L50" s="60">
        <f>D49*EXP('EIOPA RATES'!Q58)*DATA!$C$15*G49*F49</f>
        <v>2.8772662972337157E-4</v>
      </c>
      <c r="M50" s="47">
        <f>(1+DATA!$F$12)*DATA!$C$13*((1+(DATA!$C$10+DATA!$F$13))^A50)*F49*G49</f>
        <v>4.8357094780221213E-5</v>
      </c>
      <c r="N50" s="47">
        <f t="shared" si="1"/>
        <v>1.324188276570853E-2</v>
      </c>
      <c r="O50" s="26">
        <f>N50*'EIOPA RATES'!G58</f>
        <v>3.5524749686170008E-3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750.22931723562465</v>
      </c>
      <c r="T50" s="80">
        <f t="shared" si="3"/>
        <v>6.9220260251878538E-5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 + DATA!$F$13)^A51))*F51*G50*DATA!$C$12</f>
        <v>4.2189726480509931E-4</v>
      </c>
      <c r="J51" s="47">
        <f>MAX(D51,DATA!$C$4)*F50*('MORTALITY RATES MALE'!D110/1000)*G50</f>
        <v>4.4496125889841873E-3</v>
      </c>
      <c r="K51" s="47">
        <v>0</v>
      </c>
      <c r="L51" s="60">
        <f>D50*EXP('EIOPA RATES'!Q59)*DATA!$C$15*G50*F50</f>
        <v>1.0399470055123201E-4</v>
      </c>
      <c r="M51" s="47">
        <f>(1+DATA!$F$12)*DATA!$C$13*((1+(DATA!$C$10+DATA!$F$13))^A51)*F50*G50</f>
        <v>1.7824099484080798E-5</v>
      </c>
      <c r="N51" s="47">
        <f t="shared" si="1"/>
        <v>4.9933286538245995E-3</v>
      </c>
      <c r="O51" s="26">
        <f>N51*'EIOPA RATES'!G59</f>
        <v>1.2971473590373222E-3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757.73095179728011</v>
      </c>
      <c r="T51" s="80">
        <f t="shared" si="3"/>
        <v>2.3027893640801883E-5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 + DATA!$F$13)^A52))*F52*G51*DATA!$C$12</f>
        <v>1.2845670409841059E-4</v>
      </c>
      <c r="J52" s="47">
        <f>MAX(D52,DATA!$C$4)*F51*('MORTALITY RATES MALE'!D111/1000)*G51</f>
        <v>1.5589254199612596E-3</v>
      </c>
      <c r="K52" s="47">
        <v>0</v>
      </c>
      <c r="L52" s="60">
        <f>D51*EXP('EIOPA RATES'!Q60)*DATA!$C$15*G51*F51</f>
        <v>3.4586063327969791E-5</v>
      </c>
      <c r="M52" s="47">
        <f>(1+DATA!$F$12)*DATA!$C$13*((1+(DATA!$C$10+DATA!$F$13))^A52)*F51*G51</f>
        <v>6.0470674523386575E-6</v>
      </c>
      <c r="N52" s="47">
        <f t="shared" si="1"/>
        <v>1.7280152548399788E-3</v>
      </c>
      <c r="O52" s="26">
        <f>N52*'EIOPA RATES'!G60</f>
        <v>4.348061299455343E-4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765.07668470943224</v>
      </c>
      <c r="T52" s="80">
        <f t="shared" si="3"/>
        <v>7.0115185278695205E-6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 + DATA!$F$13)^A53))*F53*G52*DATA!$C$12</f>
        <v>3.562025283520768E-5</v>
      </c>
      <c r="J53" s="47">
        <f>MAX(D53,DATA!$C$4)*F52*('MORTALITY RATES MALE'!D112/1000)*G52</f>
        <v>4.9807282009731342E-4</v>
      </c>
      <c r="K53" s="59">
        <f>F53*D53*G52</f>
        <v>2.3768899470160277E-4</v>
      </c>
      <c r="L53" s="60">
        <f>D52*EXP('EIOPA RATES'!Q61)*DATA!$C$15*G52*F52</f>
        <v>1.0532377716957902E-5</v>
      </c>
      <c r="M53" s="47">
        <f>(1+DATA!$F$12)*DATA!$C$13*((1+(DATA!$C$10+DATA!$F$13))^A53)*F52*G52</f>
        <v>1.878235173097015E-6</v>
      </c>
      <c r="N53" s="48">
        <f t="shared" si="1"/>
        <v>7.8379268052417884E-4</v>
      </c>
      <c r="O53" s="76">
        <f>N53*'EIOPA RATES'!G61</f>
        <v>1.9099886329839057E-4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772.61356945467435</v>
      </c>
      <c r="T53" s="81">
        <f t="shared" si="3"/>
        <v>1.9442862505012458E-6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77BB-633F-41AF-8899-5E5238515503}">
  <dimension ref="B1:T21"/>
  <sheetViews>
    <sheetView workbookViewId="0">
      <selection activeCell="D26" sqref="D26"/>
    </sheetView>
  </sheetViews>
  <sheetFormatPr defaultColWidth="13" defaultRowHeight="15" x14ac:dyDescent="0.25"/>
  <sheetData>
    <row r="1" spans="2:20" ht="15.75" thickBot="1" x14ac:dyDescent="0.3"/>
    <row r="2" spans="2:20" ht="16.5" thickBot="1" x14ac:dyDescent="0.3">
      <c r="B2" s="86"/>
      <c r="C2" s="97" t="s">
        <v>94</v>
      </c>
      <c r="D2" s="97" t="s">
        <v>93</v>
      </c>
      <c r="F2" s="198" t="s">
        <v>107</v>
      </c>
      <c r="G2" s="199"/>
      <c r="H2" s="199"/>
      <c r="I2" s="104"/>
    </row>
    <row r="3" spans="2:20" ht="15.75" thickBot="1" x14ac:dyDescent="0.3">
      <c r="B3" s="120" t="s">
        <v>95</v>
      </c>
      <c r="C3" s="98">
        <f>'BASE CASE'!$X$11-IR_up!$X$11</f>
        <v>-20.297657807677751</v>
      </c>
      <c r="D3" s="101">
        <f>MAX(0,C3)</f>
        <v>0</v>
      </c>
      <c r="F3" s="105" t="s">
        <v>102</v>
      </c>
      <c r="G3" s="106" t="s">
        <v>103</v>
      </c>
      <c r="H3" s="106" t="s">
        <v>83</v>
      </c>
      <c r="I3" s="107" t="s">
        <v>84</v>
      </c>
      <c r="K3" s="129" t="s">
        <v>108</v>
      </c>
      <c r="L3" s="141" cm="1">
        <f t="array" ref="L3">SQRT(MMULT(MMULT(G9:I9,G4:I6),TRANSPOSE(G9:I9)))</f>
        <v>2789.7464610476663</v>
      </c>
    </row>
    <row r="4" spans="2:20" x14ac:dyDescent="0.25">
      <c r="B4" s="121" t="s">
        <v>101</v>
      </c>
      <c r="C4" s="99">
        <f>'BASE CASE'!$X$11-IR_down!$X$11</f>
        <v>208.91009916455369</v>
      </c>
      <c r="D4" s="102">
        <f t="shared" ref="D4:D12" si="0">MAX(0,C4)</f>
        <v>208.91009916455369</v>
      </c>
      <c r="F4" s="108" t="s">
        <v>103</v>
      </c>
      <c r="G4" s="109">
        <v>1</v>
      </c>
      <c r="H4" s="110">
        <f>IF(C3&gt;C4,0,0.5)</f>
        <v>0.5</v>
      </c>
      <c r="I4" s="111">
        <f>IF(C3&gt;C4,0,0.5)</f>
        <v>0.5</v>
      </c>
    </row>
    <row r="5" spans="2:20" x14ac:dyDescent="0.25">
      <c r="B5" s="121" t="s">
        <v>65</v>
      </c>
      <c r="C5" s="99">
        <f>'BASE CASE'!$X$11-EQ!$X$11</f>
        <v>2463.2829935854097</v>
      </c>
      <c r="D5" s="102">
        <f t="shared" si="0"/>
        <v>2463.2829935854097</v>
      </c>
      <c r="F5" s="112" t="s">
        <v>83</v>
      </c>
      <c r="G5" s="113">
        <f>IF(C3&gt;C4,0,0.5)</f>
        <v>0.5</v>
      </c>
      <c r="H5" s="114">
        <v>1</v>
      </c>
      <c r="I5" s="115">
        <v>0.75</v>
      </c>
    </row>
    <row r="6" spans="2:20" x14ac:dyDescent="0.25">
      <c r="B6" s="121" t="s">
        <v>66</v>
      </c>
      <c r="C6" s="99">
        <f>'BASE CASE'!$X$11-PROP!$X$11</f>
        <v>276.6820887148715</v>
      </c>
      <c r="D6" s="102">
        <f t="shared" si="0"/>
        <v>276.6820887148715</v>
      </c>
      <c r="F6" s="116" t="s">
        <v>84</v>
      </c>
      <c r="G6" s="117">
        <f>IF(C3&gt;C4,0,0.5)</f>
        <v>0.5</v>
      </c>
      <c r="H6" s="118">
        <v>0.75</v>
      </c>
      <c r="I6" s="119">
        <v>1</v>
      </c>
    </row>
    <row r="7" spans="2:20" x14ac:dyDescent="0.25">
      <c r="B7" s="122" t="s">
        <v>96</v>
      </c>
      <c r="C7" s="99">
        <f>'BASE CASE'!$X$11-MORT!$X$11</f>
        <v>19.591609756258549</v>
      </c>
      <c r="D7" s="102">
        <f t="shared" si="0"/>
        <v>19.591609756258549</v>
      </c>
      <c r="K7" s="174">
        <f>G9</f>
        <v>208.91009916455369</v>
      </c>
    </row>
    <row r="8" spans="2:20" ht="15.75" thickBot="1" x14ac:dyDescent="0.3">
      <c r="B8" s="122" t="s">
        <v>97</v>
      </c>
      <c r="C8" s="99">
        <f>'BASE CASE'!$X$11-LAPSE_up!$X$11</f>
        <v>806.65762004810676</v>
      </c>
      <c r="D8" s="102">
        <f t="shared" si="0"/>
        <v>806.65762004810676</v>
      </c>
      <c r="K8" s="47">
        <f>H9</f>
        <v>2463.2829935854097</v>
      </c>
    </row>
    <row r="9" spans="2:20" ht="16.5" thickBot="1" x14ac:dyDescent="0.3">
      <c r="B9" s="122" t="s">
        <v>98</v>
      </c>
      <c r="C9" s="99">
        <f>'BASE CASE'!$X$11-LAPSE_down!$X$11</f>
        <v>-1710.031240681863</v>
      </c>
      <c r="D9" s="102">
        <f t="shared" si="0"/>
        <v>0</v>
      </c>
      <c r="G9" s="131">
        <f>MAX(D3,D4,0)</f>
        <v>208.91009916455369</v>
      </c>
      <c r="H9" s="132">
        <f>D5</f>
        <v>2463.2829935854097</v>
      </c>
      <c r="I9" s="133">
        <f>D6</f>
        <v>276.6820887148715</v>
      </c>
      <c r="K9" s="175">
        <f>I9</f>
        <v>276.6820887148715</v>
      </c>
      <c r="O9" s="137" t="s">
        <v>110</v>
      </c>
      <c r="P9" s="138"/>
      <c r="Q9" s="139"/>
    </row>
    <row r="10" spans="2:20" ht="15.75" thickBot="1" x14ac:dyDescent="0.3">
      <c r="B10" s="122" t="s">
        <v>99</v>
      </c>
      <c r="C10" s="99">
        <f>'BASE CASE'!$X$11-LAPSE_mass!$X$11</f>
        <v>1098.9771832939005</v>
      </c>
      <c r="D10" s="102">
        <f t="shared" si="0"/>
        <v>1098.9771832939005</v>
      </c>
      <c r="O10" s="105" t="s">
        <v>102</v>
      </c>
      <c r="P10" s="134" t="s">
        <v>111</v>
      </c>
      <c r="Q10" s="134" t="s">
        <v>112</v>
      </c>
      <c r="S10" s="140" t="s">
        <v>113</v>
      </c>
      <c r="T10" s="141">
        <f>SQRT(SUM(L3*L3,M14*M14,P12*L3*M14*2))</f>
        <v>3258.8756769384845</v>
      </c>
    </row>
    <row r="11" spans="2:20" x14ac:dyDescent="0.25">
      <c r="B11" s="122" t="s">
        <v>90</v>
      </c>
      <c r="C11" s="99">
        <f>'BASE CASE'!$X$11-CAT!$X$11</f>
        <v>3.6599295472551603</v>
      </c>
      <c r="D11" s="102">
        <f t="shared" si="0"/>
        <v>3.6599295472551603</v>
      </c>
      <c r="O11" s="135" t="s">
        <v>111</v>
      </c>
      <c r="P11" s="109">
        <v>1</v>
      </c>
      <c r="Q11" s="136">
        <v>0.25</v>
      </c>
    </row>
    <row r="12" spans="2:20" ht="15.75" thickBot="1" x14ac:dyDescent="0.3">
      <c r="B12" s="123" t="s">
        <v>100</v>
      </c>
      <c r="C12" s="100">
        <f>'BASE CASE'!$X$11-EXP!$X$11</f>
        <v>49.242915258699213</v>
      </c>
      <c r="D12" s="103">
        <f t="shared" si="0"/>
        <v>49.242915258699213</v>
      </c>
      <c r="O12" s="135" t="s">
        <v>112</v>
      </c>
      <c r="P12" s="109">
        <v>0.25</v>
      </c>
      <c r="Q12" s="136">
        <v>1</v>
      </c>
    </row>
    <row r="13" spans="2:20" ht="16.5" thickBot="1" x14ac:dyDescent="0.3">
      <c r="F13" s="124" t="s">
        <v>104</v>
      </c>
      <c r="G13" s="126"/>
      <c r="H13" s="126"/>
      <c r="I13" s="126"/>
      <c r="J13" s="127"/>
    </row>
    <row r="14" spans="2:20" ht="15.75" thickBot="1" x14ac:dyDescent="0.3">
      <c r="F14" s="105" t="s">
        <v>102</v>
      </c>
      <c r="G14" s="125" t="s">
        <v>86</v>
      </c>
      <c r="H14" s="125" t="s">
        <v>105</v>
      </c>
      <c r="I14" s="125" t="s">
        <v>90</v>
      </c>
      <c r="J14" s="125" t="s">
        <v>106</v>
      </c>
      <c r="L14" s="130" t="s">
        <v>109</v>
      </c>
      <c r="M14" s="141" cm="1">
        <f t="array" ref="M14">SQRT(MMULT(MMULT(G20:J20,G15:J18),TRANSPOSE(G20:J20)))</f>
        <v>1125.7482884495219</v>
      </c>
    </row>
    <row r="15" spans="2:20" x14ac:dyDescent="0.25">
      <c r="F15" s="128" t="s">
        <v>86</v>
      </c>
      <c r="G15" s="109">
        <v>1</v>
      </c>
      <c r="H15" s="109">
        <v>0</v>
      </c>
      <c r="I15" s="109">
        <v>0.25</v>
      </c>
      <c r="J15" s="109">
        <v>0.25</v>
      </c>
    </row>
    <row r="16" spans="2:20" x14ac:dyDescent="0.25">
      <c r="F16" s="128" t="s">
        <v>105</v>
      </c>
      <c r="G16" s="109">
        <v>0</v>
      </c>
      <c r="H16" s="109">
        <v>1</v>
      </c>
      <c r="I16" s="109">
        <v>0.25</v>
      </c>
      <c r="J16" s="109">
        <v>0.5</v>
      </c>
    </row>
    <row r="17" spans="6:12" x14ac:dyDescent="0.25">
      <c r="F17" s="128" t="s">
        <v>90</v>
      </c>
      <c r="G17" s="109">
        <v>0.25</v>
      </c>
      <c r="H17" s="109">
        <v>0.25</v>
      </c>
      <c r="I17" s="109">
        <v>1</v>
      </c>
      <c r="J17" s="109">
        <v>0.25</v>
      </c>
    </row>
    <row r="18" spans="6:12" x14ac:dyDescent="0.25">
      <c r="F18" s="128" t="s">
        <v>106</v>
      </c>
      <c r="G18" s="109">
        <v>0.25</v>
      </c>
      <c r="H18" s="109">
        <v>0.5</v>
      </c>
      <c r="I18" s="109">
        <v>0.25</v>
      </c>
      <c r="J18" s="109">
        <v>1</v>
      </c>
      <c r="L18" s="174">
        <f>G20</f>
        <v>19.591609756258549</v>
      </c>
    </row>
    <row r="19" spans="6:12" x14ac:dyDescent="0.25">
      <c r="L19" s="47">
        <f>H20</f>
        <v>1098.9771832939005</v>
      </c>
    </row>
    <row r="20" spans="6:12" x14ac:dyDescent="0.25">
      <c r="G20" s="131">
        <f>D7</f>
        <v>19.591609756258549</v>
      </c>
      <c r="H20" s="132">
        <f>MAX(0,D8,D9,D10)</f>
        <v>1098.9771832939005</v>
      </c>
      <c r="I20" s="132">
        <f>D11</f>
        <v>3.6599295472551603</v>
      </c>
      <c r="J20" s="133">
        <f>D12</f>
        <v>49.242915258699213</v>
      </c>
      <c r="L20" s="47">
        <f>I20</f>
        <v>3.6599295472551603</v>
      </c>
    </row>
    <row r="21" spans="6:12" x14ac:dyDescent="0.25">
      <c r="L21" s="175">
        <f>J20</f>
        <v>49.242915258699213</v>
      </c>
    </row>
  </sheetData>
  <mergeCells count="1"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SUMMARY</vt:lpstr>
      <vt:lpstr>MORTALITY RATES MALE+FEMALE</vt:lpstr>
      <vt:lpstr>MORTALITY RATES MALE</vt:lpstr>
      <vt:lpstr>EIOPA RATES</vt:lpstr>
      <vt:lpstr>RATES_shock</vt:lpstr>
      <vt:lpstr>shockup</vt:lpstr>
      <vt:lpstr>diff</vt:lpstr>
      <vt:lpstr>shockdown</vt:lpstr>
      <vt:lpstr>DATA</vt:lpstr>
      <vt:lpstr>BASE CASE</vt:lpstr>
      <vt:lpstr>BC_m+f</vt:lpstr>
      <vt:lpstr>BC_65</vt:lpstr>
      <vt:lpstr>IR_up</vt:lpstr>
      <vt:lpstr>IR_down</vt:lpstr>
      <vt:lpstr>EQ</vt:lpstr>
      <vt:lpstr>PROP</vt:lpstr>
      <vt:lpstr>MORT</vt:lpstr>
      <vt:lpstr>LAPSE_up</vt:lpstr>
      <vt:lpstr>LAPSE_down</vt:lpstr>
      <vt:lpstr>LAPSE_mass</vt:lpstr>
      <vt:lpstr>CAT</vt:lpstr>
      <vt:lpstr>EXP</vt:lpstr>
      <vt:lpstr>BSCR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Claudio Barbieri</cp:lastModifiedBy>
  <dcterms:created xsi:type="dcterms:W3CDTF">2025-04-30T15:20:20Z</dcterms:created>
  <dcterms:modified xsi:type="dcterms:W3CDTF">2025-05-26T08:35:59Z</dcterms:modified>
</cp:coreProperties>
</file>