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D32565EB-71EC-4364-AD57-ABAAD7A63DE3}" xr6:coauthVersionLast="47" xr6:coauthVersionMax="47" xr10:uidLastSave="{00000000-0000-0000-0000-000000000000}"/>
  <bookViews>
    <workbookView xWindow="-120" yWindow="-120" windowWidth="29040" windowHeight="16440" tabRatio="993" xr2:uid="{00000000-000D-0000-FFFF-FFFF00000000}"/>
  </bookViews>
  <sheets>
    <sheet name="SUMMARY" sheetId="18" r:id="rId1"/>
    <sheet name="MORTALITY RATES MALE+FEMALE" sheetId="1" r:id="rId2"/>
    <sheet name="MORTALITY RATES MALE" sheetId="3" r:id="rId3"/>
    <sheet name="EIOPA RATES" sheetId="4" r:id="rId4"/>
    <sheet name="RATES_shock" sheetId="22" r:id="rId5"/>
    <sheet name="shockup" sheetId="23" r:id="rId6"/>
    <sheet name="shockdown" sheetId="24" r:id="rId7"/>
    <sheet name="DATA" sheetId="5" r:id="rId8"/>
    <sheet name="BASE CASE" sheetId="6" r:id="rId9"/>
    <sheet name="BC_m+f" sheetId="19" r:id="rId10"/>
    <sheet name="BC_65" sheetId="20" r:id="rId11"/>
    <sheet name="IR_up" sheetId="7" r:id="rId12"/>
    <sheet name="IR_down" sheetId="8" r:id="rId13"/>
    <sheet name="EQ" sheetId="9" r:id="rId14"/>
    <sheet name="PROP" sheetId="10" r:id="rId15"/>
    <sheet name="MORT" sheetId="11" r:id="rId16"/>
    <sheet name="LAPSE_up" sheetId="12" r:id="rId17"/>
    <sheet name="LAPSE_down" sheetId="13" r:id="rId18"/>
    <sheet name="LAPSE_mass" sheetId="14" r:id="rId19"/>
    <sheet name="CAT" sheetId="15" r:id="rId20"/>
    <sheet name="EXP" sheetId="16" r:id="rId21"/>
    <sheet name="BSCR" sheetId="1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8" l="1"/>
  <c r="S19" i="18"/>
  <c r="T19" i="18"/>
  <c r="U19" i="18"/>
  <c r="V19" i="18"/>
  <c r="Q19" i="18"/>
  <c r="Q15" i="18"/>
  <c r="V5" i="18"/>
  <c r="V6" i="18"/>
  <c r="V7" i="18"/>
  <c r="V8" i="18"/>
  <c r="V9" i="18"/>
  <c r="V10" i="18"/>
  <c r="V11" i="18"/>
  <c r="V12" i="18"/>
  <c r="V13" i="18"/>
  <c r="V14" i="18"/>
  <c r="V4" i="18"/>
  <c r="Q5" i="18"/>
  <c r="R5" i="18"/>
  <c r="S5" i="18"/>
  <c r="T5" i="18"/>
  <c r="U5" i="18"/>
  <c r="Q6" i="18"/>
  <c r="R6" i="18"/>
  <c r="S6" i="18"/>
  <c r="T6" i="18"/>
  <c r="U6" i="18"/>
  <c r="Q7" i="18"/>
  <c r="R7" i="18"/>
  <c r="S7" i="18"/>
  <c r="T7" i="18"/>
  <c r="U7" i="18"/>
  <c r="Q8" i="18"/>
  <c r="R8" i="18"/>
  <c r="S8" i="18"/>
  <c r="T8" i="18"/>
  <c r="U8" i="18"/>
  <c r="Q9" i="18"/>
  <c r="R9" i="18"/>
  <c r="S9" i="18"/>
  <c r="T9" i="18"/>
  <c r="U9" i="18"/>
  <c r="Q10" i="18"/>
  <c r="R10" i="18"/>
  <c r="S10" i="18"/>
  <c r="T10" i="18"/>
  <c r="U10" i="18"/>
  <c r="Q11" i="18"/>
  <c r="R11" i="18"/>
  <c r="S11" i="18"/>
  <c r="T11" i="18"/>
  <c r="U11" i="18"/>
  <c r="Q12" i="18"/>
  <c r="R12" i="18"/>
  <c r="S12" i="18"/>
  <c r="T12" i="18"/>
  <c r="U12" i="18"/>
  <c r="Q13" i="18"/>
  <c r="R13" i="18"/>
  <c r="S13" i="18"/>
  <c r="T13" i="18"/>
  <c r="U13" i="18"/>
  <c r="Q14" i="18"/>
  <c r="R14" i="18"/>
  <c r="S14" i="18"/>
  <c r="T14" i="18"/>
  <c r="U14" i="18"/>
  <c r="R4" i="18"/>
  <c r="S4" i="18"/>
  <c r="Q4" i="18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4" i="16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4" i="15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4" i="14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4" i="13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4" i="12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4" i="1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4" i="10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4" i="9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4" i="8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4" i="7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4" i="20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4" i="19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4" i="6"/>
  <c r="F4" i="8"/>
  <c r="X9" i="24"/>
  <c r="C4" i="24"/>
  <c r="C5" i="24" s="1"/>
  <c r="X9" i="23"/>
  <c r="F5" i="24"/>
  <c r="F6" i="24" s="1"/>
  <c r="G4" i="24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F4" i="24"/>
  <c r="C3" i="24"/>
  <c r="R4" i="24" s="1"/>
  <c r="B3" i="24"/>
  <c r="Q4" i="24" s="1"/>
  <c r="F5" i="23"/>
  <c r="M4" i="23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F4" i="23"/>
  <c r="C3" i="23"/>
  <c r="B3" i="23"/>
  <c r="Q4" i="23" s="1"/>
  <c r="D13" i="22"/>
  <c r="D14" i="22"/>
  <c r="D15" i="22"/>
  <c r="D16" i="22"/>
  <c r="D17" i="22"/>
  <c r="D18" i="22"/>
  <c r="D19" i="22"/>
  <c r="I19" i="22" s="1"/>
  <c r="N19" i="22" s="1"/>
  <c r="S19" i="22" s="1"/>
  <c r="D20" i="22"/>
  <c r="I20" i="22" s="1"/>
  <c r="N20" i="22" s="1"/>
  <c r="S20" i="22" s="1"/>
  <c r="D21" i="22"/>
  <c r="D22" i="22"/>
  <c r="D23" i="22"/>
  <c r="D24" i="22"/>
  <c r="D25" i="22"/>
  <c r="D26" i="22"/>
  <c r="D27" i="22"/>
  <c r="D28" i="22"/>
  <c r="I28" i="22" s="1"/>
  <c r="N28" i="22" s="1"/>
  <c r="S28" i="22" s="1"/>
  <c r="D29" i="22"/>
  <c r="D30" i="22"/>
  <c r="D31" i="22"/>
  <c r="D32" i="22"/>
  <c r="D33" i="22"/>
  <c r="D34" i="22"/>
  <c r="D35" i="22"/>
  <c r="I35" i="22" s="1"/>
  <c r="N35" i="22" s="1"/>
  <c r="S35" i="22" s="1"/>
  <c r="D36" i="22"/>
  <c r="I36" i="22" s="1"/>
  <c r="N36" i="22" s="1"/>
  <c r="S36" i="22" s="1"/>
  <c r="D37" i="22"/>
  <c r="D38" i="22"/>
  <c r="D39" i="22"/>
  <c r="D40" i="22"/>
  <c r="D41" i="22"/>
  <c r="D42" i="22"/>
  <c r="D43" i="22"/>
  <c r="I43" i="22" s="1"/>
  <c r="N43" i="22" s="1"/>
  <c r="S43" i="22" s="1"/>
  <c r="D44" i="22"/>
  <c r="I44" i="22" s="1"/>
  <c r="N44" i="22" s="1"/>
  <c r="S44" i="22" s="1"/>
  <c r="D45" i="22"/>
  <c r="D46" i="22"/>
  <c r="D47" i="22"/>
  <c r="D48" i="22"/>
  <c r="D49" i="22"/>
  <c r="D50" i="22"/>
  <c r="D51" i="22"/>
  <c r="D52" i="22"/>
  <c r="I52" i="22" s="1"/>
  <c r="N52" i="22" s="1"/>
  <c r="S52" i="22" s="1"/>
  <c r="D53" i="22"/>
  <c r="D54" i="22"/>
  <c r="D55" i="22"/>
  <c r="D56" i="22"/>
  <c r="D57" i="22"/>
  <c r="D58" i="22"/>
  <c r="D59" i="22"/>
  <c r="I59" i="22" s="1"/>
  <c r="N59" i="22" s="1"/>
  <c r="S59" i="22" s="1"/>
  <c r="D60" i="22"/>
  <c r="I60" i="22" s="1"/>
  <c r="N60" i="22" s="1"/>
  <c r="S60" i="22" s="1"/>
  <c r="D61" i="22"/>
  <c r="D62" i="22"/>
  <c r="D63" i="22"/>
  <c r="D64" i="22"/>
  <c r="D65" i="22"/>
  <c r="D66" i="22"/>
  <c r="D67" i="22"/>
  <c r="I67" i="22" s="1"/>
  <c r="N67" i="22" s="1"/>
  <c r="S67" i="22" s="1"/>
  <c r="D68" i="22"/>
  <c r="I68" i="22" s="1"/>
  <c r="N68" i="22" s="1"/>
  <c r="S68" i="22" s="1"/>
  <c r="D69" i="22"/>
  <c r="D70" i="22"/>
  <c r="D71" i="22"/>
  <c r="D72" i="22"/>
  <c r="D73" i="22"/>
  <c r="D74" i="22"/>
  <c r="D75" i="22"/>
  <c r="I75" i="22" s="1"/>
  <c r="N75" i="22" s="1"/>
  <c r="S75" i="22" s="1"/>
  <c r="D76" i="22"/>
  <c r="I76" i="22" s="1"/>
  <c r="N76" i="22" s="1"/>
  <c r="S76" i="22" s="1"/>
  <c r="D77" i="22"/>
  <c r="D78" i="22"/>
  <c r="D79" i="22"/>
  <c r="D80" i="22"/>
  <c r="D81" i="22"/>
  <c r="D82" i="22"/>
  <c r="D83" i="22"/>
  <c r="I83" i="22" s="1"/>
  <c r="N83" i="22" s="1"/>
  <c r="S83" i="22" s="1"/>
  <c r="D84" i="22"/>
  <c r="I84" i="22" s="1"/>
  <c r="N84" i="22" s="1"/>
  <c r="S84" i="22" s="1"/>
  <c r="D85" i="22"/>
  <c r="D86" i="22"/>
  <c r="D87" i="22"/>
  <c r="D88" i="22"/>
  <c r="D89" i="22"/>
  <c r="D90" i="22"/>
  <c r="D91" i="22"/>
  <c r="I91" i="22" s="1"/>
  <c r="N91" i="22" s="1"/>
  <c r="S91" i="22" s="1"/>
  <c r="D92" i="22"/>
  <c r="D93" i="22"/>
  <c r="D94" i="22"/>
  <c r="D95" i="22"/>
  <c r="D96" i="22"/>
  <c r="D97" i="22"/>
  <c r="D98" i="22"/>
  <c r="D99" i="22"/>
  <c r="D100" i="22"/>
  <c r="I100" i="22" s="1"/>
  <c r="N100" i="22" s="1"/>
  <c r="S100" i="22" s="1"/>
  <c r="D101" i="22"/>
  <c r="D102" i="22"/>
  <c r="D103" i="22"/>
  <c r="D104" i="22"/>
  <c r="D105" i="22"/>
  <c r="D106" i="22"/>
  <c r="D107" i="22"/>
  <c r="I107" i="22" s="1"/>
  <c r="N107" i="22" s="1"/>
  <c r="S107" i="22" s="1"/>
  <c r="D108" i="22"/>
  <c r="D109" i="22"/>
  <c r="D110" i="22"/>
  <c r="D111" i="22"/>
  <c r="D112" i="22"/>
  <c r="D113" i="22"/>
  <c r="D114" i="22"/>
  <c r="D115" i="22"/>
  <c r="I115" i="22" s="1"/>
  <c r="N115" i="22" s="1"/>
  <c r="S115" i="22" s="1"/>
  <c r="D116" i="22"/>
  <c r="I116" i="22" s="1"/>
  <c r="N116" i="22" s="1"/>
  <c r="S116" i="22" s="1"/>
  <c r="D117" i="22"/>
  <c r="D118" i="22"/>
  <c r="D119" i="22"/>
  <c r="D120" i="22"/>
  <c r="D121" i="22"/>
  <c r="D122" i="22"/>
  <c r="D123" i="22"/>
  <c r="D124" i="22"/>
  <c r="I124" i="22" s="1"/>
  <c r="N124" i="22" s="1"/>
  <c r="S124" i="22" s="1"/>
  <c r="D125" i="22"/>
  <c r="D126" i="22"/>
  <c r="D127" i="22"/>
  <c r="D128" i="22"/>
  <c r="D129" i="22"/>
  <c r="D130" i="22"/>
  <c r="D131" i="22"/>
  <c r="D132" i="22"/>
  <c r="I132" i="22" s="1"/>
  <c r="N132" i="22" s="1"/>
  <c r="S132" i="22" s="1"/>
  <c r="D133" i="22"/>
  <c r="D134" i="22"/>
  <c r="D135" i="22"/>
  <c r="D136" i="22"/>
  <c r="D137" i="22"/>
  <c r="D138" i="22"/>
  <c r="D139" i="22"/>
  <c r="D140" i="22"/>
  <c r="I140" i="22" s="1"/>
  <c r="N140" i="22" s="1"/>
  <c r="S140" i="22" s="1"/>
  <c r="D141" i="22"/>
  <c r="D142" i="22"/>
  <c r="D143" i="22"/>
  <c r="D144" i="22"/>
  <c r="D145" i="22"/>
  <c r="D146" i="22"/>
  <c r="D147" i="22"/>
  <c r="D148" i="22"/>
  <c r="I148" i="22" s="1"/>
  <c r="D149" i="22"/>
  <c r="D150" i="22"/>
  <c r="D151" i="22"/>
  <c r="D152" i="22"/>
  <c r="D153" i="22"/>
  <c r="D154" i="22"/>
  <c r="D155" i="22"/>
  <c r="I155" i="22" s="1"/>
  <c r="N155" i="22" s="1"/>
  <c r="S155" i="22" s="1"/>
  <c r="D156" i="22"/>
  <c r="I156" i="22" s="1"/>
  <c r="N156" i="22" s="1"/>
  <c r="S156" i="22" s="1"/>
  <c r="D157" i="22"/>
  <c r="D158" i="22"/>
  <c r="D159" i="22"/>
  <c r="D160" i="22"/>
  <c r="D161" i="22"/>
  <c r="D12" i="22"/>
  <c r="C13" i="22"/>
  <c r="C14" i="22"/>
  <c r="C15" i="22"/>
  <c r="C16" i="22"/>
  <c r="C17" i="22"/>
  <c r="C18" i="22"/>
  <c r="C19" i="22"/>
  <c r="C20" i="22"/>
  <c r="H20" i="22" s="1"/>
  <c r="M20" i="22" s="1"/>
  <c r="R20" i="22" s="1"/>
  <c r="C21" i="22"/>
  <c r="C22" i="22"/>
  <c r="C23" i="22"/>
  <c r="C24" i="22"/>
  <c r="C25" i="22"/>
  <c r="C26" i="22"/>
  <c r="C27" i="22"/>
  <c r="C28" i="22"/>
  <c r="H28" i="22" s="1"/>
  <c r="M28" i="22" s="1"/>
  <c r="R28" i="22" s="1"/>
  <c r="C29" i="22"/>
  <c r="C30" i="22"/>
  <c r="C31" i="22"/>
  <c r="C32" i="22"/>
  <c r="C33" i="22"/>
  <c r="C34" i="22"/>
  <c r="C35" i="22"/>
  <c r="H35" i="22" s="1"/>
  <c r="M35" i="22" s="1"/>
  <c r="R35" i="22" s="1"/>
  <c r="C36" i="22"/>
  <c r="H36" i="22" s="1"/>
  <c r="M36" i="22" s="1"/>
  <c r="R36" i="22" s="1"/>
  <c r="C37" i="22"/>
  <c r="C38" i="22"/>
  <c r="C39" i="22"/>
  <c r="C40" i="22"/>
  <c r="C41" i="22"/>
  <c r="C42" i="22"/>
  <c r="C43" i="22"/>
  <c r="C44" i="22"/>
  <c r="H44" i="22" s="1"/>
  <c r="M44" i="22" s="1"/>
  <c r="R44" i="22" s="1"/>
  <c r="C45" i="22"/>
  <c r="C46" i="22"/>
  <c r="C47" i="22"/>
  <c r="C48" i="22"/>
  <c r="C49" i="22"/>
  <c r="C50" i="22"/>
  <c r="C51" i="22"/>
  <c r="C52" i="22"/>
  <c r="H52" i="22" s="1"/>
  <c r="M52" i="22" s="1"/>
  <c r="R52" i="22" s="1"/>
  <c r="C53" i="22"/>
  <c r="C54" i="22"/>
  <c r="C55" i="22"/>
  <c r="C56" i="22"/>
  <c r="C57" i="22"/>
  <c r="C58" i="22"/>
  <c r="C59" i="22"/>
  <c r="H59" i="22" s="1"/>
  <c r="M59" i="22" s="1"/>
  <c r="R59" i="22" s="1"/>
  <c r="C60" i="22"/>
  <c r="H60" i="22" s="1"/>
  <c r="M60" i="22" s="1"/>
  <c r="R60" i="22" s="1"/>
  <c r="C61" i="22"/>
  <c r="C62" i="22"/>
  <c r="C63" i="22"/>
  <c r="C64" i="22"/>
  <c r="C65" i="22"/>
  <c r="C66" i="22"/>
  <c r="C67" i="22"/>
  <c r="H67" i="22" s="1"/>
  <c r="M67" i="22" s="1"/>
  <c r="R67" i="22" s="1"/>
  <c r="C68" i="22"/>
  <c r="H68" i="22" s="1"/>
  <c r="M68" i="22" s="1"/>
  <c r="R68" i="22" s="1"/>
  <c r="C69" i="22"/>
  <c r="C70" i="22"/>
  <c r="C71" i="22"/>
  <c r="C72" i="22"/>
  <c r="C73" i="22"/>
  <c r="C74" i="22"/>
  <c r="C75" i="22"/>
  <c r="C76" i="22"/>
  <c r="H76" i="22" s="1"/>
  <c r="M76" i="22" s="1"/>
  <c r="R76" i="22" s="1"/>
  <c r="C77" i="22"/>
  <c r="C78" i="22"/>
  <c r="C79" i="22"/>
  <c r="C80" i="22"/>
  <c r="C81" i="22"/>
  <c r="C82" i="22"/>
  <c r="C83" i="22"/>
  <c r="H83" i="22" s="1"/>
  <c r="M83" i="22" s="1"/>
  <c r="R83" i="22" s="1"/>
  <c r="C84" i="22"/>
  <c r="H84" i="22" s="1"/>
  <c r="M84" i="22" s="1"/>
  <c r="R84" i="22" s="1"/>
  <c r="C85" i="22"/>
  <c r="C86" i="22"/>
  <c r="C87" i="22"/>
  <c r="C88" i="22"/>
  <c r="C89" i="22"/>
  <c r="C90" i="22"/>
  <c r="C91" i="22"/>
  <c r="H91" i="22" s="1"/>
  <c r="M91" i="22" s="1"/>
  <c r="R91" i="22" s="1"/>
  <c r="C92" i="22"/>
  <c r="H92" i="22" s="1"/>
  <c r="M92" i="22" s="1"/>
  <c r="R92" i="22" s="1"/>
  <c r="C93" i="22"/>
  <c r="C94" i="22"/>
  <c r="C95" i="22"/>
  <c r="C96" i="22"/>
  <c r="C97" i="22"/>
  <c r="C98" i="22"/>
  <c r="C99" i="22"/>
  <c r="H99" i="22" s="1"/>
  <c r="M99" i="22" s="1"/>
  <c r="R99" i="22" s="1"/>
  <c r="C100" i="22"/>
  <c r="H100" i="22" s="1"/>
  <c r="C101" i="22"/>
  <c r="C102" i="22"/>
  <c r="C103" i="22"/>
  <c r="C104" i="22"/>
  <c r="C105" i="22"/>
  <c r="C106" i="22"/>
  <c r="C107" i="22"/>
  <c r="H107" i="22" s="1"/>
  <c r="M107" i="22" s="1"/>
  <c r="R107" i="22" s="1"/>
  <c r="C108" i="22"/>
  <c r="H108" i="22" s="1"/>
  <c r="C109" i="22"/>
  <c r="C110" i="22"/>
  <c r="C111" i="22"/>
  <c r="C112" i="22"/>
  <c r="C113" i="22"/>
  <c r="C114" i="22"/>
  <c r="C115" i="22"/>
  <c r="C116" i="22"/>
  <c r="H116" i="22" s="1"/>
  <c r="C117" i="22"/>
  <c r="C118" i="22"/>
  <c r="C119" i="22"/>
  <c r="C120" i="22"/>
  <c r="C121" i="22"/>
  <c r="C122" i="22"/>
  <c r="C123" i="22"/>
  <c r="H123" i="22" s="1"/>
  <c r="M123" i="22" s="1"/>
  <c r="R123" i="22" s="1"/>
  <c r="C124" i="22"/>
  <c r="H124" i="22" s="1"/>
  <c r="C125" i="22"/>
  <c r="C126" i="22"/>
  <c r="C127" i="22"/>
  <c r="C128" i="22"/>
  <c r="C129" i="22"/>
  <c r="C130" i="22"/>
  <c r="C131" i="22"/>
  <c r="H131" i="22" s="1"/>
  <c r="M131" i="22" s="1"/>
  <c r="R131" i="22" s="1"/>
  <c r="C132" i="22"/>
  <c r="H132" i="22" s="1"/>
  <c r="M132" i="22" s="1"/>
  <c r="R132" i="22" s="1"/>
  <c r="C133" i="22"/>
  <c r="C134" i="22"/>
  <c r="C135" i="22"/>
  <c r="C136" i="22"/>
  <c r="C137" i="22"/>
  <c r="C138" i="22"/>
  <c r="C139" i="22"/>
  <c r="H139" i="22" s="1"/>
  <c r="M139" i="22" s="1"/>
  <c r="R139" i="22" s="1"/>
  <c r="C140" i="22"/>
  <c r="H140" i="22" s="1"/>
  <c r="M140" i="22" s="1"/>
  <c r="R140" i="22" s="1"/>
  <c r="C141" i="22"/>
  <c r="C142" i="22"/>
  <c r="C143" i="22"/>
  <c r="C144" i="22"/>
  <c r="C145" i="22"/>
  <c r="C146" i="22"/>
  <c r="C147" i="22"/>
  <c r="H147" i="22" s="1"/>
  <c r="M147" i="22" s="1"/>
  <c r="R147" i="22" s="1"/>
  <c r="C148" i="22"/>
  <c r="C149" i="22"/>
  <c r="C150" i="22"/>
  <c r="C151" i="22"/>
  <c r="H151" i="22" s="1"/>
  <c r="M151" i="22" s="1"/>
  <c r="R151" i="22" s="1"/>
  <c r="C152" i="22"/>
  <c r="C153" i="22"/>
  <c r="C154" i="22"/>
  <c r="C155" i="22"/>
  <c r="C156" i="22"/>
  <c r="H156" i="22" s="1"/>
  <c r="C157" i="22"/>
  <c r="C158" i="22"/>
  <c r="C159" i="22"/>
  <c r="C160" i="22"/>
  <c r="C161" i="22"/>
  <c r="C12" i="22"/>
  <c r="H12" i="22" s="1"/>
  <c r="M12" i="22" s="1"/>
  <c r="R12" i="22" s="1"/>
  <c r="I161" i="22"/>
  <c r="H161" i="22"/>
  <c r="G161" i="22"/>
  <c r="L161" i="22" s="1"/>
  <c r="Q161" i="22" s="1"/>
  <c r="I160" i="22"/>
  <c r="H160" i="22"/>
  <c r="G160" i="22"/>
  <c r="L160" i="22" s="1"/>
  <c r="Q160" i="22" s="1"/>
  <c r="L159" i="22"/>
  <c r="Q159" i="22" s="1"/>
  <c r="I159" i="22"/>
  <c r="H159" i="22"/>
  <c r="M159" i="22" s="1"/>
  <c r="R159" i="22" s="1"/>
  <c r="G159" i="22"/>
  <c r="L158" i="22"/>
  <c r="Q158" i="22" s="1"/>
  <c r="I158" i="22"/>
  <c r="N158" i="22" s="1"/>
  <c r="S158" i="22" s="1"/>
  <c r="H158" i="22"/>
  <c r="M158" i="22" s="1"/>
  <c r="R158" i="22" s="1"/>
  <c r="G158" i="22"/>
  <c r="L157" i="22"/>
  <c r="Q157" i="22" s="1"/>
  <c r="I157" i="22"/>
  <c r="H157" i="22"/>
  <c r="G157" i="22"/>
  <c r="Q156" i="22"/>
  <c r="L156" i="22"/>
  <c r="G156" i="22"/>
  <c r="H155" i="22"/>
  <c r="M155" i="22" s="1"/>
  <c r="R155" i="22" s="1"/>
  <c r="G155" i="22"/>
  <c r="I154" i="22"/>
  <c r="N154" i="22" s="1"/>
  <c r="S154" i="22" s="1"/>
  <c r="H154" i="22"/>
  <c r="G154" i="22"/>
  <c r="I153" i="22"/>
  <c r="H153" i="22"/>
  <c r="G153" i="22"/>
  <c r="L153" i="22" s="1"/>
  <c r="Q153" i="22" s="1"/>
  <c r="I152" i="22"/>
  <c r="H152" i="22"/>
  <c r="G152" i="22"/>
  <c r="L152" i="22" s="1"/>
  <c r="Q152" i="22" s="1"/>
  <c r="L151" i="22"/>
  <c r="Q151" i="22" s="1"/>
  <c r="I151" i="22"/>
  <c r="N151" i="22" s="1"/>
  <c r="S151" i="22" s="1"/>
  <c r="G151" i="22"/>
  <c r="M150" i="22"/>
  <c r="R150" i="22" s="1"/>
  <c r="L150" i="22"/>
  <c r="Q150" i="22" s="1"/>
  <c r="I150" i="22"/>
  <c r="H150" i="22"/>
  <c r="G150" i="22"/>
  <c r="L149" i="22"/>
  <c r="Q149" i="22" s="1"/>
  <c r="I149" i="22"/>
  <c r="H149" i="22"/>
  <c r="M149" i="22" s="1"/>
  <c r="R149" i="22" s="1"/>
  <c r="G149" i="22"/>
  <c r="Q148" i="22"/>
  <c r="L148" i="22"/>
  <c r="H148" i="22"/>
  <c r="M148" i="22" s="1"/>
  <c r="R148" i="22" s="1"/>
  <c r="G148" i="22"/>
  <c r="I147" i="22"/>
  <c r="N147" i="22" s="1"/>
  <c r="S147" i="22" s="1"/>
  <c r="G147" i="22"/>
  <c r="I146" i="22"/>
  <c r="N146" i="22" s="1"/>
  <c r="S146" i="22" s="1"/>
  <c r="H146" i="22"/>
  <c r="G146" i="22"/>
  <c r="I145" i="22"/>
  <c r="H145" i="22"/>
  <c r="G145" i="22"/>
  <c r="L145" i="22" s="1"/>
  <c r="Q145" i="22" s="1"/>
  <c r="I144" i="22"/>
  <c r="H144" i="22"/>
  <c r="G144" i="22"/>
  <c r="L144" i="22" s="1"/>
  <c r="Q144" i="22" s="1"/>
  <c r="L143" i="22"/>
  <c r="Q143" i="22" s="1"/>
  <c r="I143" i="22"/>
  <c r="H143" i="22"/>
  <c r="M143" i="22" s="1"/>
  <c r="R143" i="22" s="1"/>
  <c r="G143" i="22"/>
  <c r="L142" i="22"/>
  <c r="Q142" i="22" s="1"/>
  <c r="I142" i="22"/>
  <c r="H142" i="22"/>
  <c r="G142" i="22"/>
  <c r="L141" i="22"/>
  <c r="Q141" i="22" s="1"/>
  <c r="I141" i="22"/>
  <c r="N141" i="22" s="1"/>
  <c r="S141" i="22" s="1"/>
  <c r="H141" i="22"/>
  <c r="G141" i="22"/>
  <c r="Q140" i="22"/>
  <c r="L140" i="22"/>
  <c r="G140" i="22"/>
  <c r="I139" i="22"/>
  <c r="N139" i="22" s="1"/>
  <c r="S139" i="22" s="1"/>
  <c r="G139" i="22"/>
  <c r="I138" i="22"/>
  <c r="N138" i="22" s="1"/>
  <c r="S138" i="22" s="1"/>
  <c r="H138" i="22"/>
  <c r="G138" i="22"/>
  <c r="I137" i="22"/>
  <c r="H137" i="22"/>
  <c r="G137" i="22"/>
  <c r="I136" i="22"/>
  <c r="H136" i="22"/>
  <c r="M136" i="22" s="1"/>
  <c r="R136" i="22" s="1"/>
  <c r="G136" i="22"/>
  <c r="L136" i="22" s="1"/>
  <c r="Q136" i="22" s="1"/>
  <c r="L135" i="22"/>
  <c r="Q135" i="22" s="1"/>
  <c r="I135" i="22"/>
  <c r="N135" i="22" s="1"/>
  <c r="S135" i="22" s="1"/>
  <c r="H135" i="22"/>
  <c r="M135" i="22" s="1"/>
  <c r="R135" i="22" s="1"/>
  <c r="G135" i="22"/>
  <c r="L134" i="22"/>
  <c r="Q134" i="22" s="1"/>
  <c r="I134" i="22"/>
  <c r="H134" i="22"/>
  <c r="M134" i="22" s="1"/>
  <c r="R134" i="22" s="1"/>
  <c r="G134" i="22"/>
  <c r="L133" i="22"/>
  <c r="Q133" i="22" s="1"/>
  <c r="I133" i="22"/>
  <c r="H133" i="22"/>
  <c r="G133" i="22"/>
  <c r="Q132" i="22"/>
  <c r="L132" i="22"/>
  <c r="G132" i="22"/>
  <c r="I131" i="22"/>
  <c r="N131" i="22" s="1"/>
  <c r="S131" i="22" s="1"/>
  <c r="G131" i="22"/>
  <c r="I130" i="22"/>
  <c r="N130" i="22" s="1"/>
  <c r="S130" i="22" s="1"/>
  <c r="H130" i="22"/>
  <c r="G130" i="22"/>
  <c r="I129" i="22"/>
  <c r="H129" i="22"/>
  <c r="G129" i="22"/>
  <c r="L129" i="22" s="1"/>
  <c r="Q129" i="22" s="1"/>
  <c r="I128" i="22"/>
  <c r="H128" i="22"/>
  <c r="G128" i="22"/>
  <c r="L128" i="22" s="1"/>
  <c r="Q128" i="22" s="1"/>
  <c r="L127" i="22"/>
  <c r="Q127" i="22" s="1"/>
  <c r="I127" i="22"/>
  <c r="N127" i="22" s="1"/>
  <c r="S127" i="22" s="1"/>
  <c r="H127" i="22"/>
  <c r="G127" i="22"/>
  <c r="L126" i="22"/>
  <c r="Q126" i="22" s="1"/>
  <c r="I126" i="22"/>
  <c r="H126" i="22"/>
  <c r="M126" i="22" s="1"/>
  <c r="R126" i="22" s="1"/>
  <c r="G126" i="22"/>
  <c r="L125" i="22"/>
  <c r="Q125" i="22" s="1"/>
  <c r="I125" i="22"/>
  <c r="H125" i="22"/>
  <c r="G125" i="22"/>
  <c r="Q124" i="22"/>
  <c r="L124" i="22"/>
  <c r="G124" i="22"/>
  <c r="I123" i="22"/>
  <c r="N123" i="22" s="1"/>
  <c r="S123" i="22" s="1"/>
  <c r="G123" i="22"/>
  <c r="I122" i="22"/>
  <c r="N122" i="22" s="1"/>
  <c r="S122" i="22" s="1"/>
  <c r="H122" i="22"/>
  <c r="G122" i="22"/>
  <c r="I121" i="22"/>
  <c r="H121" i="22"/>
  <c r="G121" i="22"/>
  <c r="I120" i="22"/>
  <c r="H120" i="22"/>
  <c r="M120" i="22" s="1"/>
  <c r="R120" i="22" s="1"/>
  <c r="G120" i="22"/>
  <c r="L120" i="22" s="1"/>
  <c r="Q120" i="22" s="1"/>
  <c r="I119" i="22"/>
  <c r="H119" i="22"/>
  <c r="G119" i="22"/>
  <c r="L119" i="22" s="1"/>
  <c r="Q119" i="22" s="1"/>
  <c r="L118" i="22"/>
  <c r="Q118" i="22" s="1"/>
  <c r="I118" i="22"/>
  <c r="H118" i="22"/>
  <c r="G118" i="22"/>
  <c r="L117" i="22"/>
  <c r="Q117" i="22" s="1"/>
  <c r="I117" i="22"/>
  <c r="H117" i="22"/>
  <c r="M118" i="22" s="1"/>
  <c r="R118" i="22" s="1"/>
  <c r="G117" i="22"/>
  <c r="L116" i="22"/>
  <c r="Q116" i="22" s="1"/>
  <c r="G116" i="22"/>
  <c r="H115" i="22"/>
  <c r="M115" i="22" s="1"/>
  <c r="R115" i="22" s="1"/>
  <c r="G115" i="22"/>
  <c r="I114" i="22"/>
  <c r="N114" i="22" s="1"/>
  <c r="S114" i="22" s="1"/>
  <c r="H114" i="22"/>
  <c r="G114" i="22"/>
  <c r="I113" i="22"/>
  <c r="H113" i="22"/>
  <c r="G113" i="22"/>
  <c r="L113" i="22" s="1"/>
  <c r="Q113" i="22" s="1"/>
  <c r="I112" i="22"/>
  <c r="N113" i="22" s="1"/>
  <c r="S113" i="22" s="1"/>
  <c r="H112" i="22"/>
  <c r="G112" i="22"/>
  <c r="I111" i="22"/>
  <c r="H111" i="22"/>
  <c r="G111" i="22"/>
  <c r="L111" i="22" s="1"/>
  <c r="Q111" i="22" s="1"/>
  <c r="I110" i="22"/>
  <c r="N110" i="22" s="1"/>
  <c r="S110" i="22" s="1"/>
  <c r="H110" i="22"/>
  <c r="M110" i="22" s="1"/>
  <c r="R110" i="22" s="1"/>
  <c r="G110" i="22"/>
  <c r="L110" i="22" s="1"/>
  <c r="Q110" i="22" s="1"/>
  <c r="L109" i="22"/>
  <c r="Q109" i="22" s="1"/>
  <c r="I109" i="22"/>
  <c r="N109" i="22" s="1"/>
  <c r="S109" i="22" s="1"/>
  <c r="H109" i="22"/>
  <c r="G109" i="22"/>
  <c r="L108" i="22"/>
  <c r="Q108" i="22" s="1"/>
  <c r="I108" i="22"/>
  <c r="N108" i="22" s="1"/>
  <c r="S108" i="22" s="1"/>
  <c r="G108" i="22"/>
  <c r="L107" i="22"/>
  <c r="Q107" i="22" s="1"/>
  <c r="G107" i="22"/>
  <c r="I106" i="22"/>
  <c r="N106" i="22" s="1"/>
  <c r="S106" i="22" s="1"/>
  <c r="H106" i="22"/>
  <c r="M106" i="22" s="1"/>
  <c r="R106" i="22" s="1"/>
  <c r="G106" i="22"/>
  <c r="I105" i="22"/>
  <c r="H105" i="22"/>
  <c r="G105" i="22"/>
  <c r="I104" i="22"/>
  <c r="N104" i="22" s="1"/>
  <c r="S104" i="22" s="1"/>
  <c r="H104" i="22"/>
  <c r="M104" i="22" s="1"/>
  <c r="R104" i="22" s="1"/>
  <c r="G104" i="22"/>
  <c r="I103" i="22"/>
  <c r="H103" i="22"/>
  <c r="G103" i="22"/>
  <c r="L103" i="22" s="1"/>
  <c r="Q103" i="22" s="1"/>
  <c r="I102" i="22"/>
  <c r="H102" i="22"/>
  <c r="M102" i="22" s="1"/>
  <c r="R102" i="22" s="1"/>
  <c r="G102" i="22"/>
  <c r="L102" i="22" s="1"/>
  <c r="Q102" i="22" s="1"/>
  <c r="L101" i="22"/>
  <c r="Q101" i="22" s="1"/>
  <c r="I101" i="22"/>
  <c r="H101" i="22"/>
  <c r="G101" i="22"/>
  <c r="L100" i="22"/>
  <c r="Q100" i="22" s="1"/>
  <c r="G100" i="22"/>
  <c r="L99" i="22"/>
  <c r="Q99" i="22" s="1"/>
  <c r="I99" i="22"/>
  <c r="N99" i="22" s="1"/>
  <c r="S99" i="22" s="1"/>
  <c r="G99" i="22"/>
  <c r="I98" i="22"/>
  <c r="N98" i="22" s="1"/>
  <c r="S98" i="22" s="1"/>
  <c r="H98" i="22"/>
  <c r="G98" i="22"/>
  <c r="I97" i="22"/>
  <c r="H97" i="22"/>
  <c r="G97" i="22"/>
  <c r="I96" i="22"/>
  <c r="H96" i="22"/>
  <c r="M96" i="22" s="1"/>
  <c r="R96" i="22" s="1"/>
  <c r="G96" i="22"/>
  <c r="L96" i="22" s="1"/>
  <c r="Q96" i="22" s="1"/>
  <c r="I95" i="22"/>
  <c r="H95" i="22"/>
  <c r="G95" i="22"/>
  <c r="L95" i="22" s="1"/>
  <c r="Q95" i="22" s="1"/>
  <c r="L94" i="22"/>
  <c r="Q94" i="22" s="1"/>
  <c r="I94" i="22"/>
  <c r="H94" i="22"/>
  <c r="G94" i="22"/>
  <c r="L93" i="22"/>
  <c r="Q93" i="22" s="1"/>
  <c r="I93" i="22"/>
  <c r="H93" i="22"/>
  <c r="G93" i="22"/>
  <c r="L92" i="22"/>
  <c r="Q92" i="22" s="1"/>
  <c r="I92" i="22"/>
  <c r="G92" i="22"/>
  <c r="G91" i="22"/>
  <c r="I90" i="22"/>
  <c r="N90" i="22" s="1"/>
  <c r="S90" i="22" s="1"/>
  <c r="H90" i="22"/>
  <c r="M90" i="22" s="1"/>
  <c r="R90" i="22" s="1"/>
  <c r="G90" i="22"/>
  <c r="L90" i="22" s="1"/>
  <c r="Q90" i="22" s="1"/>
  <c r="I89" i="22"/>
  <c r="H89" i="22"/>
  <c r="M89" i="22" s="1"/>
  <c r="R89" i="22" s="1"/>
  <c r="G89" i="22"/>
  <c r="L89" i="22" s="1"/>
  <c r="Q89" i="22" s="1"/>
  <c r="I88" i="22"/>
  <c r="N89" i="22" s="1"/>
  <c r="S89" i="22" s="1"/>
  <c r="H88" i="22"/>
  <c r="G88" i="22"/>
  <c r="L88" i="22" s="1"/>
  <c r="Q88" i="22" s="1"/>
  <c r="L87" i="22"/>
  <c r="Q87" i="22" s="1"/>
  <c r="I87" i="22"/>
  <c r="H87" i="22"/>
  <c r="G87" i="22"/>
  <c r="I86" i="22"/>
  <c r="H86" i="22"/>
  <c r="G86" i="22"/>
  <c r="L86" i="22" s="1"/>
  <c r="Q86" i="22" s="1"/>
  <c r="L85" i="22"/>
  <c r="Q85" i="22" s="1"/>
  <c r="I85" i="22"/>
  <c r="H85" i="22"/>
  <c r="G85" i="22"/>
  <c r="Q84" i="22"/>
  <c r="L84" i="22"/>
  <c r="G84" i="22"/>
  <c r="G83" i="22"/>
  <c r="N82" i="22"/>
  <c r="S82" i="22" s="1"/>
  <c r="M82" i="22"/>
  <c r="R82" i="22" s="1"/>
  <c r="I82" i="22"/>
  <c r="H82" i="22"/>
  <c r="G82" i="22"/>
  <c r="Q81" i="22"/>
  <c r="I81" i="22"/>
  <c r="H81" i="22"/>
  <c r="G81" i="22"/>
  <c r="L81" i="22" s="1"/>
  <c r="I80" i="22"/>
  <c r="N81" i="22" s="1"/>
  <c r="S81" i="22" s="1"/>
  <c r="H80" i="22"/>
  <c r="G80" i="22"/>
  <c r="I79" i="22"/>
  <c r="N79" i="22" s="1"/>
  <c r="S79" i="22" s="1"/>
  <c r="H79" i="22"/>
  <c r="M79" i="22" s="1"/>
  <c r="R79" i="22" s="1"/>
  <c r="G79" i="22"/>
  <c r="L79" i="22" s="1"/>
  <c r="Q79" i="22" s="1"/>
  <c r="I78" i="22"/>
  <c r="H78" i="22"/>
  <c r="G78" i="22"/>
  <c r="L78" i="22" s="1"/>
  <c r="Q78" i="22" s="1"/>
  <c r="L77" i="22"/>
  <c r="Q77" i="22" s="1"/>
  <c r="I77" i="22"/>
  <c r="N77" i="22" s="1"/>
  <c r="S77" i="22" s="1"/>
  <c r="H77" i="22"/>
  <c r="G77" i="22"/>
  <c r="L76" i="22"/>
  <c r="Q76" i="22" s="1"/>
  <c r="G76" i="22"/>
  <c r="L75" i="22"/>
  <c r="Q75" i="22" s="1"/>
  <c r="H75" i="22"/>
  <c r="M75" i="22" s="1"/>
  <c r="R75" i="22" s="1"/>
  <c r="G75" i="22"/>
  <c r="I74" i="22"/>
  <c r="N74" i="22" s="1"/>
  <c r="S74" i="22" s="1"/>
  <c r="H74" i="22"/>
  <c r="M74" i="22" s="1"/>
  <c r="R74" i="22" s="1"/>
  <c r="G74" i="22"/>
  <c r="N73" i="22"/>
  <c r="S73" i="22" s="1"/>
  <c r="I73" i="22"/>
  <c r="H73" i="22"/>
  <c r="G73" i="22"/>
  <c r="I72" i="22"/>
  <c r="H72" i="22"/>
  <c r="G72" i="22"/>
  <c r="I71" i="22"/>
  <c r="N71" i="22" s="1"/>
  <c r="S71" i="22" s="1"/>
  <c r="H71" i="22"/>
  <c r="M71" i="22" s="1"/>
  <c r="R71" i="22" s="1"/>
  <c r="G71" i="22"/>
  <c r="L71" i="22" s="1"/>
  <c r="Q71" i="22" s="1"/>
  <c r="I70" i="22"/>
  <c r="H70" i="22"/>
  <c r="M70" i="22" s="1"/>
  <c r="R70" i="22" s="1"/>
  <c r="G70" i="22"/>
  <c r="L70" i="22" s="1"/>
  <c r="Q70" i="22" s="1"/>
  <c r="L69" i="22"/>
  <c r="Q69" i="22" s="1"/>
  <c r="I69" i="22"/>
  <c r="H69" i="22"/>
  <c r="G69" i="22"/>
  <c r="L68" i="22"/>
  <c r="Q68" i="22" s="1"/>
  <c r="G68" i="22"/>
  <c r="L67" i="22"/>
  <c r="Q67" i="22" s="1"/>
  <c r="G67" i="22"/>
  <c r="N66" i="22"/>
  <c r="S66" i="22" s="1"/>
  <c r="I66" i="22"/>
  <c r="H66" i="22"/>
  <c r="G66" i="22"/>
  <c r="I65" i="22"/>
  <c r="H65" i="22"/>
  <c r="G65" i="22"/>
  <c r="I64" i="22"/>
  <c r="N64" i="22" s="1"/>
  <c r="S64" i="22" s="1"/>
  <c r="H64" i="22"/>
  <c r="G64" i="22"/>
  <c r="L64" i="22" s="1"/>
  <c r="Q64" i="22" s="1"/>
  <c r="I63" i="22"/>
  <c r="H63" i="22"/>
  <c r="G63" i="22"/>
  <c r="L63" i="22" s="1"/>
  <c r="Q63" i="22" s="1"/>
  <c r="L62" i="22"/>
  <c r="Q62" i="22" s="1"/>
  <c r="I62" i="22"/>
  <c r="H62" i="22"/>
  <c r="G62" i="22"/>
  <c r="L61" i="22"/>
  <c r="Q61" i="22" s="1"/>
  <c r="I61" i="22"/>
  <c r="H61" i="22"/>
  <c r="G61" i="22"/>
  <c r="L60" i="22"/>
  <c r="Q60" i="22" s="1"/>
  <c r="G60" i="22"/>
  <c r="G59" i="22"/>
  <c r="I58" i="22"/>
  <c r="N58" i="22" s="1"/>
  <c r="S58" i="22" s="1"/>
  <c r="H58" i="22"/>
  <c r="G58" i="22"/>
  <c r="L58" i="22" s="1"/>
  <c r="Q58" i="22" s="1"/>
  <c r="I57" i="22"/>
  <c r="H57" i="22"/>
  <c r="G57" i="22"/>
  <c r="L57" i="22" s="1"/>
  <c r="Q57" i="22" s="1"/>
  <c r="I56" i="22"/>
  <c r="H56" i="22"/>
  <c r="M56" i="22" s="1"/>
  <c r="R56" i="22" s="1"/>
  <c r="G56" i="22"/>
  <c r="L56" i="22" s="1"/>
  <c r="Q56" i="22" s="1"/>
  <c r="L55" i="22"/>
  <c r="Q55" i="22" s="1"/>
  <c r="I55" i="22"/>
  <c r="H55" i="22"/>
  <c r="G55" i="22"/>
  <c r="I54" i="22"/>
  <c r="H54" i="22"/>
  <c r="M54" i="22" s="1"/>
  <c r="R54" i="22" s="1"/>
  <c r="G54" i="22"/>
  <c r="L54" i="22" s="1"/>
  <c r="Q54" i="22" s="1"/>
  <c r="L53" i="22"/>
  <c r="Q53" i="22" s="1"/>
  <c r="I53" i="22"/>
  <c r="H53" i="22"/>
  <c r="G53" i="22"/>
  <c r="Q52" i="22"/>
  <c r="L52" i="22"/>
  <c r="G52" i="22"/>
  <c r="I51" i="22"/>
  <c r="N51" i="22" s="1"/>
  <c r="S51" i="22" s="1"/>
  <c r="H51" i="22"/>
  <c r="M51" i="22" s="1"/>
  <c r="R51" i="22" s="1"/>
  <c r="G51" i="22"/>
  <c r="Q50" i="22"/>
  <c r="I50" i="22"/>
  <c r="N50" i="22" s="1"/>
  <c r="S50" i="22" s="1"/>
  <c r="H50" i="22"/>
  <c r="G50" i="22"/>
  <c r="L50" i="22" s="1"/>
  <c r="I49" i="22"/>
  <c r="H49" i="22"/>
  <c r="G49" i="22"/>
  <c r="I48" i="22"/>
  <c r="H48" i="22"/>
  <c r="G48" i="22"/>
  <c r="I47" i="22"/>
  <c r="N47" i="22" s="1"/>
  <c r="S47" i="22" s="1"/>
  <c r="H47" i="22"/>
  <c r="M47" i="22" s="1"/>
  <c r="R47" i="22" s="1"/>
  <c r="G47" i="22"/>
  <c r="L47" i="22" s="1"/>
  <c r="Q47" i="22" s="1"/>
  <c r="I46" i="22"/>
  <c r="H46" i="22"/>
  <c r="M46" i="22" s="1"/>
  <c r="R46" i="22" s="1"/>
  <c r="G46" i="22"/>
  <c r="L46" i="22" s="1"/>
  <c r="Q46" i="22" s="1"/>
  <c r="I45" i="22"/>
  <c r="H45" i="22"/>
  <c r="G45" i="22"/>
  <c r="L45" i="22" s="1"/>
  <c r="Q45" i="22" s="1"/>
  <c r="G44" i="22"/>
  <c r="L44" i="22" s="1"/>
  <c r="Q44" i="22" s="1"/>
  <c r="L43" i="22"/>
  <c r="Q43" i="22" s="1"/>
  <c r="H43" i="22"/>
  <c r="M43" i="22" s="1"/>
  <c r="R43" i="22" s="1"/>
  <c r="G43" i="22"/>
  <c r="L42" i="22"/>
  <c r="Q42" i="22" s="1"/>
  <c r="I42" i="22"/>
  <c r="N42" i="22" s="1"/>
  <c r="S42" i="22" s="1"/>
  <c r="H42" i="22"/>
  <c r="G42" i="22"/>
  <c r="L41" i="22"/>
  <c r="Q41" i="22" s="1"/>
  <c r="I41" i="22"/>
  <c r="N41" i="22" s="1"/>
  <c r="S41" i="22" s="1"/>
  <c r="H41" i="22"/>
  <c r="M41" i="22" s="1"/>
  <c r="R41" i="22" s="1"/>
  <c r="G41" i="22"/>
  <c r="N40" i="22"/>
  <c r="S40" i="22" s="1"/>
  <c r="I40" i="22"/>
  <c r="H40" i="22"/>
  <c r="M40" i="22" s="1"/>
  <c r="R40" i="22" s="1"/>
  <c r="G40" i="22"/>
  <c r="L40" i="22" s="1"/>
  <c r="Q40" i="22" s="1"/>
  <c r="I39" i="22"/>
  <c r="N39" i="22" s="1"/>
  <c r="S39" i="22" s="1"/>
  <c r="H39" i="22"/>
  <c r="M39" i="22" s="1"/>
  <c r="R39" i="22" s="1"/>
  <c r="G39" i="22"/>
  <c r="L39" i="22" s="1"/>
  <c r="Q39" i="22" s="1"/>
  <c r="I38" i="22"/>
  <c r="N38" i="22" s="1"/>
  <c r="S38" i="22" s="1"/>
  <c r="H38" i="22"/>
  <c r="G38" i="22"/>
  <c r="L38" i="22" s="1"/>
  <c r="Q38" i="22" s="1"/>
  <c r="I37" i="22"/>
  <c r="H37" i="22"/>
  <c r="G37" i="22"/>
  <c r="L37" i="22" s="1"/>
  <c r="Q37" i="22" s="1"/>
  <c r="G36" i="22"/>
  <c r="L36" i="22" s="1"/>
  <c r="Q36" i="22" s="1"/>
  <c r="L35" i="22"/>
  <c r="Q35" i="22" s="1"/>
  <c r="G35" i="22"/>
  <c r="M34" i="22"/>
  <c r="R34" i="22" s="1"/>
  <c r="L34" i="22"/>
  <c r="Q34" i="22" s="1"/>
  <c r="I34" i="22"/>
  <c r="N34" i="22" s="1"/>
  <c r="S34" i="22" s="1"/>
  <c r="H34" i="22"/>
  <c r="G34" i="22"/>
  <c r="N33" i="22"/>
  <c r="S33" i="22" s="1"/>
  <c r="L33" i="22"/>
  <c r="Q33" i="22" s="1"/>
  <c r="I33" i="22"/>
  <c r="H33" i="22"/>
  <c r="M33" i="22" s="1"/>
  <c r="R33" i="22" s="1"/>
  <c r="G33" i="22"/>
  <c r="M32" i="22"/>
  <c r="R32" i="22" s="1"/>
  <c r="I32" i="22"/>
  <c r="N32" i="22" s="1"/>
  <c r="S32" i="22" s="1"/>
  <c r="H32" i="22"/>
  <c r="G32" i="22"/>
  <c r="L32" i="22" s="1"/>
  <c r="Q32" i="22" s="1"/>
  <c r="N31" i="22"/>
  <c r="S31" i="22" s="1"/>
  <c r="I31" i="22"/>
  <c r="H31" i="22"/>
  <c r="G31" i="22"/>
  <c r="L31" i="22" s="1"/>
  <c r="Q31" i="22" s="1"/>
  <c r="I30" i="22"/>
  <c r="N30" i="22" s="1"/>
  <c r="S30" i="22" s="1"/>
  <c r="H30" i="22"/>
  <c r="G30" i="22"/>
  <c r="L30" i="22" s="1"/>
  <c r="Q30" i="22" s="1"/>
  <c r="I29" i="22"/>
  <c r="H29" i="22"/>
  <c r="G29" i="22"/>
  <c r="L29" i="22" s="1"/>
  <c r="Q29" i="22" s="1"/>
  <c r="G28" i="22"/>
  <c r="L28" i="22" s="1"/>
  <c r="Q28" i="22" s="1"/>
  <c r="L27" i="22"/>
  <c r="Q27" i="22" s="1"/>
  <c r="I27" i="22"/>
  <c r="N27" i="22" s="1"/>
  <c r="S27" i="22" s="1"/>
  <c r="H27" i="22"/>
  <c r="M27" i="22" s="1"/>
  <c r="R27" i="22" s="1"/>
  <c r="G27" i="22"/>
  <c r="M26" i="22"/>
  <c r="R26" i="22" s="1"/>
  <c r="L26" i="22"/>
  <c r="Q26" i="22" s="1"/>
  <c r="I26" i="22"/>
  <c r="N26" i="22" s="1"/>
  <c r="S26" i="22" s="1"/>
  <c r="H26" i="22"/>
  <c r="G26" i="22"/>
  <c r="N25" i="22"/>
  <c r="S25" i="22" s="1"/>
  <c r="L25" i="22"/>
  <c r="Q25" i="22" s="1"/>
  <c r="I25" i="22"/>
  <c r="H25" i="22"/>
  <c r="G25" i="22"/>
  <c r="I24" i="22"/>
  <c r="N24" i="22" s="1"/>
  <c r="S24" i="22" s="1"/>
  <c r="H24" i="22"/>
  <c r="M25" i="22" s="1"/>
  <c r="R25" i="22" s="1"/>
  <c r="G24" i="22"/>
  <c r="L24" i="22" s="1"/>
  <c r="Q24" i="22" s="1"/>
  <c r="N23" i="22"/>
  <c r="S23" i="22" s="1"/>
  <c r="I23" i="22"/>
  <c r="H23" i="22"/>
  <c r="M23" i="22" s="1"/>
  <c r="R23" i="22" s="1"/>
  <c r="G23" i="22"/>
  <c r="L23" i="22" s="1"/>
  <c r="Q23" i="22" s="1"/>
  <c r="I22" i="22"/>
  <c r="H22" i="22"/>
  <c r="G22" i="22"/>
  <c r="L22" i="22" s="1"/>
  <c r="Q22" i="22" s="1"/>
  <c r="I21" i="22"/>
  <c r="H21" i="22"/>
  <c r="G21" i="22"/>
  <c r="L21" i="22" s="1"/>
  <c r="Q21" i="22" s="1"/>
  <c r="G20" i="22"/>
  <c r="L20" i="22" s="1"/>
  <c r="Q20" i="22" s="1"/>
  <c r="L19" i="22"/>
  <c r="Q19" i="22" s="1"/>
  <c r="H19" i="22"/>
  <c r="M19" i="22" s="1"/>
  <c r="R19" i="22" s="1"/>
  <c r="G19" i="22"/>
  <c r="L18" i="22"/>
  <c r="Q18" i="22" s="1"/>
  <c r="I18" i="22"/>
  <c r="N18" i="22" s="1"/>
  <c r="S18" i="22" s="1"/>
  <c r="H18" i="22"/>
  <c r="M18" i="22" s="1"/>
  <c r="R18" i="22" s="1"/>
  <c r="G18" i="22"/>
  <c r="N17" i="22"/>
  <c r="S17" i="22" s="1"/>
  <c r="L17" i="22"/>
  <c r="Q17" i="22" s="1"/>
  <c r="I17" i="22"/>
  <c r="H17" i="22"/>
  <c r="G17" i="22"/>
  <c r="N16" i="22"/>
  <c r="S16" i="22" s="1"/>
  <c r="I16" i="22"/>
  <c r="H16" i="22"/>
  <c r="M17" i="22" s="1"/>
  <c r="R17" i="22" s="1"/>
  <c r="G16" i="22"/>
  <c r="L16" i="22" s="1"/>
  <c r="Q16" i="22" s="1"/>
  <c r="I15" i="22"/>
  <c r="H15" i="22"/>
  <c r="G15" i="22"/>
  <c r="L15" i="22" s="1"/>
  <c r="Q15" i="22" s="1"/>
  <c r="I14" i="22"/>
  <c r="N14" i="22" s="1"/>
  <c r="S14" i="22" s="1"/>
  <c r="H14" i="22"/>
  <c r="M14" i="22" s="1"/>
  <c r="R14" i="22" s="1"/>
  <c r="G14" i="22"/>
  <c r="L14" i="22" s="1"/>
  <c r="Q14" i="22" s="1"/>
  <c r="I13" i="22"/>
  <c r="H13" i="22"/>
  <c r="G13" i="22"/>
  <c r="L13" i="22" s="1"/>
  <c r="Q13" i="22" s="1"/>
  <c r="I12" i="22"/>
  <c r="N12" i="22" s="1"/>
  <c r="S12" i="22" s="1"/>
  <c r="G12" i="22"/>
  <c r="L12" i="22" s="1"/>
  <c r="Q12" i="22" s="1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4" i="20"/>
  <c r="G4" i="20"/>
  <c r="C3" i="20"/>
  <c r="C4" i="20" s="1"/>
  <c r="B3" i="20"/>
  <c r="Q4" i="20" s="1"/>
  <c r="F4" i="19"/>
  <c r="F5" i="19" s="1"/>
  <c r="G5" i="19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4" i="19"/>
  <c r="C3" i="19"/>
  <c r="R4" i="19" s="1"/>
  <c r="B3" i="19"/>
  <c r="B4" i="19" s="1"/>
  <c r="H19" i="18"/>
  <c r="B4" i="20" l="1"/>
  <c r="B5" i="20" s="1"/>
  <c r="R4" i="23"/>
  <c r="C4" i="23"/>
  <c r="C4" i="19"/>
  <c r="C5" i="19" s="1"/>
  <c r="B4" i="23"/>
  <c r="B4" i="24"/>
  <c r="D3" i="24"/>
  <c r="L4" i="24" s="1"/>
  <c r="C6" i="24"/>
  <c r="R6" i="24"/>
  <c r="R5" i="24"/>
  <c r="F7" i="24"/>
  <c r="M6" i="24"/>
  <c r="M5" i="24"/>
  <c r="M4" i="24"/>
  <c r="D4" i="24"/>
  <c r="L5" i="24" s="1"/>
  <c r="S4" i="23"/>
  <c r="T4" i="23" s="1"/>
  <c r="M5" i="23"/>
  <c r="F6" i="23"/>
  <c r="D3" i="23"/>
  <c r="L4" i="23" s="1"/>
  <c r="N148" i="22"/>
  <c r="S148" i="22" s="1"/>
  <c r="N149" i="22"/>
  <c r="S149" i="22" s="1"/>
  <c r="N125" i="22"/>
  <c r="S125" i="22" s="1"/>
  <c r="N157" i="22"/>
  <c r="S157" i="22" s="1"/>
  <c r="N133" i="22"/>
  <c r="S133" i="22" s="1"/>
  <c r="N85" i="22"/>
  <c r="S85" i="22" s="1"/>
  <c r="N92" i="22"/>
  <c r="S92" i="22" s="1"/>
  <c r="N45" i="22"/>
  <c r="S45" i="22" s="1"/>
  <c r="N53" i="22"/>
  <c r="S53" i="22" s="1"/>
  <c r="N69" i="22"/>
  <c r="S69" i="22" s="1"/>
  <c r="N15" i="22"/>
  <c r="S15" i="22" s="1"/>
  <c r="N117" i="22"/>
  <c r="S117" i="22" s="1"/>
  <c r="N22" i="22"/>
  <c r="S22" i="22" s="1"/>
  <c r="N49" i="22"/>
  <c r="S49" i="22" s="1"/>
  <c r="N72" i="22"/>
  <c r="S72" i="22" s="1"/>
  <c r="N86" i="22"/>
  <c r="S86" i="22" s="1"/>
  <c r="N93" i="22"/>
  <c r="S93" i="22" s="1"/>
  <c r="N159" i="22"/>
  <c r="S159" i="22" s="1"/>
  <c r="N101" i="22"/>
  <c r="S101" i="22" s="1"/>
  <c r="N37" i="22"/>
  <c r="S37" i="22" s="1"/>
  <c r="N46" i="22"/>
  <c r="S46" i="22" s="1"/>
  <c r="N48" i="22"/>
  <c r="S48" i="22" s="1"/>
  <c r="N57" i="22"/>
  <c r="S57" i="22" s="1"/>
  <c r="N78" i="22"/>
  <c r="S78" i="22" s="1"/>
  <c r="N111" i="22"/>
  <c r="S111" i="22" s="1"/>
  <c r="N54" i="22"/>
  <c r="S54" i="22" s="1"/>
  <c r="N61" i="22"/>
  <c r="S61" i="22" s="1"/>
  <c r="N105" i="22"/>
  <c r="S105" i="22" s="1"/>
  <c r="N126" i="22"/>
  <c r="S126" i="22" s="1"/>
  <c r="N134" i="22"/>
  <c r="S134" i="22" s="1"/>
  <c r="N142" i="22"/>
  <c r="S142" i="22" s="1"/>
  <c r="N21" i="22"/>
  <c r="S21" i="22" s="1"/>
  <c r="N29" i="22"/>
  <c r="S29" i="22" s="1"/>
  <c r="N96" i="22"/>
  <c r="S96" i="22" s="1"/>
  <c r="N103" i="22"/>
  <c r="S103" i="22" s="1"/>
  <c r="N150" i="22"/>
  <c r="S150" i="22" s="1"/>
  <c r="N13" i="22"/>
  <c r="S13" i="22" s="1"/>
  <c r="M157" i="22"/>
  <c r="R157" i="22" s="1"/>
  <c r="M156" i="22"/>
  <c r="R156" i="22" s="1"/>
  <c r="M117" i="22"/>
  <c r="R117" i="22" s="1"/>
  <c r="M116" i="22"/>
  <c r="R116" i="22" s="1"/>
  <c r="M77" i="22"/>
  <c r="R77" i="22" s="1"/>
  <c r="M124" i="22"/>
  <c r="R124" i="22" s="1"/>
  <c r="M125" i="22"/>
  <c r="R125" i="22" s="1"/>
  <c r="M101" i="22"/>
  <c r="R101" i="22" s="1"/>
  <c r="M100" i="22"/>
  <c r="R100" i="22" s="1"/>
  <c r="M133" i="22"/>
  <c r="R133" i="22" s="1"/>
  <c r="M141" i="22"/>
  <c r="R141" i="22" s="1"/>
  <c r="M108" i="22"/>
  <c r="R108" i="22" s="1"/>
  <c r="M109" i="22"/>
  <c r="R109" i="22" s="1"/>
  <c r="M69" i="22"/>
  <c r="R69" i="22" s="1"/>
  <c r="M37" i="22"/>
  <c r="R37" i="22" s="1"/>
  <c r="M142" i="22"/>
  <c r="R142" i="22" s="1"/>
  <c r="M16" i="22"/>
  <c r="R16" i="22" s="1"/>
  <c r="M22" i="22"/>
  <c r="R22" i="22" s="1"/>
  <c r="M45" i="22"/>
  <c r="R45" i="22" s="1"/>
  <c r="M78" i="22"/>
  <c r="R78" i="22" s="1"/>
  <c r="M61" i="22"/>
  <c r="R61" i="22" s="1"/>
  <c r="M64" i="22"/>
  <c r="R64" i="22" s="1"/>
  <c r="M85" i="22"/>
  <c r="R85" i="22" s="1"/>
  <c r="M111" i="22"/>
  <c r="R111" i="22" s="1"/>
  <c r="M15" i="22"/>
  <c r="R15" i="22" s="1"/>
  <c r="M38" i="22"/>
  <c r="R38" i="22" s="1"/>
  <c r="M48" i="22"/>
  <c r="R48" i="22" s="1"/>
  <c r="M72" i="22"/>
  <c r="R72" i="22" s="1"/>
  <c r="M97" i="22"/>
  <c r="R97" i="22" s="1"/>
  <c r="M57" i="22"/>
  <c r="R57" i="22" s="1"/>
  <c r="M127" i="22"/>
  <c r="R127" i="22" s="1"/>
  <c r="M160" i="22"/>
  <c r="R160" i="22" s="1"/>
  <c r="M29" i="22"/>
  <c r="R29" i="22" s="1"/>
  <c r="M24" i="22"/>
  <c r="R24" i="22" s="1"/>
  <c r="M31" i="22"/>
  <c r="R31" i="22" s="1"/>
  <c r="M53" i="22"/>
  <c r="R53" i="22" s="1"/>
  <c r="M65" i="22"/>
  <c r="R65" i="22" s="1"/>
  <c r="M88" i="22"/>
  <c r="R88" i="22" s="1"/>
  <c r="M93" i="22"/>
  <c r="R93" i="22" s="1"/>
  <c r="M42" i="22"/>
  <c r="R42" i="22" s="1"/>
  <c r="M30" i="22"/>
  <c r="R30" i="22" s="1"/>
  <c r="M21" i="22"/>
  <c r="R21" i="22" s="1"/>
  <c r="M86" i="22"/>
  <c r="R86" i="22" s="1"/>
  <c r="M103" i="22"/>
  <c r="R103" i="22" s="1"/>
  <c r="M119" i="22"/>
  <c r="R119" i="22" s="1"/>
  <c r="M144" i="22"/>
  <c r="R144" i="22" s="1"/>
  <c r="M13" i="22"/>
  <c r="R13" i="22" s="1"/>
  <c r="L147" i="22"/>
  <c r="Q147" i="22" s="1"/>
  <c r="L146" i="22"/>
  <c r="Q146" i="22" s="1"/>
  <c r="M62" i="22"/>
  <c r="R62" i="22" s="1"/>
  <c r="M66" i="22"/>
  <c r="R66" i="22" s="1"/>
  <c r="M94" i="22"/>
  <c r="R94" i="22" s="1"/>
  <c r="M98" i="22"/>
  <c r="R98" i="22" s="1"/>
  <c r="N121" i="22"/>
  <c r="S121" i="22" s="1"/>
  <c r="N120" i="22"/>
  <c r="S120" i="22" s="1"/>
  <c r="L123" i="22"/>
  <c r="Q123" i="22" s="1"/>
  <c r="L122" i="22"/>
  <c r="Q122" i="22" s="1"/>
  <c r="N145" i="22"/>
  <c r="S145" i="22" s="1"/>
  <c r="N144" i="22"/>
  <c r="S144" i="22" s="1"/>
  <c r="M154" i="22"/>
  <c r="R154" i="22" s="1"/>
  <c r="M153" i="22"/>
  <c r="R153" i="22" s="1"/>
  <c r="N65" i="22"/>
  <c r="S65" i="22" s="1"/>
  <c r="L82" i="22"/>
  <c r="Q82" i="22" s="1"/>
  <c r="N97" i="22"/>
  <c r="S97" i="22" s="1"/>
  <c r="L115" i="22"/>
  <c r="Q115" i="22" s="1"/>
  <c r="L114" i="22"/>
  <c r="Q114" i="22" s="1"/>
  <c r="M130" i="22"/>
  <c r="R130" i="22" s="1"/>
  <c r="M129" i="22"/>
  <c r="R129" i="22" s="1"/>
  <c r="L48" i="22"/>
  <c r="Q48" i="22" s="1"/>
  <c r="L49" i="22"/>
  <c r="Q49" i="22" s="1"/>
  <c r="M58" i="22"/>
  <c r="R58" i="22" s="1"/>
  <c r="L59" i="22"/>
  <c r="Q59" i="22" s="1"/>
  <c r="L91" i="22"/>
  <c r="Q91" i="22" s="1"/>
  <c r="L139" i="22"/>
  <c r="Q139" i="22" s="1"/>
  <c r="L138" i="22"/>
  <c r="Q138" i="22" s="1"/>
  <c r="N161" i="22"/>
  <c r="S161" i="22" s="1"/>
  <c r="N160" i="22"/>
  <c r="S160" i="22" s="1"/>
  <c r="M49" i="22"/>
  <c r="R49" i="22" s="1"/>
  <c r="M63" i="22"/>
  <c r="R63" i="22" s="1"/>
  <c r="L74" i="22"/>
  <c r="Q74" i="22" s="1"/>
  <c r="M81" i="22"/>
  <c r="R81" i="22" s="1"/>
  <c r="M95" i="22"/>
  <c r="R95" i="22" s="1"/>
  <c r="L106" i="22"/>
  <c r="Q106" i="22" s="1"/>
  <c r="M114" i="22"/>
  <c r="R114" i="22" s="1"/>
  <c r="M113" i="22"/>
  <c r="R113" i="22" s="1"/>
  <c r="N119" i="22"/>
  <c r="S119" i="22" s="1"/>
  <c r="L121" i="22"/>
  <c r="Q121" i="22" s="1"/>
  <c r="N137" i="22"/>
  <c r="S137" i="22" s="1"/>
  <c r="N136" i="22"/>
  <c r="S136" i="22" s="1"/>
  <c r="M146" i="22"/>
  <c r="R146" i="22" s="1"/>
  <c r="M145" i="22"/>
  <c r="R145" i="22" s="1"/>
  <c r="M50" i="22"/>
  <c r="R50" i="22" s="1"/>
  <c r="L51" i="22"/>
  <c r="Q51" i="22" s="1"/>
  <c r="N56" i="22"/>
  <c r="S56" i="22" s="1"/>
  <c r="N63" i="22"/>
  <c r="S63" i="22" s="1"/>
  <c r="N70" i="22"/>
  <c r="S70" i="22" s="1"/>
  <c r="L73" i="22"/>
  <c r="Q73" i="22" s="1"/>
  <c r="L80" i="22"/>
  <c r="Q80" i="22" s="1"/>
  <c r="L83" i="22"/>
  <c r="Q83" i="22" s="1"/>
  <c r="N88" i="22"/>
  <c r="S88" i="22" s="1"/>
  <c r="N95" i="22"/>
  <c r="S95" i="22" s="1"/>
  <c r="N102" i="22"/>
  <c r="S102" i="22" s="1"/>
  <c r="L105" i="22"/>
  <c r="Q105" i="22" s="1"/>
  <c r="L112" i="22"/>
  <c r="Q112" i="22" s="1"/>
  <c r="M122" i="22"/>
  <c r="R122" i="22" s="1"/>
  <c r="M121" i="22"/>
  <c r="R121" i="22" s="1"/>
  <c r="N143" i="22"/>
  <c r="S143" i="22" s="1"/>
  <c r="M152" i="22"/>
  <c r="R152" i="22" s="1"/>
  <c r="L155" i="22"/>
  <c r="Q155" i="22" s="1"/>
  <c r="L154" i="22"/>
  <c r="Q154" i="22" s="1"/>
  <c r="M161" i="22"/>
  <c r="R161" i="22" s="1"/>
  <c r="M55" i="22"/>
  <c r="R55" i="22" s="1"/>
  <c r="L66" i="22"/>
  <c r="Q66" i="22" s="1"/>
  <c r="M73" i="22"/>
  <c r="R73" i="22" s="1"/>
  <c r="M80" i="22"/>
  <c r="R80" i="22" s="1"/>
  <c r="M87" i="22"/>
  <c r="R87" i="22" s="1"/>
  <c r="L98" i="22"/>
  <c r="Q98" i="22" s="1"/>
  <c r="M105" i="22"/>
  <c r="R105" i="22" s="1"/>
  <c r="M112" i="22"/>
  <c r="R112" i="22" s="1"/>
  <c r="M128" i="22"/>
  <c r="R128" i="22" s="1"/>
  <c r="L131" i="22"/>
  <c r="Q131" i="22" s="1"/>
  <c r="L130" i="22"/>
  <c r="Q130" i="22" s="1"/>
  <c r="L137" i="22"/>
  <c r="Q137" i="22" s="1"/>
  <c r="N153" i="22"/>
  <c r="S153" i="22" s="1"/>
  <c r="N152" i="22"/>
  <c r="S152" i="22" s="1"/>
  <c r="N55" i="22"/>
  <c r="S55" i="22" s="1"/>
  <c r="N62" i="22"/>
  <c r="S62" i="22" s="1"/>
  <c r="L65" i="22"/>
  <c r="Q65" i="22" s="1"/>
  <c r="L72" i="22"/>
  <c r="Q72" i="22" s="1"/>
  <c r="N80" i="22"/>
  <c r="S80" i="22" s="1"/>
  <c r="N87" i="22"/>
  <c r="S87" i="22" s="1"/>
  <c r="N94" i="22"/>
  <c r="S94" i="22" s="1"/>
  <c r="L97" i="22"/>
  <c r="Q97" i="22" s="1"/>
  <c r="L104" i="22"/>
  <c r="Q104" i="22" s="1"/>
  <c r="N112" i="22"/>
  <c r="S112" i="22" s="1"/>
  <c r="N118" i="22"/>
  <c r="S118" i="22" s="1"/>
  <c r="N129" i="22"/>
  <c r="S129" i="22" s="1"/>
  <c r="N128" i="22"/>
  <c r="S128" i="22" s="1"/>
  <c r="M138" i="22"/>
  <c r="R138" i="22" s="1"/>
  <c r="M137" i="22"/>
  <c r="R137" i="22" s="1"/>
  <c r="C5" i="20"/>
  <c r="R5" i="20"/>
  <c r="D5" i="20"/>
  <c r="B6" i="20"/>
  <c r="Q6" i="20"/>
  <c r="Q5" i="20"/>
  <c r="D3" i="20"/>
  <c r="L4" i="20" s="1"/>
  <c r="G5" i="20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D4" i="20"/>
  <c r="R4" i="20"/>
  <c r="S4" i="20" s="1"/>
  <c r="T4" i="20" s="1"/>
  <c r="F6" i="19"/>
  <c r="B5" i="19"/>
  <c r="Q5" i="19"/>
  <c r="D4" i="19"/>
  <c r="C6" i="19"/>
  <c r="R6" i="19"/>
  <c r="D3" i="19"/>
  <c r="L4" i="19" s="1"/>
  <c r="Q4" i="19"/>
  <c r="F4" i="15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J5" i="20" l="1"/>
  <c r="L6" i="20"/>
  <c r="L5" i="20"/>
  <c r="J4" i="20"/>
  <c r="B5" i="24"/>
  <c r="Q5" i="24"/>
  <c r="L5" i="19"/>
  <c r="J4" i="19"/>
  <c r="B5" i="23"/>
  <c r="Q5" i="23"/>
  <c r="I3" i="24"/>
  <c r="N3" i="24" s="1"/>
  <c r="O3" i="24" s="1"/>
  <c r="C5" i="23"/>
  <c r="R5" i="23"/>
  <c r="R5" i="19"/>
  <c r="D4" i="23"/>
  <c r="L5" i="23" s="1"/>
  <c r="C7" i="24"/>
  <c r="R7" i="24"/>
  <c r="S4" i="24"/>
  <c r="T4" i="24" s="1"/>
  <c r="I4" i="24"/>
  <c r="J4" i="24"/>
  <c r="S5" i="24"/>
  <c r="T5" i="24" s="1"/>
  <c r="F8" i="24"/>
  <c r="M7" i="24"/>
  <c r="I4" i="23"/>
  <c r="I3" i="23"/>
  <c r="N3" i="23" s="1"/>
  <c r="O3" i="23" s="1"/>
  <c r="M6" i="23"/>
  <c r="F7" i="23"/>
  <c r="I4" i="20"/>
  <c r="I3" i="20"/>
  <c r="N3" i="20" s="1"/>
  <c r="O3" i="20" s="1"/>
  <c r="B7" i="20"/>
  <c r="Q7" i="20"/>
  <c r="I5" i="20"/>
  <c r="C6" i="20"/>
  <c r="R6" i="20"/>
  <c r="S4" i="19"/>
  <c r="T4" i="19" s="1"/>
  <c r="F7" i="19"/>
  <c r="B6" i="19"/>
  <c r="D5" i="19"/>
  <c r="Q6" i="19"/>
  <c r="I3" i="19"/>
  <c r="N3" i="19" s="1"/>
  <c r="O3" i="19" s="1"/>
  <c r="C7" i="19"/>
  <c r="R7" i="19"/>
  <c r="I4" i="19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5" i="8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C3" i="8"/>
  <c r="R4" i="8" s="1"/>
  <c r="B3" i="8"/>
  <c r="Q4" i="8" s="1"/>
  <c r="C3" i="7"/>
  <c r="R4" i="7" s="1"/>
  <c r="B3" i="7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D3" i="7" l="1"/>
  <c r="B6" i="24"/>
  <c r="Q6" i="24"/>
  <c r="R6" i="23"/>
  <c r="C6" i="23"/>
  <c r="S5" i="23"/>
  <c r="T5" i="23" s="1"/>
  <c r="J4" i="23"/>
  <c r="L4" i="7"/>
  <c r="H5" i="18"/>
  <c r="L6" i="19"/>
  <c r="J5" i="19"/>
  <c r="Q6" i="23"/>
  <c r="S6" i="23" s="1"/>
  <c r="T6" i="23" s="1"/>
  <c r="B6" i="23"/>
  <c r="D5" i="23"/>
  <c r="R8" i="24"/>
  <c r="C8" i="24"/>
  <c r="N4" i="24"/>
  <c r="O4" i="24" s="1"/>
  <c r="F9" i="24"/>
  <c r="M8" i="24"/>
  <c r="D5" i="24"/>
  <c r="L6" i="24" s="1"/>
  <c r="S6" i="24"/>
  <c r="T6" i="24" s="1"/>
  <c r="M7" i="23"/>
  <c r="F8" i="23"/>
  <c r="N4" i="23"/>
  <c r="O4" i="23" s="1"/>
  <c r="S6" i="20"/>
  <c r="T6" i="20" s="1"/>
  <c r="N5" i="20"/>
  <c r="O5" i="20" s="1"/>
  <c r="N4" i="20"/>
  <c r="O4" i="20" s="1"/>
  <c r="C7" i="20"/>
  <c r="R7" i="20"/>
  <c r="S7" i="20" s="1"/>
  <c r="T7" i="20" s="1"/>
  <c r="B8" i="20"/>
  <c r="Q8" i="20"/>
  <c r="S5" i="20"/>
  <c r="T5" i="20" s="1"/>
  <c r="D6" i="20"/>
  <c r="F8" i="19"/>
  <c r="N4" i="19"/>
  <c r="O4" i="19" s="1"/>
  <c r="I5" i="19"/>
  <c r="C8" i="19"/>
  <c r="R8" i="19"/>
  <c r="B7" i="19"/>
  <c r="D6" i="19"/>
  <c r="Q7" i="19"/>
  <c r="S5" i="19"/>
  <c r="T5" i="19" s="1"/>
  <c r="B4" i="14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F6" i="10"/>
  <c r="F6" i="9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C5" i="16"/>
  <c r="D3" i="16"/>
  <c r="Q5" i="15"/>
  <c r="B5" i="15"/>
  <c r="C4" i="15"/>
  <c r="D4" i="15" s="1"/>
  <c r="D3" i="15"/>
  <c r="S4" i="14"/>
  <c r="T4" i="14" s="1"/>
  <c r="D3" i="14"/>
  <c r="S4" i="13"/>
  <c r="T4" i="13" s="1"/>
  <c r="B4" i="13"/>
  <c r="D3" i="13"/>
  <c r="S4" i="12"/>
  <c r="T4" i="12" s="1"/>
  <c r="B4" i="12"/>
  <c r="D3" i="12"/>
  <c r="S4" i="11"/>
  <c r="T4" i="11" s="1"/>
  <c r="B5" i="11"/>
  <c r="C4" i="11"/>
  <c r="D3" i="11"/>
  <c r="B4" i="10"/>
  <c r="Q4" i="10"/>
  <c r="S4" i="10" s="1"/>
  <c r="T4" i="10" s="1"/>
  <c r="D3" i="10"/>
  <c r="B5" i="9"/>
  <c r="Q5" i="9"/>
  <c r="C6" i="9"/>
  <c r="D3" i="9"/>
  <c r="Q4" i="9"/>
  <c r="S4" i="9" s="1"/>
  <c r="T4" i="9" s="1"/>
  <c r="S4" i="8"/>
  <c r="T4" i="8" s="1"/>
  <c r="D3" i="8"/>
  <c r="I3" i="7"/>
  <c r="N3" i="7" s="1"/>
  <c r="O3" i="7" s="1"/>
  <c r="R5" i="9" l="1"/>
  <c r="L5" i="15"/>
  <c r="J4" i="15"/>
  <c r="L4" i="13"/>
  <c r="H11" i="18"/>
  <c r="L4" i="9"/>
  <c r="H7" i="18"/>
  <c r="L4" i="11"/>
  <c r="H9" i="18"/>
  <c r="L4" i="16"/>
  <c r="H14" i="18"/>
  <c r="L6" i="23"/>
  <c r="J5" i="23"/>
  <c r="I5" i="23"/>
  <c r="N5" i="23" s="1"/>
  <c r="O5" i="23" s="1"/>
  <c r="L4" i="8"/>
  <c r="H6" i="18"/>
  <c r="L4" i="10"/>
  <c r="H8" i="18"/>
  <c r="Q7" i="23"/>
  <c r="B7" i="23"/>
  <c r="D6" i="23"/>
  <c r="C7" i="23"/>
  <c r="R7" i="23"/>
  <c r="L7" i="19"/>
  <c r="J6" i="19"/>
  <c r="L7" i="20"/>
  <c r="J6" i="20"/>
  <c r="L4" i="14"/>
  <c r="H12" i="18"/>
  <c r="L4" i="12"/>
  <c r="H10" i="18"/>
  <c r="L4" i="15"/>
  <c r="H13" i="18"/>
  <c r="Q7" i="24"/>
  <c r="B7" i="24"/>
  <c r="R9" i="24"/>
  <c r="C9" i="24"/>
  <c r="F10" i="24"/>
  <c r="M9" i="24"/>
  <c r="I5" i="24"/>
  <c r="J5" i="24"/>
  <c r="S7" i="24"/>
  <c r="T7" i="24" s="1"/>
  <c r="D6" i="24"/>
  <c r="L7" i="24" s="1"/>
  <c r="M8" i="23"/>
  <c r="F9" i="23"/>
  <c r="C8" i="20"/>
  <c r="D8" i="20" s="1"/>
  <c r="R8" i="20"/>
  <c r="S8" i="20" s="1"/>
  <c r="T8" i="20" s="1"/>
  <c r="Q9" i="20"/>
  <c r="B9" i="20"/>
  <c r="I6" i="20"/>
  <c r="D7" i="20"/>
  <c r="F9" i="19"/>
  <c r="N5" i="19"/>
  <c r="O5" i="19" s="1"/>
  <c r="S7" i="19"/>
  <c r="T7" i="19" s="1"/>
  <c r="R9" i="19"/>
  <c r="C9" i="19"/>
  <c r="I6" i="19"/>
  <c r="S6" i="19"/>
  <c r="T6" i="19" s="1"/>
  <c r="B8" i="19"/>
  <c r="D7" i="19"/>
  <c r="Q8" i="19"/>
  <c r="C5" i="10"/>
  <c r="D4" i="16"/>
  <c r="B5" i="7"/>
  <c r="B6" i="7" s="1"/>
  <c r="B5" i="14"/>
  <c r="Q6" i="14" s="1"/>
  <c r="D4" i="7"/>
  <c r="I4" i="7" s="1"/>
  <c r="C5" i="12"/>
  <c r="C6" i="12" s="1"/>
  <c r="D4" i="14"/>
  <c r="B5" i="16"/>
  <c r="D5" i="16" s="1"/>
  <c r="D4" i="9"/>
  <c r="C5" i="13"/>
  <c r="C6" i="13" s="1"/>
  <c r="S5" i="14"/>
  <c r="T5" i="14" s="1"/>
  <c r="B6" i="14"/>
  <c r="Q7" i="14" s="1"/>
  <c r="C5" i="14"/>
  <c r="C5" i="7"/>
  <c r="Q5" i="8"/>
  <c r="B5" i="8"/>
  <c r="R5" i="8"/>
  <c r="C5" i="8"/>
  <c r="F7" i="12"/>
  <c r="F7" i="10"/>
  <c r="F7" i="9"/>
  <c r="F7" i="8"/>
  <c r="G7" i="7"/>
  <c r="R6" i="16"/>
  <c r="C6" i="16"/>
  <c r="S5" i="16"/>
  <c r="T5" i="16" s="1"/>
  <c r="I3" i="16"/>
  <c r="N3" i="16" s="1"/>
  <c r="O3" i="16" s="1"/>
  <c r="I4" i="15"/>
  <c r="Q6" i="15"/>
  <c r="B6" i="15"/>
  <c r="I3" i="15"/>
  <c r="N3" i="15" s="1"/>
  <c r="O3" i="15" s="1"/>
  <c r="R5" i="15"/>
  <c r="S5" i="15" s="1"/>
  <c r="T5" i="15" s="1"/>
  <c r="C5" i="15"/>
  <c r="D5" i="15" s="1"/>
  <c r="I3" i="14"/>
  <c r="N3" i="14" s="1"/>
  <c r="O3" i="14" s="1"/>
  <c r="I3" i="13"/>
  <c r="N3" i="13" s="1"/>
  <c r="O3" i="13" s="1"/>
  <c r="Q5" i="13"/>
  <c r="S5" i="13" s="1"/>
  <c r="T5" i="13" s="1"/>
  <c r="D4" i="13"/>
  <c r="L5" i="13" s="1"/>
  <c r="B5" i="13"/>
  <c r="R6" i="12"/>
  <c r="Q5" i="12"/>
  <c r="S5" i="12" s="1"/>
  <c r="T5" i="12" s="1"/>
  <c r="D4" i="12"/>
  <c r="L5" i="12" s="1"/>
  <c r="B5" i="12"/>
  <c r="I3" i="12"/>
  <c r="N3" i="12" s="1"/>
  <c r="O3" i="12" s="1"/>
  <c r="Q6" i="11"/>
  <c r="B6" i="11"/>
  <c r="R5" i="11"/>
  <c r="S5" i="11" s="1"/>
  <c r="T5" i="11" s="1"/>
  <c r="C5" i="11"/>
  <c r="D5" i="11" s="1"/>
  <c r="I3" i="11"/>
  <c r="N3" i="11" s="1"/>
  <c r="O3" i="11" s="1"/>
  <c r="D4" i="11"/>
  <c r="B5" i="10"/>
  <c r="Q5" i="10"/>
  <c r="S5" i="10" s="1"/>
  <c r="T5" i="10" s="1"/>
  <c r="D4" i="10"/>
  <c r="I3" i="10"/>
  <c r="N3" i="10" s="1"/>
  <c r="O3" i="10" s="1"/>
  <c r="C6" i="10"/>
  <c r="R6" i="10"/>
  <c r="R7" i="9"/>
  <c r="C7" i="9"/>
  <c r="S5" i="9"/>
  <c r="T5" i="9" s="1"/>
  <c r="I3" i="9"/>
  <c r="N3" i="9" s="1"/>
  <c r="O3" i="9" s="1"/>
  <c r="B6" i="9"/>
  <c r="Q6" i="9"/>
  <c r="S6" i="9" s="1"/>
  <c r="T6" i="9" s="1"/>
  <c r="D5" i="9"/>
  <c r="I3" i="8"/>
  <c r="N3" i="8" s="1"/>
  <c r="O3" i="8" s="1"/>
  <c r="D4" i="8"/>
  <c r="L5" i="8" s="1"/>
  <c r="S5" i="7"/>
  <c r="T5" i="7" s="1"/>
  <c r="S7" i="23" l="1"/>
  <c r="T7" i="23" s="1"/>
  <c r="J8" i="20"/>
  <c r="L9" i="20"/>
  <c r="Q6" i="7"/>
  <c r="J4" i="16"/>
  <c r="L5" i="16"/>
  <c r="I4" i="16"/>
  <c r="N4" i="16" s="1"/>
  <c r="O4" i="16" s="1"/>
  <c r="R8" i="23"/>
  <c r="C8" i="23"/>
  <c r="J5" i="9"/>
  <c r="L6" i="9"/>
  <c r="J4" i="9"/>
  <c r="L5" i="9"/>
  <c r="L7" i="23"/>
  <c r="I6" i="23"/>
  <c r="J6" i="23"/>
  <c r="J4" i="10"/>
  <c r="L5" i="10"/>
  <c r="J5" i="16"/>
  <c r="L6" i="16"/>
  <c r="I5" i="16"/>
  <c r="B8" i="23"/>
  <c r="Q8" i="23"/>
  <c r="D7" i="23"/>
  <c r="L6" i="15"/>
  <c r="J5" i="15"/>
  <c r="J7" i="20"/>
  <c r="L8" i="20"/>
  <c r="J5" i="11"/>
  <c r="L6" i="11"/>
  <c r="I4" i="14"/>
  <c r="N4" i="14" s="1"/>
  <c r="O4" i="14" s="1"/>
  <c r="L5" i="14"/>
  <c r="L8" i="19"/>
  <c r="J7" i="19"/>
  <c r="B8" i="24"/>
  <c r="Q8" i="24"/>
  <c r="D5" i="7"/>
  <c r="J4" i="11"/>
  <c r="L5" i="11"/>
  <c r="B7" i="14"/>
  <c r="Q8" i="14" s="1"/>
  <c r="D5" i="14"/>
  <c r="L6" i="14" s="1"/>
  <c r="J4" i="7"/>
  <c r="N4" i="7" s="1"/>
  <c r="O4" i="7" s="1"/>
  <c r="L5" i="7"/>
  <c r="D7" i="24"/>
  <c r="L8" i="24" s="1"/>
  <c r="R10" i="24"/>
  <c r="C10" i="24"/>
  <c r="I6" i="24"/>
  <c r="J6" i="24"/>
  <c r="N5" i="24"/>
  <c r="O5" i="24" s="1"/>
  <c r="M10" i="24"/>
  <c r="F11" i="24"/>
  <c r="S8" i="24"/>
  <c r="T8" i="24" s="1"/>
  <c r="F10" i="23"/>
  <c r="M9" i="23"/>
  <c r="B10" i="20"/>
  <c r="Q10" i="20"/>
  <c r="I7" i="20"/>
  <c r="I8" i="20"/>
  <c r="N6" i="20"/>
  <c r="O6" i="20" s="1"/>
  <c r="R9" i="20"/>
  <c r="C9" i="20"/>
  <c r="D9" i="20" s="1"/>
  <c r="F10" i="19"/>
  <c r="I7" i="19"/>
  <c r="Q9" i="19"/>
  <c r="B9" i="19"/>
  <c r="D8" i="19"/>
  <c r="S8" i="19"/>
  <c r="T8" i="19" s="1"/>
  <c r="R10" i="19"/>
  <c r="C10" i="19"/>
  <c r="N6" i="19"/>
  <c r="O6" i="19" s="1"/>
  <c r="Q6" i="16"/>
  <c r="C6" i="7"/>
  <c r="C7" i="7" s="1"/>
  <c r="J4" i="14"/>
  <c r="B6" i="16"/>
  <c r="D6" i="16" s="1"/>
  <c r="R6" i="7"/>
  <c r="S6" i="7" s="1"/>
  <c r="T6" i="7" s="1"/>
  <c r="I4" i="9"/>
  <c r="R6" i="13"/>
  <c r="S5" i="8"/>
  <c r="T5" i="8" s="1"/>
  <c r="R6" i="14"/>
  <c r="S6" i="14" s="1"/>
  <c r="T6" i="14" s="1"/>
  <c r="C6" i="14"/>
  <c r="B7" i="7"/>
  <c r="Q7" i="7"/>
  <c r="I4" i="12"/>
  <c r="J4" i="12"/>
  <c r="I4" i="13"/>
  <c r="J4" i="13"/>
  <c r="J4" i="8"/>
  <c r="R6" i="8"/>
  <c r="C6" i="8"/>
  <c r="Q6" i="8"/>
  <c r="B6" i="8"/>
  <c r="F8" i="12"/>
  <c r="F8" i="10"/>
  <c r="F8" i="9"/>
  <c r="F8" i="8"/>
  <c r="G8" i="7"/>
  <c r="R7" i="16"/>
  <c r="C7" i="16"/>
  <c r="I5" i="15"/>
  <c r="N4" i="15"/>
  <c r="O4" i="15" s="1"/>
  <c r="Q7" i="15"/>
  <c r="B7" i="15"/>
  <c r="R6" i="15"/>
  <c r="S6" i="15" s="1"/>
  <c r="T6" i="15" s="1"/>
  <c r="C6" i="15"/>
  <c r="C7" i="13"/>
  <c r="R7" i="13"/>
  <c r="D5" i="13"/>
  <c r="L6" i="13" s="1"/>
  <c r="Q6" i="13"/>
  <c r="B6" i="13"/>
  <c r="B6" i="12"/>
  <c r="Q6" i="12"/>
  <c r="S6" i="12" s="1"/>
  <c r="T6" i="12" s="1"/>
  <c r="D5" i="12"/>
  <c r="L6" i="12" s="1"/>
  <c r="C7" i="12"/>
  <c r="R7" i="12"/>
  <c r="R6" i="11"/>
  <c r="S6" i="11" s="1"/>
  <c r="T6" i="11" s="1"/>
  <c r="C6" i="11"/>
  <c r="D6" i="11" s="1"/>
  <c r="Q7" i="11"/>
  <c r="B7" i="11"/>
  <c r="I5" i="11"/>
  <c r="I4" i="11"/>
  <c r="I4" i="10"/>
  <c r="Q6" i="10"/>
  <c r="S6" i="10" s="1"/>
  <c r="T6" i="10" s="1"/>
  <c r="B6" i="10"/>
  <c r="D5" i="10"/>
  <c r="R7" i="10"/>
  <c r="C7" i="10"/>
  <c r="I5" i="9"/>
  <c r="B7" i="9"/>
  <c r="Q7" i="9"/>
  <c r="S7" i="9" s="1"/>
  <c r="T7" i="9" s="1"/>
  <c r="D6" i="9"/>
  <c r="R8" i="9"/>
  <c r="C8" i="9"/>
  <c r="N4" i="9"/>
  <c r="O4" i="9" s="1"/>
  <c r="D5" i="8"/>
  <c r="L6" i="8" s="1"/>
  <c r="I4" i="8"/>
  <c r="I5" i="7"/>
  <c r="J7" i="24" l="1"/>
  <c r="N5" i="9"/>
  <c r="O5" i="9" s="1"/>
  <c r="I7" i="24"/>
  <c r="N7" i="24" s="1"/>
  <c r="O7" i="24" s="1"/>
  <c r="D6" i="7"/>
  <c r="C9" i="23"/>
  <c r="R9" i="23"/>
  <c r="L9" i="19"/>
  <c r="J8" i="19"/>
  <c r="I5" i="14"/>
  <c r="J5" i="14"/>
  <c r="N5" i="14" s="1"/>
  <c r="O5" i="14" s="1"/>
  <c r="J5" i="7"/>
  <c r="N5" i="7" s="1"/>
  <c r="O5" i="7" s="1"/>
  <c r="L6" i="7"/>
  <c r="B8" i="14"/>
  <c r="D8" i="23"/>
  <c r="Q9" i="23"/>
  <c r="S9" i="23" s="1"/>
  <c r="T9" i="23" s="1"/>
  <c r="B9" i="23"/>
  <c r="Q7" i="16"/>
  <c r="J6" i="9"/>
  <c r="L7" i="9"/>
  <c r="J6" i="7"/>
  <c r="L7" i="7"/>
  <c r="J6" i="16"/>
  <c r="L7" i="16"/>
  <c r="I6" i="16"/>
  <c r="N6" i="23"/>
  <c r="O6" i="23" s="1"/>
  <c r="J5" i="10"/>
  <c r="L6" i="10"/>
  <c r="J6" i="11"/>
  <c r="L7" i="11"/>
  <c r="R7" i="7"/>
  <c r="Q9" i="24"/>
  <c r="S9" i="24" s="1"/>
  <c r="T9" i="24" s="1"/>
  <c r="B9" i="24"/>
  <c r="D9" i="24" s="1"/>
  <c r="L10" i="24" s="1"/>
  <c r="L8" i="23"/>
  <c r="J7" i="23"/>
  <c r="I7" i="23"/>
  <c r="N7" i="23" s="1"/>
  <c r="O7" i="23" s="1"/>
  <c r="S8" i="23"/>
  <c r="T8" i="23" s="1"/>
  <c r="J9" i="20"/>
  <c r="L10" i="20"/>
  <c r="C11" i="24"/>
  <c r="R11" i="24"/>
  <c r="D8" i="24"/>
  <c r="L9" i="24" s="1"/>
  <c r="N6" i="24"/>
  <c r="O6" i="24" s="1"/>
  <c r="M11" i="24"/>
  <c r="F12" i="24"/>
  <c r="F11" i="23"/>
  <c r="M10" i="23"/>
  <c r="S9" i="20"/>
  <c r="T9" i="20" s="1"/>
  <c r="I9" i="20"/>
  <c r="B11" i="20"/>
  <c r="Q11" i="20"/>
  <c r="N8" i="20"/>
  <c r="O8" i="20" s="1"/>
  <c r="C10" i="20"/>
  <c r="D10" i="20" s="1"/>
  <c r="R10" i="20"/>
  <c r="S10" i="20" s="1"/>
  <c r="T10" i="20" s="1"/>
  <c r="N7" i="20"/>
  <c r="O7" i="20" s="1"/>
  <c r="F11" i="19"/>
  <c r="C11" i="19"/>
  <c r="R11" i="19"/>
  <c r="N7" i="19"/>
  <c r="O7" i="19" s="1"/>
  <c r="I8" i="19"/>
  <c r="S9" i="19"/>
  <c r="T9" i="19" s="1"/>
  <c r="D9" i="19"/>
  <c r="B10" i="19"/>
  <c r="Q10" i="19"/>
  <c r="B7" i="16"/>
  <c r="S6" i="13"/>
  <c r="T6" i="13" s="1"/>
  <c r="R7" i="14"/>
  <c r="S7" i="14" s="1"/>
  <c r="T7" i="14" s="1"/>
  <c r="C7" i="14"/>
  <c r="D6" i="14"/>
  <c r="L7" i="14" s="1"/>
  <c r="C7" i="8"/>
  <c r="R7" i="8"/>
  <c r="J5" i="13"/>
  <c r="I5" i="13"/>
  <c r="C8" i="7"/>
  <c r="R8" i="7"/>
  <c r="J5" i="12"/>
  <c r="I5" i="12"/>
  <c r="Q7" i="8"/>
  <c r="B7" i="8"/>
  <c r="J5" i="8"/>
  <c r="B8" i="7"/>
  <c r="Q8" i="7"/>
  <c r="F9" i="12"/>
  <c r="F9" i="10"/>
  <c r="F9" i="9"/>
  <c r="F9" i="8"/>
  <c r="G9" i="7"/>
  <c r="S7" i="16"/>
  <c r="T7" i="16" s="1"/>
  <c r="D7" i="16"/>
  <c r="Q8" i="16"/>
  <c r="B8" i="16"/>
  <c r="N5" i="16"/>
  <c r="O5" i="16" s="1"/>
  <c r="R8" i="16"/>
  <c r="C8" i="16"/>
  <c r="S6" i="16"/>
  <c r="T6" i="16" s="1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N4" i="13"/>
  <c r="O4" i="13" s="1"/>
  <c r="D6" i="13"/>
  <c r="L7" i="13" s="1"/>
  <c r="B7" i="13"/>
  <c r="Q7" i="13"/>
  <c r="S7" i="13" s="1"/>
  <c r="T7" i="13" s="1"/>
  <c r="C8" i="13"/>
  <c r="R8" i="13"/>
  <c r="C8" i="12"/>
  <c r="R8" i="12"/>
  <c r="Q7" i="12"/>
  <c r="S7" i="12" s="1"/>
  <c r="T7" i="12" s="1"/>
  <c r="D6" i="12"/>
  <c r="L7" i="12" s="1"/>
  <c r="B7" i="12"/>
  <c r="N4" i="12"/>
  <c r="O4" i="12" s="1"/>
  <c r="I6" i="11"/>
  <c r="N5" i="11"/>
  <c r="O5" i="11" s="1"/>
  <c r="N4" i="11"/>
  <c r="O4" i="11" s="1"/>
  <c r="B8" i="11"/>
  <c r="Q8" i="11"/>
  <c r="R7" i="11"/>
  <c r="S7" i="11" s="1"/>
  <c r="T7" i="11" s="1"/>
  <c r="C7" i="11"/>
  <c r="D6" i="10"/>
  <c r="Q7" i="10"/>
  <c r="S7" i="10" s="1"/>
  <c r="T7" i="10" s="1"/>
  <c r="B7" i="10"/>
  <c r="N4" i="10"/>
  <c r="O4" i="10" s="1"/>
  <c r="C8" i="10"/>
  <c r="R8" i="10"/>
  <c r="I5" i="10"/>
  <c r="B8" i="9"/>
  <c r="Q8" i="9"/>
  <c r="S8" i="9" s="1"/>
  <c r="T8" i="9" s="1"/>
  <c r="D7" i="9"/>
  <c r="I6" i="9"/>
  <c r="R9" i="9"/>
  <c r="C9" i="9"/>
  <c r="I5" i="8"/>
  <c r="N4" i="8"/>
  <c r="O4" i="8" s="1"/>
  <c r="D6" i="8"/>
  <c r="L7" i="8" s="1"/>
  <c r="S6" i="8"/>
  <c r="T6" i="8" s="1"/>
  <c r="I6" i="7"/>
  <c r="S7" i="7"/>
  <c r="T7" i="7" s="1"/>
  <c r="D7" i="7"/>
  <c r="L11" i="20" l="1"/>
  <c r="J10" i="20"/>
  <c r="J7" i="9"/>
  <c r="L8" i="9"/>
  <c r="J6" i="10"/>
  <c r="L7" i="10"/>
  <c r="J7" i="16"/>
  <c r="L8" i="16"/>
  <c r="I7" i="16"/>
  <c r="L8" i="15"/>
  <c r="J7" i="15"/>
  <c r="Q10" i="24"/>
  <c r="B10" i="24"/>
  <c r="B10" i="23"/>
  <c r="D9" i="23"/>
  <c r="Q10" i="23"/>
  <c r="L9" i="23"/>
  <c r="I8" i="23"/>
  <c r="J8" i="23"/>
  <c r="J7" i="7"/>
  <c r="L8" i="7"/>
  <c r="L7" i="15"/>
  <c r="J6" i="15"/>
  <c r="L10" i="19"/>
  <c r="J9" i="19"/>
  <c r="R10" i="23"/>
  <c r="C10" i="23"/>
  <c r="C12" i="24"/>
  <c r="R12" i="24"/>
  <c r="F13" i="24"/>
  <c r="M12" i="24"/>
  <c r="I9" i="24"/>
  <c r="J9" i="24"/>
  <c r="I8" i="24"/>
  <c r="J8" i="24"/>
  <c r="S10" i="24"/>
  <c r="T10" i="24" s="1"/>
  <c r="M11" i="23"/>
  <c r="F12" i="23"/>
  <c r="N9" i="20"/>
  <c r="O9" i="20" s="1"/>
  <c r="B12" i="20"/>
  <c r="Q12" i="20"/>
  <c r="C11" i="20"/>
  <c r="R11" i="20"/>
  <c r="S11" i="20" s="1"/>
  <c r="T11" i="20" s="1"/>
  <c r="I10" i="20"/>
  <c r="F12" i="19"/>
  <c r="B11" i="19"/>
  <c r="Q11" i="19"/>
  <c r="D10" i="19"/>
  <c r="I9" i="19"/>
  <c r="S10" i="19"/>
  <c r="T10" i="19" s="1"/>
  <c r="C12" i="19"/>
  <c r="R12" i="19"/>
  <c r="N8" i="19"/>
  <c r="O8" i="19" s="1"/>
  <c r="S7" i="8"/>
  <c r="T7" i="8" s="1"/>
  <c r="N5" i="13"/>
  <c r="O5" i="13" s="1"/>
  <c r="J6" i="14"/>
  <c r="I6" i="14"/>
  <c r="D7" i="14"/>
  <c r="L8" i="14" s="1"/>
  <c r="R8" i="14"/>
  <c r="S8" i="14" s="1"/>
  <c r="T8" i="14" s="1"/>
  <c r="C8" i="14"/>
  <c r="B9" i="7"/>
  <c r="Q9" i="7"/>
  <c r="J6" i="12"/>
  <c r="I6" i="12"/>
  <c r="C9" i="7"/>
  <c r="R9" i="7"/>
  <c r="Q8" i="8"/>
  <c r="B8" i="8"/>
  <c r="J6" i="8"/>
  <c r="J6" i="13"/>
  <c r="I6" i="13"/>
  <c r="C8" i="8"/>
  <c r="R8" i="8"/>
  <c r="F10" i="12"/>
  <c r="F10" i="10"/>
  <c r="F10" i="9"/>
  <c r="F10" i="8"/>
  <c r="G10" i="7"/>
  <c r="N6" i="16"/>
  <c r="O6" i="16" s="1"/>
  <c r="R9" i="16"/>
  <c r="C9" i="16"/>
  <c r="S8" i="16"/>
  <c r="T8" i="16" s="1"/>
  <c r="B9" i="16"/>
  <c r="D8" i="16"/>
  <c r="Q9" i="16"/>
  <c r="Q9" i="15"/>
  <c r="B9" i="15"/>
  <c r="I6" i="15"/>
  <c r="I7" i="15"/>
  <c r="C8" i="15"/>
  <c r="R8" i="15"/>
  <c r="S8" i="15" s="1"/>
  <c r="T8" i="15" s="1"/>
  <c r="B10" i="14"/>
  <c r="Q10" i="14"/>
  <c r="Q8" i="13"/>
  <c r="B8" i="13"/>
  <c r="D7" i="13"/>
  <c r="L8" i="13" s="1"/>
  <c r="C9" i="13"/>
  <c r="R9" i="13"/>
  <c r="N5" i="12"/>
  <c r="O5" i="12" s="1"/>
  <c r="Q8" i="12"/>
  <c r="S8" i="12" s="1"/>
  <c r="T8" i="12" s="1"/>
  <c r="D7" i="12"/>
  <c r="L8" i="12" s="1"/>
  <c r="B8" i="12"/>
  <c r="C9" i="12"/>
  <c r="R9" i="12"/>
  <c r="R8" i="11"/>
  <c r="S8" i="11" s="1"/>
  <c r="T8" i="11" s="1"/>
  <c r="C8" i="11"/>
  <c r="N6" i="11"/>
  <c r="O6" i="11" s="1"/>
  <c r="D7" i="11"/>
  <c r="B9" i="11"/>
  <c r="Q9" i="11"/>
  <c r="N5" i="10"/>
  <c r="O5" i="10" s="1"/>
  <c r="R9" i="10"/>
  <c r="C9" i="10"/>
  <c r="D7" i="10"/>
  <c r="Q8" i="10"/>
  <c r="S8" i="10" s="1"/>
  <c r="T8" i="10" s="1"/>
  <c r="B8" i="10"/>
  <c r="I6" i="10"/>
  <c r="R10" i="9"/>
  <c r="C10" i="9"/>
  <c r="B9" i="9"/>
  <c r="Q9" i="9"/>
  <c r="S9" i="9" s="1"/>
  <c r="T9" i="9" s="1"/>
  <c r="D8" i="9"/>
  <c r="N6" i="9"/>
  <c r="O6" i="9" s="1"/>
  <c r="I7" i="9"/>
  <c r="N5" i="8"/>
  <c r="O5" i="8" s="1"/>
  <c r="D7" i="8"/>
  <c r="L8" i="8" s="1"/>
  <c r="I6" i="8"/>
  <c r="I7" i="7"/>
  <c r="D8" i="7"/>
  <c r="N6" i="7"/>
  <c r="O6" i="7" s="1"/>
  <c r="S8" i="7"/>
  <c r="T8" i="7" s="1"/>
  <c r="S10" i="23" l="1"/>
  <c r="T10" i="23" s="1"/>
  <c r="D10" i="23"/>
  <c r="B11" i="23"/>
  <c r="Q11" i="23"/>
  <c r="J8" i="16"/>
  <c r="L9" i="16"/>
  <c r="I8" i="16"/>
  <c r="J8" i="9"/>
  <c r="L9" i="9"/>
  <c r="B11" i="24"/>
  <c r="Q11" i="24"/>
  <c r="J8" i="7"/>
  <c r="L9" i="7"/>
  <c r="L11" i="19"/>
  <c r="J10" i="19"/>
  <c r="S11" i="23"/>
  <c r="T11" i="23" s="1"/>
  <c r="C11" i="23"/>
  <c r="R11" i="23"/>
  <c r="N8" i="23"/>
  <c r="O8" i="23" s="1"/>
  <c r="J7" i="11"/>
  <c r="L8" i="11"/>
  <c r="L10" i="23"/>
  <c r="J9" i="23"/>
  <c r="I9" i="23"/>
  <c r="J7" i="10"/>
  <c r="L8" i="10"/>
  <c r="R13" i="24"/>
  <c r="C13" i="24"/>
  <c r="N9" i="24"/>
  <c r="O9" i="24" s="1"/>
  <c r="N8" i="24"/>
  <c r="O8" i="24" s="1"/>
  <c r="D11" i="24"/>
  <c r="L12" i="24" s="1"/>
  <c r="S11" i="24"/>
  <c r="T11" i="24" s="1"/>
  <c r="D10" i="24"/>
  <c r="L11" i="24" s="1"/>
  <c r="F14" i="24"/>
  <c r="M13" i="24"/>
  <c r="M12" i="23"/>
  <c r="F13" i="23"/>
  <c r="N10" i="20"/>
  <c r="O10" i="20" s="1"/>
  <c r="C12" i="20"/>
  <c r="R12" i="20"/>
  <c r="Q13" i="20"/>
  <c r="B13" i="20"/>
  <c r="D11" i="20"/>
  <c r="F13" i="19"/>
  <c r="S11" i="19"/>
  <c r="T11" i="19" s="1"/>
  <c r="C13" i="19"/>
  <c r="R13" i="19"/>
  <c r="N9" i="19"/>
  <c r="O9" i="19" s="1"/>
  <c r="I10" i="19"/>
  <c r="B12" i="19"/>
  <c r="Q12" i="19"/>
  <c r="D11" i="19"/>
  <c r="N6" i="14"/>
  <c r="O6" i="14" s="1"/>
  <c r="J7" i="14"/>
  <c r="I7" i="14"/>
  <c r="R9" i="14"/>
  <c r="S9" i="14" s="1"/>
  <c r="T9" i="14" s="1"/>
  <c r="C9" i="14"/>
  <c r="D8" i="14"/>
  <c r="L9" i="14" s="1"/>
  <c r="C9" i="8"/>
  <c r="R9" i="8"/>
  <c r="C10" i="7"/>
  <c r="R10" i="7"/>
  <c r="Q9" i="8"/>
  <c r="B9" i="8"/>
  <c r="J7" i="13"/>
  <c r="I7" i="13"/>
  <c r="J7" i="8"/>
  <c r="J7" i="12"/>
  <c r="I7" i="12"/>
  <c r="B10" i="7"/>
  <c r="Q10" i="7"/>
  <c r="S8" i="13"/>
  <c r="T8" i="13" s="1"/>
  <c r="F11" i="12"/>
  <c r="F11" i="10"/>
  <c r="F11" i="9"/>
  <c r="F11" i="8"/>
  <c r="G11" i="7"/>
  <c r="Q10" i="16"/>
  <c r="B10" i="16"/>
  <c r="D9" i="16"/>
  <c r="S9" i="16"/>
  <c r="T9" i="16" s="1"/>
  <c r="R10" i="16"/>
  <c r="C10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Q11" i="14"/>
  <c r="B11" i="14"/>
  <c r="Q9" i="13"/>
  <c r="S9" i="13" s="1"/>
  <c r="T9" i="13" s="1"/>
  <c r="D8" i="13"/>
  <c r="L9" i="13" s="1"/>
  <c r="B9" i="13"/>
  <c r="N6" i="13"/>
  <c r="O6" i="13" s="1"/>
  <c r="C10" i="13"/>
  <c r="R10" i="13"/>
  <c r="C10" i="12"/>
  <c r="R10" i="12"/>
  <c r="N6" i="12"/>
  <c r="O6" i="12" s="1"/>
  <c r="B9" i="12"/>
  <c r="Q9" i="12"/>
  <c r="S9" i="12" s="1"/>
  <c r="T9" i="12" s="1"/>
  <c r="D8" i="12"/>
  <c r="L9" i="12" s="1"/>
  <c r="R9" i="11"/>
  <c r="S9" i="11" s="1"/>
  <c r="T9" i="11" s="1"/>
  <c r="C9" i="11"/>
  <c r="D8" i="11"/>
  <c r="B10" i="11"/>
  <c r="D9" i="11"/>
  <c r="Q10" i="11"/>
  <c r="I7" i="11"/>
  <c r="I7" i="10"/>
  <c r="N6" i="10"/>
  <c r="O6" i="10" s="1"/>
  <c r="D8" i="10"/>
  <c r="Q9" i="10"/>
  <c r="S9" i="10" s="1"/>
  <c r="T9" i="10" s="1"/>
  <c r="B9" i="10"/>
  <c r="R10" i="10"/>
  <c r="C10" i="10"/>
  <c r="I8" i="9"/>
  <c r="N7" i="9"/>
  <c r="O7" i="9" s="1"/>
  <c r="B10" i="9"/>
  <c r="Q10" i="9"/>
  <c r="S10" i="9" s="1"/>
  <c r="T10" i="9" s="1"/>
  <c r="D9" i="9"/>
  <c r="C11" i="9"/>
  <c r="R11" i="9"/>
  <c r="N6" i="8"/>
  <c r="O6" i="8" s="1"/>
  <c r="I7" i="8"/>
  <c r="S8" i="8"/>
  <c r="T8" i="8" s="1"/>
  <c r="D8" i="8"/>
  <c r="L9" i="8" s="1"/>
  <c r="N7" i="7"/>
  <c r="O7" i="7" s="1"/>
  <c r="S9" i="7"/>
  <c r="T9" i="7" s="1"/>
  <c r="I8" i="7"/>
  <c r="D9" i="7"/>
  <c r="N9" i="23" l="1"/>
  <c r="O9" i="23" s="1"/>
  <c r="L9" i="15"/>
  <c r="J8" i="15"/>
  <c r="L12" i="20"/>
  <c r="J11" i="20"/>
  <c r="J9" i="7"/>
  <c r="L10" i="7"/>
  <c r="C12" i="23"/>
  <c r="R12" i="23"/>
  <c r="L12" i="19"/>
  <c r="J11" i="19"/>
  <c r="J9" i="11"/>
  <c r="L10" i="11"/>
  <c r="J9" i="9"/>
  <c r="L10" i="9"/>
  <c r="J8" i="11"/>
  <c r="L9" i="11"/>
  <c r="J9" i="16"/>
  <c r="L10" i="16"/>
  <c r="I9" i="16"/>
  <c r="B12" i="23"/>
  <c r="Q12" i="23"/>
  <c r="S12" i="23" s="1"/>
  <c r="T12" i="23" s="1"/>
  <c r="D11" i="23"/>
  <c r="L10" i="15"/>
  <c r="J9" i="15"/>
  <c r="J8" i="10"/>
  <c r="L9" i="10"/>
  <c r="S9" i="8"/>
  <c r="T9" i="8" s="1"/>
  <c r="B12" i="24"/>
  <c r="Q12" i="24"/>
  <c r="S12" i="24" s="1"/>
  <c r="T12" i="24" s="1"/>
  <c r="L11" i="23"/>
  <c r="I10" i="23"/>
  <c r="N10" i="23" s="1"/>
  <c r="O10" i="23" s="1"/>
  <c r="J10" i="23"/>
  <c r="R14" i="24"/>
  <c r="C14" i="24"/>
  <c r="I11" i="24"/>
  <c r="J11" i="24"/>
  <c r="F15" i="24"/>
  <c r="M14" i="24"/>
  <c r="I10" i="24"/>
  <c r="J10" i="24"/>
  <c r="M13" i="23"/>
  <c r="F14" i="23"/>
  <c r="S12" i="20"/>
  <c r="T12" i="20" s="1"/>
  <c r="C13" i="20"/>
  <c r="D13" i="20" s="1"/>
  <c r="R13" i="20"/>
  <c r="I11" i="20"/>
  <c r="B14" i="20"/>
  <c r="Q14" i="20"/>
  <c r="D12" i="20"/>
  <c r="S13" i="20"/>
  <c r="T13" i="20" s="1"/>
  <c r="F14" i="19"/>
  <c r="B13" i="19"/>
  <c r="Q13" i="19"/>
  <c r="D12" i="19"/>
  <c r="S12" i="19"/>
  <c r="T12" i="19" s="1"/>
  <c r="I11" i="19"/>
  <c r="C14" i="19"/>
  <c r="R14" i="19"/>
  <c r="N10" i="19"/>
  <c r="O10" i="19" s="1"/>
  <c r="N7" i="14"/>
  <c r="O7" i="14" s="1"/>
  <c r="R10" i="14"/>
  <c r="S10" i="14" s="1"/>
  <c r="T10" i="14" s="1"/>
  <c r="C10" i="14"/>
  <c r="D9" i="14"/>
  <c r="L10" i="14" s="1"/>
  <c r="J8" i="14"/>
  <c r="I8" i="14"/>
  <c r="J8" i="12"/>
  <c r="I8" i="12"/>
  <c r="Q10" i="8"/>
  <c r="B10" i="8"/>
  <c r="B11" i="7"/>
  <c r="Q11" i="7"/>
  <c r="J8" i="13"/>
  <c r="I8" i="13"/>
  <c r="J8" i="8"/>
  <c r="C11" i="7"/>
  <c r="R11" i="7"/>
  <c r="C10" i="8"/>
  <c r="R10" i="8"/>
  <c r="F12" i="12"/>
  <c r="F12" i="10"/>
  <c r="F12" i="9"/>
  <c r="F12" i="8"/>
  <c r="G12" i="7"/>
  <c r="S10" i="16"/>
  <c r="T10" i="16" s="1"/>
  <c r="N8" i="16"/>
  <c r="O8" i="16" s="1"/>
  <c r="D10" i="16"/>
  <c r="Q11" i="16"/>
  <c r="B11" i="16"/>
  <c r="R11" i="16"/>
  <c r="C11" i="16"/>
  <c r="I8" i="15"/>
  <c r="I9" i="15"/>
  <c r="B11" i="15"/>
  <c r="Q11" i="15"/>
  <c r="C10" i="15"/>
  <c r="R10" i="15"/>
  <c r="S10" i="15" s="1"/>
  <c r="T10" i="15" s="1"/>
  <c r="Q12" i="14"/>
  <c r="B12" i="14"/>
  <c r="R11" i="13"/>
  <c r="C11" i="13"/>
  <c r="Q10" i="13"/>
  <c r="S10" i="13" s="1"/>
  <c r="T10" i="13" s="1"/>
  <c r="B10" i="13"/>
  <c r="D9" i="13"/>
  <c r="L10" i="13" s="1"/>
  <c r="N7" i="13"/>
  <c r="O7" i="13" s="1"/>
  <c r="N7" i="12"/>
  <c r="O7" i="12" s="1"/>
  <c r="B10" i="12"/>
  <c r="D9" i="12"/>
  <c r="L10" i="12" s="1"/>
  <c r="Q10" i="12"/>
  <c r="S10" i="12" s="1"/>
  <c r="T10" i="12" s="1"/>
  <c r="C11" i="12"/>
  <c r="R11" i="12"/>
  <c r="B11" i="11"/>
  <c r="Q11" i="11"/>
  <c r="I8" i="11"/>
  <c r="R10" i="11"/>
  <c r="S10" i="11" s="1"/>
  <c r="T10" i="11" s="1"/>
  <c r="C10" i="11"/>
  <c r="D10" i="11" s="1"/>
  <c r="I9" i="11"/>
  <c r="N7" i="11"/>
  <c r="O7" i="11" s="1"/>
  <c r="N7" i="10"/>
  <c r="O7" i="10" s="1"/>
  <c r="R11" i="10"/>
  <c r="C11" i="10"/>
  <c r="D9" i="10"/>
  <c r="Q10" i="10"/>
  <c r="S10" i="10" s="1"/>
  <c r="T10" i="10" s="1"/>
  <c r="B10" i="10"/>
  <c r="I8" i="10"/>
  <c r="C12" i="9"/>
  <c r="R12" i="9"/>
  <c r="N8" i="9"/>
  <c r="O8" i="9" s="1"/>
  <c r="I9" i="9"/>
  <c r="B11" i="9"/>
  <c r="Q11" i="9"/>
  <c r="S11" i="9" s="1"/>
  <c r="T11" i="9" s="1"/>
  <c r="D10" i="9"/>
  <c r="I8" i="8"/>
  <c r="D9" i="8"/>
  <c r="L10" i="8" s="1"/>
  <c r="N7" i="8"/>
  <c r="O7" i="8" s="1"/>
  <c r="S10" i="7"/>
  <c r="T10" i="7" s="1"/>
  <c r="I9" i="7"/>
  <c r="D10" i="7"/>
  <c r="N8" i="7"/>
  <c r="O8" i="7" s="1"/>
  <c r="J13" i="20" l="1"/>
  <c r="L14" i="20"/>
  <c r="L12" i="23"/>
  <c r="I11" i="23"/>
  <c r="J11" i="23"/>
  <c r="J9" i="10"/>
  <c r="L10" i="10"/>
  <c r="J12" i="20"/>
  <c r="L13" i="20"/>
  <c r="B13" i="24"/>
  <c r="Q13" i="24"/>
  <c r="Q13" i="23"/>
  <c r="B13" i="23"/>
  <c r="D12" i="23"/>
  <c r="J10" i="16"/>
  <c r="L11" i="16"/>
  <c r="I10" i="16"/>
  <c r="L13" i="19"/>
  <c r="J12" i="19"/>
  <c r="J10" i="7"/>
  <c r="L11" i="7"/>
  <c r="C13" i="23"/>
  <c r="R13" i="23"/>
  <c r="S13" i="23" s="1"/>
  <c r="T13" i="23" s="1"/>
  <c r="J10" i="9"/>
  <c r="L11" i="9"/>
  <c r="J10" i="11"/>
  <c r="L11" i="11"/>
  <c r="C15" i="24"/>
  <c r="R15" i="24"/>
  <c r="N10" i="24"/>
  <c r="O10" i="24" s="1"/>
  <c r="N11" i="24"/>
  <c r="O11" i="24" s="1"/>
  <c r="D13" i="24"/>
  <c r="L14" i="24" s="1"/>
  <c r="D12" i="24"/>
  <c r="L13" i="24" s="1"/>
  <c r="F16" i="24"/>
  <c r="M15" i="24"/>
  <c r="S13" i="24"/>
  <c r="T13" i="24" s="1"/>
  <c r="M14" i="23"/>
  <c r="F15" i="23"/>
  <c r="B15" i="20"/>
  <c r="Q15" i="20"/>
  <c r="N11" i="20"/>
  <c r="O11" i="20" s="1"/>
  <c r="I12" i="20"/>
  <c r="I13" i="20"/>
  <c r="R14" i="20"/>
  <c r="C14" i="20"/>
  <c r="F15" i="19"/>
  <c r="I12" i="19"/>
  <c r="C15" i="19"/>
  <c r="R15" i="19"/>
  <c r="Q14" i="19"/>
  <c r="D13" i="19"/>
  <c r="B14" i="19"/>
  <c r="S13" i="19"/>
  <c r="T13" i="19" s="1"/>
  <c r="N11" i="19"/>
  <c r="O11" i="19" s="1"/>
  <c r="N8" i="14"/>
  <c r="O8" i="14" s="1"/>
  <c r="S10" i="8"/>
  <c r="T10" i="8" s="1"/>
  <c r="J9" i="14"/>
  <c r="I9" i="14"/>
  <c r="D10" i="14"/>
  <c r="L11" i="14" s="1"/>
  <c r="C11" i="14"/>
  <c r="R11" i="14"/>
  <c r="S11" i="14" s="1"/>
  <c r="T11" i="14" s="1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J9" i="8"/>
  <c r="F13" i="12"/>
  <c r="F13" i="10"/>
  <c r="F13" i="9"/>
  <c r="F13" i="8"/>
  <c r="G13" i="7"/>
  <c r="S11" i="16"/>
  <c r="T11" i="16" s="1"/>
  <c r="N9" i="16"/>
  <c r="O9" i="16" s="1"/>
  <c r="B12" i="16"/>
  <c r="D11" i="16"/>
  <c r="Q12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B13" i="14"/>
  <c r="Q13" i="14"/>
  <c r="R12" i="13"/>
  <c r="C12" i="13"/>
  <c r="N8" i="13"/>
  <c r="O8" i="13" s="1"/>
  <c r="B11" i="13"/>
  <c r="Q11" i="13"/>
  <c r="S11" i="13" s="1"/>
  <c r="T11" i="13" s="1"/>
  <c r="D10" i="13"/>
  <c r="L11" i="13" s="1"/>
  <c r="B11" i="12"/>
  <c r="D10" i="12"/>
  <c r="L11" i="12" s="1"/>
  <c r="Q11" i="12"/>
  <c r="S11" i="12" s="1"/>
  <c r="T11" i="12" s="1"/>
  <c r="C12" i="12"/>
  <c r="R12" i="12"/>
  <c r="N8" i="12"/>
  <c r="O8" i="12" s="1"/>
  <c r="N9" i="11"/>
  <c r="O9" i="11" s="1"/>
  <c r="N8" i="11"/>
  <c r="O8" i="11" s="1"/>
  <c r="I10" i="11"/>
  <c r="C11" i="11"/>
  <c r="D11" i="11" s="1"/>
  <c r="R11" i="11"/>
  <c r="S11" i="11" s="1"/>
  <c r="T11" i="11" s="1"/>
  <c r="B12" i="11"/>
  <c r="Q12" i="11"/>
  <c r="Q11" i="10"/>
  <c r="S11" i="10" s="1"/>
  <c r="T11" i="10" s="1"/>
  <c r="D10" i="10"/>
  <c r="B11" i="10"/>
  <c r="C12" i="10"/>
  <c r="R12" i="10"/>
  <c r="I9" i="10"/>
  <c r="N8" i="10"/>
  <c r="O8" i="10" s="1"/>
  <c r="I10" i="9"/>
  <c r="B12" i="9"/>
  <c r="Q12" i="9"/>
  <c r="S12" i="9" s="1"/>
  <c r="T12" i="9" s="1"/>
  <c r="D11" i="9"/>
  <c r="C13" i="9"/>
  <c r="R13" i="9"/>
  <c r="N9" i="9"/>
  <c r="O9" i="9" s="1"/>
  <c r="N8" i="8"/>
  <c r="O8" i="8" s="1"/>
  <c r="D10" i="8"/>
  <c r="L11" i="8" s="1"/>
  <c r="I9" i="8"/>
  <c r="S11" i="7"/>
  <c r="T11" i="7" s="1"/>
  <c r="I10" i="7"/>
  <c r="D11" i="7"/>
  <c r="N9" i="7"/>
  <c r="O9" i="7" s="1"/>
  <c r="L13" i="23" l="1"/>
  <c r="J12" i="23"/>
  <c r="I12" i="23"/>
  <c r="B14" i="23"/>
  <c r="D13" i="23"/>
  <c r="Q14" i="23"/>
  <c r="L12" i="15"/>
  <c r="J11" i="15"/>
  <c r="N11" i="23"/>
  <c r="O11" i="23" s="1"/>
  <c r="L11" i="15"/>
  <c r="J10" i="15"/>
  <c r="L14" i="19"/>
  <c r="J13" i="19"/>
  <c r="J11" i="11"/>
  <c r="L12" i="11"/>
  <c r="Q14" i="24"/>
  <c r="S14" i="24" s="1"/>
  <c r="T14" i="24" s="1"/>
  <c r="B14" i="24"/>
  <c r="J11" i="7"/>
  <c r="L12" i="7"/>
  <c r="J11" i="9"/>
  <c r="L12" i="9"/>
  <c r="J11" i="16"/>
  <c r="L12" i="16"/>
  <c r="I11" i="16"/>
  <c r="C14" i="23"/>
  <c r="R14" i="23"/>
  <c r="J10" i="10"/>
  <c r="L11" i="10"/>
  <c r="C16" i="24"/>
  <c r="R16" i="24"/>
  <c r="I13" i="24"/>
  <c r="J13" i="24"/>
  <c r="F17" i="24"/>
  <c r="M16" i="24"/>
  <c r="I12" i="24"/>
  <c r="J12" i="24"/>
  <c r="M15" i="23"/>
  <c r="F16" i="23"/>
  <c r="S14" i="20"/>
  <c r="T14" i="20" s="1"/>
  <c r="N13" i="20"/>
  <c r="O13" i="20" s="1"/>
  <c r="B16" i="20"/>
  <c r="Q16" i="20"/>
  <c r="N12" i="20"/>
  <c r="O12" i="20" s="1"/>
  <c r="R15" i="20"/>
  <c r="S15" i="20" s="1"/>
  <c r="T15" i="20" s="1"/>
  <c r="C15" i="20"/>
  <c r="D15" i="20" s="1"/>
  <c r="D14" i="20"/>
  <c r="F16" i="19"/>
  <c r="D14" i="19"/>
  <c r="Q15" i="19"/>
  <c r="B15" i="19"/>
  <c r="C16" i="19"/>
  <c r="R16" i="19"/>
  <c r="S14" i="19"/>
  <c r="T14" i="19" s="1"/>
  <c r="I13" i="19"/>
  <c r="N13" i="19" s="1"/>
  <c r="O13" i="19" s="1"/>
  <c r="N12" i="19"/>
  <c r="O12" i="19" s="1"/>
  <c r="N9" i="14"/>
  <c r="O9" i="14" s="1"/>
  <c r="R12" i="14"/>
  <c r="S12" i="14" s="1"/>
  <c r="T12" i="14" s="1"/>
  <c r="C12" i="14"/>
  <c r="D11" i="14"/>
  <c r="L12" i="14" s="1"/>
  <c r="J10" i="14"/>
  <c r="I10" i="14"/>
  <c r="J10" i="12"/>
  <c r="I10" i="12"/>
  <c r="J10" i="8"/>
  <c r="J10" i="13"/>
  <c r="I10" i="13"/>
  <c r="C13" i="7"/>
  <c r="R13" i="7"/>
  <c r="Q12" i="8"/>
  <c r="B12" i="8"/>
  <c r="B13" i="7"/>
  <c r="Q13" i="7"/>
  <c r="R12" i="8"/>
  <c r="C12" i="8"/>
  <c r="F14" i="12"/>
  <c r="F14" i="10"/>
  <c r="F14" i="9"/>
  <c r="F14" i="8"/>
  <c r="G14" i="7"/>
  <c r="Q13" i="16"/>
  <c r="B13" i="16"/>
  <c r="D12" i="16"/>
  <c r="N10" i="16"/>
  <c r="O10" i="16" s="1"/>
  <c r="S12" i="16"/>
  <c r="T12" i="16" s="1"/>
  <c r="R13" i="16"/>
  <c r="C13" i="16"/>
  <c r="I10" i="15"/>
  <c r="Q13" i="15"/>
  <c r="B13" i="15"/>
  <c r="I11" i="15"/>
  <c r="C12" i="15"/>
  <c r="R12" i="15"/>
  <c r="S12" i="15" s="1"/>
  <c r="T12" i="15" s="1"/>
  <c r="Q14" i="14"/>
  <c r="B14" i="14"/>
  <c r="N9" i="13"/>
  <c r="O9" i="13" s="1"/>
  <c r="C13" i="13"/>
  <c r="R13" i="13"/>
  <c r="D11" i="13"/>
  <c r="L12" i="13" s="1"/>
  <c r="B12" i="13"/>
  <c r="Q12" i="13"/>
  <c r="S12" i="13" s="1"/>
  <c r="T12" i="13" s="1"/>
  <c r="N9" i="12"/>
  <c r="O9" i="12" s="1"/>
  <c r="C13" i="12"/>
  <c r="R13" i="12"/>
  <c r="D11" i="12"/>
  <c r="L12" i="12" s="1"/>
  <c r="B12" i="12"/>
  <c r="Q12" i="12"/>
  <c r="S12" i="12" s="1"/>
  <c r="T12" i="12" s="1"/>
  <c r="C12" i="11"/>
  <c r="D12" i="11" s="1"/>
  <c r="R12" i="11"/>
  <c r="S12" i="11" s="1"/>
  <c r="T12" i="11" s="1"/>
  <c r="I11" i="11"/>
  <c r="N11" i="11" s="1"/>
  <c r="O11" i="11" s="1"/>
  <c r="B13" i="11"/>
  <c r="Q13" i="11"/>
  <c r="N10" i="11"/>
  <c r="O10" i="11" s="1"/>
  <c r="N9" i="10"/>
  <c r="O9" i="10" s="1"/>
  <c r="R13" i="10"/>
  <c r="C13" i="10"/>
  <c r="I10" i="10"/>
  <c r="Q12" i="10"/>
  <c r="S12" i="10" s="1"/>
  <c r="T12" i="10" s="1"/>
  <c r="B12" i="10"/>
  <c r="D11" i="10"/>
  <c r="C14" i="9"/>
  <c r="R14" i="9"/>
  <c r="I11" i="9"/>
  <c r="Q13" i="9"/>
  <c r="S13" i="9" s="1"/>
  <c r="T13" i="9" s="1"/>
  <c r="B13" i="9"/>
  <c r="D12" i="9"/>
  <c r="N10" i="9"/>
  <c r="O10" i="9" s="1"/>
  <c r="I10" i="8"/>
  <c r="D11" i="8"/>
  <c r="L12" i="8" s="1"/>
  <c r="N9" i="8"/>
  <c r="O9" i="8" s="1"/>
  <c r="D12" i="7"/>
  <c r="I11" i="7"/>
  <c r="N10" i="7"/>
  <c r="O10" i="7" s="1"/>
  <c r="S12" i="7"/>
  <c r="T12" i="7" s="1"/>
  <c r="S14" i="23" l="1"/>
  <c r="T14" i="23" s="1"/>
  <c r="N12" i="23"/>
  <c r="O12" i="23" s="1"/>
  <c r="L15" i="19"/>
  <c r="J14" i="19"/>
  <c r="S12" i="8"/>
  <c r="T12" i="8" s="1"/>
  <c r="L15" i="20"/>
  <c r="J14" i="20"/>
  <c r="B15" i="23"/>
  <c r="D14" i="23"/>
  <c r="Q15" i="23"/>
  <c r="J11" i="10"/>
  <c r="L12" i="10"/>
  <c r="J15" i="20"/>
  <c r="L16" i="20"/>
  <c r="L14" i="23"/>
  <c r="I13" i="23"/>
  <c r="J13" i="23"/>
  <c r="J12" i="9"/>
  <c r="L13" i="9"/>
  <c r="J12" i="11"/>
  <c r="L13" i="11"/>
  <c r="J12" i="7"/>
  <c r="L13" i="7"/>
  <c r="J12" i="16"/>
  <c r="L13" i="16"/>
  <c r="I12" i="16"/>
  <c r="N10" i="13"/>
  <c r="O10" i="13" s="1"/>
  <c r="R15" i="23"/>
  <c r="C15" i="23"/>
  <c r="Q15" i="24"/>
  <c r="S15" i="24" s="1"/>
  <c r="T15" i="24" s="1"/>
  <c r="B15" i="24"/>
  <c r="R17" i="24"/>
  <c r="C17" i="24"/>
  <c r="N12" i="24"/>
  <c r="O12" i="24" s="1"/>
  <c r="F18" i="24"/>
  <c r="M17" i="24"/>
  <c r="N13" i="24"/>
  <c r="O13" i="24" s="1"/>
  <c r="D14" i="24"/>
  <c r="L15" i="24" s="1"/>
  <c r="M16" i="23"/>
  <c r="F17" i="23"/>
  <c r="B17" i="20"/>
  <c r="Q17" i="20"/>
  <c r="I14" i="20"/>
  <c r="I15" i="20"/>
  <c r="R16" i="20"/>
  <c r="S16" i="20" s="1"/>
  <c r="T16" i="20" s="1"/>
  <c r="C16" i="20"/>
  <c r="F17" i="19"/>
  <c r="S15" i="19"/>
  <c r="T15" i="19" s="1"/>
  <c r="C17" i="19"/>
  <c r="R17" i="19"/>
  <c r="D15" i="19"/>
  <c r="Q16" i="19"/>
  <c r="B16" i="19"/>
  <c r="I14" i="19"/>
  <c r="N10" i="14"/>
  <c r="O10" i="14" s="1"/>
  <c r="J11" i="14"/>
  <c r="I11" i="14"/>
  <c r="R13" i="14"/>
  <c r="S13" i="14" s="1"/>
  <c r="T13" i="14" s="1"/>
  <c r="C13" i="14"/>
  <c r="D12" i="14"/>
  <c r="L13" i="14" s="1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F15" i="9"/>
  <c r="F15" i="8"/>
  <c r="G15" i="7"/>
  <c r="D13" i="16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B14" i="15"/>
  <c r="Q14" i="15"/>
  <c r="N11" i="15"/>
  <c r="O11" i="15" s="1"/>
  <c r="N10" i="15"/>
  <c r="O10" i="15" s="1"/>
  <c r="D12" i="15"/>
  <c r="Q15" i="14"/>
  <c r="B15" i="14"/>
  <c r="Q13" i="13"/>
  <c r="S13" i="13" s="1"/>
  <c r="T13" i="13" s="1"/>
  <c r="D12" i="13"/>
  <c r="L13" i="13" s="1"/>
  <c r="B13" i="13"/>
  <c r="R14" i="13"/>
  <c r="C14" i="13"/>
  <c r="N10" i="12"/>
  <c r="O10" i="12" s="1"/>
  <c r="Q13" i="12"/>
  <c r="S13" i="12" s="1"/>
  <c r="T13" i="12" s="1"/>
  <c r="D12" i="12"/>
  <c r="L13" i="12" s="1"/>
  <c r="B13" i="12"/>
  <c r="R14" i="12"/>
  <c r="C14" i="12"/>
  <c r="C13" i="11"/>
  <c r="D13" i="11" s="1"/>
  <c r="R13" i="11"/>
  <c r="S13" i="11" s="1"/>
  <c r="T13" i="11" s="1"/>
  <c r="I12" i="11"/>
  <c r="Q14" i="11"/>
  <c r="B14" i="11"/>
  <c r="N10" i="10"/>
  <c r="O10" i="10" s="1"/>
  <c r="C14" i="10"/>
  <c r="R14" i="10"/>
  <c r="B13" i="10"/>
  <c r="Q13" i="10"/>
  <c r="S13" i="10" s="1"/>
  <c r="T13" i="10" s="1"/>
  <c r="D12" i="10"/>
  <c r="I11" i="10"/>
  <c r="N11" i="9"/>
  <c r="O11" i="9" s="1"/>
  <c r="Q14" i="9"/>
  <c r="S14" i="9" s="1"/>
  <c r="T14" i="9" s="1"/>
  <c r="D13" i="9"/>
  <c r="B14" i="9"/>
  <c r="C15" i="9"/>
  <c r="R15" i="9"/>
  <c r="I12" i="9"/>
  <c r="D12" i="8"/>
  <c r="L13" i="8" s="1"/>
  <c r="I11" i="8"/>
  <c r="N10" i="8"/>
  <c r="O10" i="8" s="1"/>
  <c r="N11" i="7"/>
  <c r="O11" i="7" s="1"/>
  <c r="D13" i="7"/>
  <c r="I12" i="7"/>
  <c r="S13" i="7"/>
  <c r="T13" i="7" s="1"/>
  <c r="S15" i="23" l="1"/>
  <c r="T15" i="23" s="1"/>
  <c r="L16" i="19"/>
  <c r="J15" i="19"/>
  <c r="L15" i="23"/>
  <c r="I14" i="23"/>
  <c r="J14" i="23"/>
  <c r="J13" i="9"/>
  <c r="L14" i="9"/>
  <c r="J13" i="16"/>
  <c r="L14" i="16"/>
  <c r="I13" i="16"/>
  <c r="J13" i="11"/>
  <c r="L14" i="11"/>
  <c r="R16" i="23"/>
  <c r="C16" i="23"/>
  <c r="D15" i="23"/>
  <c r="B16" i="23"/>
  <c r="Q16" i="23"/>
  <c r="B16" i="24"/>
  <c r="Q16" i="24"/>
  <c r="D15" i="24"/>
  <c r="L16" i="24" s="1"/>
  <c r="J13" i="7"/>
  <c r="L14" i="7"/>
  <c r="N13" i="23"/>
  <c r="O13" i="23" s="1"/>
  <c r="L14" i="15"/>
  <c r="J13" i="15"/>
  <c r="J12" i="10"/>
  <c r="L13" i="10"/>
  <c r="L13" i="15"/>
  <c r="J12" i="15"/>
  <c r="R18" i="24"/>
  <c r="C18" i="24"/>
  <c r="F19" i="24"/>
  <c r="M18" i="24"/>
  <c r="D16" i="24"/>
  <c r="L17" i="24" s="1"/>
  <c r="I14" i="24"/>
  <c r="J14" i="24"/>
  <c r="S16" i="24"/>
  <c r="T16" i="24" s="1"/>
  <c r="F18" i="23"/>
  <c r="M17" i="23"/>
  <c r="N14" i="20"/>
  <c r="O14" i="20" s="1"/>
  <c r="Q18" i="20"/>
  <c r="B18" i="20"/>
  <c r="R17" i="20"/>
  <c r="S17" i="20" s="1"/>
  <c r="T17" i="20" s="1"/>
  <c r="C17" i="20"/>
  <c r="D17" i="20" s="1"/>
  <c r="N15" i="20"/>
  <c r="O15" i="20" s="1"/>
  <c r="D16" i="20"/>
  <c r="F18" i="19"/>
  <c r="N14" i="19"/>
  <c r="O14" i="19" s="1"/>
  <c r="D16" i="19"/>
  <c r="Q17" i="19"/>
  <c r="B17" i="19"/>
  <c r="I15" i="19"/>
  <c r="R18" i="19"/>
  <c r="C18" i="19"/>
  <c r="S16" i="19"/>
  <c r="T16" i="19" s="1"/>
  <c r="N11" i="14"/>
  <c r="O11" i="14" s="1"/>
  <c r="N11" i="13"/>
  <c r="O11" i="13" s="1"/>
  <c r="R14" i="14"/>
  <c r="S14" i="14" s="1"/>
  <c r="T14" i="14" s="1"/>
  <c r="C14" i="14"/>
  <c r="D13" i="14"/>
  <c r="L14" i="14" s="1"/>
  <c r="J12" i="14"/>
  <c r="I12" i="14"/>
  <c r="J12" i="13"/>
  <c r="I12" i="13"/>
  <c r="C15" i="7"/>
  <c r="R15" i="7"/>
  <c r="B15" i="7"/>
  <c r="Q15" i="7"/>
  <c r="Q14" i="8"/>
  <c r="B14" i="8"/>
  <c r="R14" i="8"/>
  <c r="C14" i="8"/>
  <c r="J12" i="8"/>
  <c r="J12" i="12"/>
  <c r="I12" i="12"/>
  <c r="F16" i="12"/>
  <c r="F16" i="10"/>
  <c r="F16" i="9"/>
  <c r="F16" i="8"/>
  <c r="G16" i="7"/>
  <c r="Q15" i="16"/>
  <c r="B15" i="16"/>
  <c r="D14" i="16"/>
  <c r="S14" i="16"/>
  <c r="T14" i="16" s="1"/>
  <c r="R15" i="16"/>
  <c r="C15" i="16"/>
  <c r="N12" i="16"/>
  <c r="O12" i="16" s="1"/>
  <c r="B15" i="15"/>
  <c r="Q15" i="15"/>
  <c r="I12" i="15"/>
  <c r="I13" i="15"/>
  <c r="R14" i="15"/>
  <c r="S14" i="15" s="1"/>
  <c r="T14" i="15" s="1"/>
  <c r="C14" i="15"/>
  <c r="Q16" i="14"/>
  <c r="B16" i="14"/>
  <c r="Q14" i="13"/>
  <c r="S14" i="13" s="1"/>
  <c r="T14" i="13" s="1"/>
  <c r="B14" i="13"/>
  <c r="D13" i="13"/>
  <c r="L14" i="13" s="1"/>
  <c r="R15" i="13"/>
  <c r="C15" i="13"/>
  <c r="N11" i="12"/>
  <c r="O11" i="12" s="1"/>
  <c r="B14" i="12"/>
  <c r="D13" i="12"/>
  <c r="L14" i="12" s="1"/>
  <c r="Q14" i="12"/>
  <c r="S14" i="12" s="1"/>
  <c r="T14" i="12" s="1"/>
  <c r="R15" i="12"/>
  <c r="C15" i="12"/>
  <c r="N12" i="11"/>
  <c r="O12" i="11" s="1"/>
  <c r="C14" i="11"/>
  <c r="D14" i="11" s="1"/>
  <c r="R14" i="11"/>
  <c r="S14" i="11" s="1"/>
  <c r="T14" i="11" s="1"/>
  <c r="Q15" i="11"/>
  <c r="B15" i="11"/>
  <c r="I13" i="11"/>
  <c r="N13" i="11" s="1"/>
  <c r="O13" i="11" s="1"/>
  <c r="I12" i="10"/>
  <c r="Q14" i="10"/>
  <c r="S14" i="10" s="1"/>
  <c r="T14" i="10" s="1"/>
  <c r="D13" i="10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B15" i="9"/>
  <c r="I13" i="9"/>
  <c r="D13" i="8"/>
  <c r="L14" i="8" s="1"/>
  <c r="I12" i="8"/>
  <c r="S13" i="8"/>
  <c r="T13" i="8" s="1"/>
  <c r="N11" i="8"/>
  <c r="O11" i="8" s="1"/>
  <c r="I13" i="7"/>
  <c r="S14" i="7"/>
  <c r="T14" i="7" s="1"/>
  <c r="N12" i="7"/>
  <c r="O12" i="7" s="1"/>
  <c r="D14" i="7"/>
  <c r="N12" i="14" l="1"/>
  <c r="O12" i="14" s="1"/>
  <c r="B17" i="23"/>
  <c r="Q17" i="23"/>
  <c r="D16" i="23"/>
  <c r="R17" i="23"/>
  <c r="C17" i="23"/>
  <c r="L16" i="23"/>
  <c r="J15" i="23"/>
  <c r="I15" i="23"/>
  <c r="J14" i="9"/>
  <c r="L15" i="9"/>
  <c r="J14" i="11"/>
  <c r="L15" i="11"/>
  <c r="N14" i="23"/>
  <c r="O14" i="23" s="1"/>
  <c r="J13" i="10"/>
  <c r="L14" i="10"/>
  <c r="J14" i="16"/>
  <c r="L15" i="16"/>
  <c r="I14" i="16"/>
  <c r="J14" i="7"/>
  <c r="L15" i="7"/>
  <c r="J16" i="20"/>
  <c r="L17" i="20"/>
  <c r="J15" i="24"/>
  <c r="B17" i="24"/>
  <c r="Q17" i="24"/>
  <c r="J17" i="20"/>
  <c r="L18" i="20"/>
  <c r="L17" i="19"/>
  <c r="J16" i="19"/>
  <c r="I15" i="24"/>
  <c r="N15" i="24" s="1"/>
  <c r="O15" i="24" s="1"/>
  <c r="S16" i="23"/>
  <c r="T16" i="23" s="1"/>
  <c r="C19" i="24"/>
  <c r="R19" i="24"/>
  <c r="N14" i="24"/>
  <c r="O14" i="24" s="1"/>
  <c r="S17" i="24"/>
  <c r="T17" i="24" s="1"/>
  <c r="I16" i="24"/>
  <c r="J16" i="24"/>
  <c r="F20" i="24"/>
  <c r="M19" i="24"/>
  <c r="F19" i="23"/>
  <c r="M18" i="23"/>
  <c r="I17" i="20"/>
  <c r="Q19" i="20"/>
  <c r="B19" i="20"/>
  <c r="I16" i="20"/>
  <c r="C18" i="20"/>
  <c r="D18" i="20" s="1"/>
  <c r="R18" i="20"/>
  <c r="F19" i="19"/>
  <c r="N15" i="19"/>
  <c r="O15" i="19" s="1"/>
  <c r="R19" i="19"/>
  <c r="C19" i="19"/>
  <c r="I16" i="19"/>
  <c r="S17" i="19"/>
  <c r="T17" i="19" s="1"/>
  <c r="Q18" i="19"/>
  <c r="D17" i="19"/>
  <c r="B18" i="19"/>
  <c r="J13" i="14"/>
  <c r="I13" i="14"/>
  <c r="D14" i="14"/>
  <c r="L15" i="14" s="1"/>
  <c r="R15" i="14"/>
  <c r="S15" i="14" s="1"/>
  <c r="T15" i="14" s="1"/>
  <c r="C15" i="14"/>
  <c r="B16" i="7"/>
  <c r="Q16" i="7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F17" i="9"/>
  <c r="F17" i="8"/>
  <c r="G17" i="7"/>
  <c r="D15" i="16"/>
  <c r="Q16" i="16"/>
  <c r="B16" i="16"/>
  <c r="R16" i="16"/>
  <c r="C16" i="16"/>
  <c r="S15" i="16"/>
  <c r="T15" i="16" s="1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D14" i="13"/>
  <c r="L15" i="13" s="1"/>
  <c r="Q15" i="13"/>
  <c r="S15" i="13" s="1"/>
  <c r="T15" i="13" s="1"/>
  <c r="B15" i="13"/>
  <c r="R16" i="13"/>
  <c r="C16" i="13"/>
  <c r="N12" i="13"/>
  <c r="O12" i="13" s="1"/>
  <c r="R16" i="12"/>
  <c r="C16" i="12"/>
  <c r="D14" i="12"/>
  <c r="L15" i="12" s="1"/>
  <c r="B15" i="12"/>
  <c r="Q15" i="12"/>
  <c r="S15" i="12" s="1"/>
  <c r="T15" i="12" s="1"/>
  <c r="N12" i="12"/>
  <c r="O12" i="12" s="1"/>
  <c r="Q16" i="11"/>
  <c r="B16" i="11"/>
  <c r="I14" i="11"/>
  <c r="R15" i="11"/>
  <c r="S15" i="11" s="1"/>
  <c r="T15" i="11" s="1"/>
  <c r="C15" i="11"/>
  <c r="Q15" i="10"/>
  <c r="S15" i="10" s="1"/>
  <c r="T15" i="10" s="1"/>
  <c r="B15" i="10"/>
  <c r="D14" i="10"/>
  <c r="I13" i="10"/>
  <c r="C16" i="10"/>
  <c r="R16" i="10"/>
  <c r="N12" i="10"/>
  <c r="O12" i="10" s="1"/>
  <c r="Q16" i="9"/>
  <c r="S16" i="9" s="1"/>
  <c r="T16" i="9" s="1"/>
  <c r="D15" i="9"/>
  <c r="B16" i="9"/>
  <c r="C17" i="9"/>
  <c r="R17" i="9"/>
  <c r="I14" i="9"/>
  <c r="N14" i="9" s="1"/>
  <c r="O14" i="9" s="1"/>
  <c r="N13" i="9"/>
  <c r="O13" i="9" s="1"/>
  <c r="D14" i="8"/>
  <c r="L15" i="8" s="1"/>
  <c r="I13" i="8"/>
  <c r="S14" i="8"/>
  <c r="T14" i="8" s="1"/>
  <c r="N12" i="8"/>
  <c r="O12" i="8" s="1"/>
  <c r="S15" i="7"/>
  <c r="T15" i="7" s="1"/>
  <c r="D15" i="7"/>
  <c r="I14" i="7"/>
  <c r="N13" i="7"/>
  <c r="O13" i="7" s="1"/>
  <c r="N15" i="23" l="1"/>
  <c r="O15" i="23" s="1"/>
  <c r="L19" i="20"/>
  <c r="J18" i="20"/>
  <c r="J15" i="9"/>
  <c r="L16" i="9"/>
  <c r="L15" i="15"/>
  <c r="J14" i="15"/>
  <c r="J15" i="16"/>
  <c r="L16" i="16"/>
  <c r="I15" i="16"/>
  <c r="L18" i="19"/>
  <c r="J17" i="19"/>
  <c r="C18" i="23"/>
  <c r="R18" i="23"/>
  <c r="L17" i="23"/>
  <c r="J16" i="23"/>
  <c r="I16" i="23"/>
  <c r="Q18" i="24"/>
  <c r="B18" i="24"/>
  <c r="D18" i="24" s="1"/>
  <c r="L19" i="24" s="1"/>
  <c r="J15" i="7"/>
  <c r="L16" i="7"/>
  <c r="N16" i="20"/>
  <c r="O16" i="20" s="1"/>
  <c r="S17" i="23"/>
  <c r="T17" i="23" s="1"/>
  <c r="J14" i="10"/>
  <c r="L15" i="10"/>
  <c r="D17" i="23"/>
  <c r="Q18" i="23"/>
  <c r="B18" i="23"/>
  <c r="C20" i="24"/>
  <c r="R20" i="24"/>
  <c r="S18" i="24"/>
  <c r="T18" i="24" s="1"/>
  <c r="M20" i="24"/>
  <c r="F21" i="24"/>
  <c r="D17" i="24"/>
  <c r="L18" i="24" s="1"/>
  <c r="N16" i="24"/>
  <c r="O16" i="24" s="1"/>
  <c r="M19" i="23"/>
  <c r="F20" i="23"/>
  <c r="S18" i="20"/>
  <c r="T18" i="20" s="1"/>
  <c r="I18" i="20"/>
  <c r="N17" i="20"/>
  <c r="O17" i="20" s="1"/>
  <c r="B20" i="20"/>
  <c r="Q20" i="20"/>
  <c r="C19" i="20"/>
  <c r="D19" i="20" s="1"/>
  <c r="R19" i="20"/>
  <c r="S19" i="20" s="1"/>
  <c r="T19" i="20" s="1"/>
  <c r="F20" i="19"/>
  <c r="S18" i="19"/>
  <c r="T18" i="19" s="1"/>
  <c r="R20" i="19"/>
  <c r="C20" i="19"/>
  <c r="Q19" i="19"/>
  <c r="D18" i="19"/>
  <c r="B19" i="19"/>
  <c r="N16" i="19"/>
  <c r="O16" i="19" s="1"/>
  <c r="I17" i="19"/>
  <c r="N13" i="14"/>
  <c r="O13" i="14" s="1"/>
  <c r="N13" i="13"/>
  <c r="O13" i="13" s="1"/>
  <c r="J14" i="14"/>
  <c r="I14" i="14"/>
  <c r="D15" i="14"/>
  <c r="L16" i="14" s="1"/>
  <c r="C16" i="14"/>
  <c r="R16" i="14"/>
  <c r="S16" i="14" s="1"/>
  <c r="T16" i="14" s="1"/>
  <c r="Q16" i="8"/>
  <c r="B16" i="8"/>
  <c r="C17" i="7"/>
  <c r="R17" i="7"/>
  <c r="J14" i="13"/>
  <c r="I14" i="13"/>
  <c r="J14" i="8"/>
  <c r="J14" i="12"/>
  <c r="I14" i="12"/>
  <c r="C16" i="8"/>
  <c r="R16" i="8"/>
  <c r="B17" i="7"/>
  <c r="Q17" i="7"/>
  <c r="F18" i="12"/>
  <c r="F18" i="10"/>
  <c r="F18" i="9"/>
  <c r="F18" i="8"/>
  <c r="G18" i="7"/>
  <c r="R17" i="16"/>
  <c r="C17" i="16"/>
  <c r="N14" i="16"/>
  <c r="O14" i="16" s="1"/>
  <c r="Q17" i="16"/>
  <c r="B17" i="16"/>
  <c r="D16" i="16"/>
  <c r="S16" i="16"/>
  <c r="T16" i="16" s="1"/>
  <c r="R16" i="15"/>
  <c r="S16" i="15" s="1"/>
  <c r="T16" i="15" s="1"/>
  <c r="C16" i="15"/>
  <c r="D16" i="15" s="1"/>
  <c r="B17" i="15"/>
  <c r="Q17" i="15"/>
  <c r="D15" i="15"/>
  <c r="I14" i="15"/>
  <c r="B18" i="14"/>
  <c r="Q18" i="14"/>
  <c r="D15" i="13"/>
  <c r="L16" i="13" s="1"/>
  <c r="Q16" i="13"/>
  <c r="B16" i="13"/>
  <c r="R17" i="13"/>
  <c r="C17" i="13"/>
  <c r="D15" i="12"/>
  <c r="L16" i="12" s="1"/>
  <c r="B16" i="12"/>
  <c r="Q16" i="12"/>
  <c r="S16" i="12" s="1"/>
  <c r="T16" i="12" s="1"/>
  <c r="N13" i="12"/>
  <c r="O13" i="12" s="1"/>
  <c r="R17" i="12"/>
  <c r="C17" i="12"/>
  <c r="N14" i="11"/>
  <c r="O14" i="11" s="1"/>
  <c r="R16" i="11"/>
  <c r="S16" i="11" s="1"/>
  <c r="T16" i="11" s="1"/>
  <c r="C16" i="11"/>
  <c r="D16" i="11" s="1"/>
  <c r="Q17" i="11"/>
  <c r="B17" i="11"/>
  <c r="D15" i="11"/>
  <c r="C17" i="10"/>
  <c r="R17" i="10"/>
  <c r="N13" i="10"/>
  <c r="O13" i="10" s="1"/>
  <c r="Q16" i="10"/>
  <c r="S16" i="10" s="1"/>
  <c r="T16" i="10" s="1"/>
  <c r="D15" i="10"/>
  <c r="B16" i="10"/>
  <c r="I14" i="10"/>
  <c r="R18" i="9"/>
  <c r="C18" i="9"/>
  <c r="Q17" i="9"/>
  <c r="S17" i="9" s="1"/>
  <c r="T17" i="9" s="1"/>
  <c r="D16" i="9"/>
  <c r="B17" i="9"/>
  <c r="I15" i="9"/>
  <c r="N13" i="8"/>
  <c r="O13" i="8" s="1"/>
  <c r="S16" i="8"/>
  <c r="T16" i="8" s="1"/>
  <c r="D15" i="8"/>
  <c r="L16" i="8" s="1"/>
  <c r="I14" i="8"/>
  <c r="S15" i="8"/>
  <c r="T15" i="8" s="1"/>
  <c r="I15" i="7"/>
  <c r="S16" i="7"/>
  <c r="T16" i="7" s="1"/>
  <c r="N14" i="7"/>
  <c r="O14" i="7" s="1"/>
  <c r="D16" i="7"/>
  <c r="S18" i="23" l="1"/>
  <c r="T18" i="23" s="1"/>
  <c r="N16" i="23"/>
  <c r="O16" i="23" s="1"/>
  <c r="L20" i="20"/>
  <c r="J19" i="20"/>
  <c r="J16" i="16"/>
  <c r="L17" i="16"/>
  <c r="I16" i="16"/>
  <c r="L16" i="15"/>
  <c r="J15" i="15"/>
  <c r="L19" i="19"/>
  <c r="J18" i="19"/>
  <c r="J15" i="10"/>
  <c r="L16" i="10"/>
  <c r="J16" i="9"/>
  <c r="L17" i="9"/>
  <c r="J16" i="7"/>
  <c r="L17" i="7"/>
  <c r="J16" i="11"/>
  <c r="L17" i="11"/>
  <c r="C19" i="23"/>
  <c r="R19" i="23"/>
  <c r="L17" i="15"/>
  <c r="J16" i="15"/>
  <c r="D18" i="23"/>
  <c r="Q19" i="23"/>
  <c r="B19" i="23"/>
  <c r="J15" i="11"/>
  <c r="L16" i="11"/>
  <c r="B19" i="24"/>
  <c r="Q19" i="24"/>
  <c r="L18" i="23"/>
  <c r="J17" i="23"/>
  <c r="I17" i="23"/>
  <c r="R21" i="24"/>
  <c r="C21" i="24"/>
  <c r="I18" i="24"/>
  <c r="J18" i="24"/>
  <c r="S19" i="24"/>
  <c r="T19" i="24" s="1"/>
  <c r="F22" i="24"/>
  <c r="M21" i="24"/>
  <c r="I17" i="24"/>
  <c r="J17" i="24"/>
  <c r="F21" i="23"/>
  <c r="M20" i="23"/>
  <c r="Q21" i="20"/>
  <c r="D20" i="20"/>
  <c r="B21" i="20"/>
  <c r="I19" i="20"/>
  <c r="R20" i="20"/>
  <c r="S20" i="20" s="1"/>
  <c r="T20" i="20" s="1"/>
  <c r="C20" i="20"/>
  <c r="N18" i="20"/>
  <c r="O18" i="20" s="1"/>
  <c r="F21" i="19"/>
  <c r="Q20" i="19"/>
  <c r="D19" i="19"/>
  <c r="B20" i="19"/>
  <c r="S19" i="19"/>
  <c r="T19" i="19" s="1"/>
  <c r="I18" i="19"/>
  <c r="R21" i="19"/>
  <c r="C21" i="19"/>
  <c r="N17" i="19"/>
  <c r="O17" i="19" s="1"/>
  <c r="N14" i="13"/>
  <c r="O14" i="13" s="1"/>
  <c r="N14" i="14"/>
  <c r="O14" i="14" s="1"/>
  <c r="R17" i="14"/>
  <c r="S17" i="14" s="1"/>
  <c r="T17" i="14" s="1"/>
  <c r="D16" i="14"/>
  <c r="L17" i="14" s="1"/>
  <c r="C17" i="14"/>
  <c r="J15" i="14"/>
  <c r="I15" i="14"/>
  <c r="J15" i="8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F19" i="9"/>
  <c r="F19" i="8"/>
  <c r="G19" i="7"/>
  <c r="N15" i="16"/>
  <c r="O15" i="16" s="1"/>
  <c r="S17" i="16"/>
  <c r="T17" i="16" s="1"/>
  <c r="R18" i="16"/>
  <c r="C18" i="16"/>
  <c r="B18" i="16"/>
  <c r="D17" i="16"/>
  <c r="Q18" i="16"/>
  <c r="I16" i="15"/>
  <c r="Q18" i="15"/>
  <c r="B18" i="15"/>
  <c r="I15" i="15"/>
  <c r="R17" i="15"/>
  <c r="S17" i="15" s="1"/>
  <c r="T17" i="15" s="1"/>
  <c r="C17" i="15"/>
  <c r="D17" i="15" s="1"/>
  <c r="N14" i="15"/>
  <c r="O14" i="15" s="1"/>
  <c r="B19" i="14"/>
  <c r="Q19" i="14"/>
  <c r="R18" i="13"/>
  <c r="C18" i="13"/>
  <c r="D16" i="13"/>
  <c r="L17" i="13" s="1"/>
  <c r="Q17" i="13"/>
  <c r="S17" i="13" s="1"/>
  <c r="T17" i="13" s="1"/>
  <c r="B17" i="13"/>
  <c r="N14" i="12"/>
  <c r="O14" i="12" s="1"/>
  <c r="D16" i="12"/>
  <c r="L17" i="12" s="1"/>
  <c r="Q17" i="12"/>
  <c r="S17" i="12" s="1"/>
  <c r="T17" i="12" s="1"/>
  <c r="B17" i="12"/>
  <c r="R18" i="12"/>
  <c r="C18" i="12"/>
  <c r="C17" i="11"/>
  <c r="R17" i="11"/>
  <c r="S17" i="11" s="1"/>
  <c r="T17" i="11" s="1"/>
  <c r="I15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I15" i="10"/>
  <c r="Q18" i="9"/>
  <c r="S18" i="9" s="1"/>
  <c r="T18" i="9" s="1"/>
  <c r="D17" i="9"/>
  <c r="B18" i="9"/>
  <c r="I16" i="9"/>
  <c r="N15" i="9"/>
  <c r="O15" i="9" s="1"/>
  <c r="R19" i="9"/>
  <c r="C19" i="9"/>
  <c r="N14" i="8"/>
  <c r="O14" i="8" s="1"/>
  <c r="D16" i="8"/>
  <c r="L17" i="8" s="1"/>
  <c r="I15" i="8"/>
  <c r="N15" i="7"/>
  <c r="O15" i="7" s="1"/>
  <c r="D17" i="7"/>
  <c r="I16" i="7"/>
  <c r="S17" i="7"/>
  <c r="T17" i="7" s="1"/>
  <c r="S17" i="8" l="1"/>
  <c r="T17" i="8" s="1"/>
  <c r="N17" i="23"/>
  <c r="O17" i="23" s="1"/>
  <c r="S19" i="23"/>
  <c r="T19" i="23" s="1"/>
  <c r="L19" i="23"/>
  <c r="J18" i="23"/>
  <c r="I18" i="23"/>
  <c r="N18" i="23" s="1"/>
  <c r="O18" i="23" s="1"/>
  <c r="J17" i="7"/>
  <c r="L18" i="7"/>
  <c r="L18" i="15"/>
  <c r="J17" i="15"/>
  <c r="N15" i="14"/>
  <c r="O15" i="14" s="1"/>
  <c r="J20" i="20"/>
  <c r="L21" i="20"/>
  <c r="B20" i="24"/>
  <c r="D20" i="24" s="1"/>
  <c r="L21" i="24" s="1"/>
  <c r="Q20" i="24"/>
  <c r="S20" i="24" s="1"/>
  <c r="T20" i="24" s="1"/>
  <c r="J17" i="16"/>
  <c r="L18" i="16"/>
  <c r="I17" i="16"/>
  <c r="J17" i="9"/>
  <c r="L18" i="9"/>
  <c r="R20" i="23"/>
  <c r="C20" i="23"/>
  <c r="J16" i="10"/>
  <c r="L17" i="10"/>
  <c r="L20" i="19"/>
  <c r="J19" i="19"/>
  <c r="Q20" i="23"/>
  <c r="S20" i="23" s="1"/>
  <c r="T20" i="23" s="1"/>
  <c r="D19" i="23"/>
  <c r="B20" i="23"/>
  <c r="R22" i="24"/>
  <c r="C22" i="24"/>
  <c r="N17" i="24"/>
  <c r="O17" i="24" s="1"/>
  <c r="N18" i="24"/>
  <c r="O18" i="24" s="1"/>
  <c r="D19" i="24"/>
  <c r="L20" i="24" s="1"/>
  <c r="M22" i="24"/>
  <c r="F23" i="24"/>
  <c r="F22" i="23"/>
  <c r="M21" i="23"/>
  <c r="B22" i="20"/>
  <c r="Q22" i="20"/>
  <c r="I20" i="20"/>
  <c r="N19" i="20"/>
  <c r="O19" i="20" s="1"/>
  <c r="C21" i="20"/>
  <c r="R21" i="20"/>
  <c r="S21" i="20" s="1"/>
  <c r="T21" i="20" s="1"/>
  <c r="F22" i="19"/>
  <c r="I19" i="19"/>
  <c r="N18" i="19"/>
  <c r="O18" i="19" s="1"/>
  <c r="R22" i="19"/>
  <c r="C22" i="19"/>
  <c r="S20" i="19"/>
  <c r="T20" i="19" s="1"/>
  <c r="B21" i="19"/>
  <c r="Q21" i="19"/>
  <c r="D20" i="19"/>
  <c r="R18" i="14"/>
  <c r="S18" i="14" s="1"/>
  <c r="T18" i="14" s="1"/>
  <c r="C18" i="14"/>
  <c r="D17" i="14"/>
  <c r="L18" i="14" s="1"/>
  <c r="J16" i="14"/>
  <c r="I16" i="14"/>
  <c r="C19" i="7"/>
  <c r="R19" i="7"/>
  <c r="C18" i="8"/>
  <c r="R18" i="8"/>
  <c r="J16" i="13"/>
  <c r="I16" i="13"/>
  <c r="J16" i="12"/>
  <c r="I16" i="12"/>
  <c r="B19" i="7"/>
  <c r="Q19" i="7"/>
  <c r="J16" i="8"/>
  <c r="Q18" i="8"/>
  <c r="B18" i="8"/>
  <c r="N15" i="15"/>
  <c r="O15" i="15" s="1"/>
  <c r="F20" i="12"/>
  <c r="F20" i="10"/>
  <c r="F20" i="9"/>
  <c r="F20" i="8"/>
  <c r="G20" i="7"/>
  <c r="N16" i="16"/>
  <c r="O16" i="16" s="1"/>
  <c r="B19" i="16"/>
  <c r="Q19" i="16"/>
  <c r="D18" i="16"/>
  <c r="R19" i="16"/>
  <c r="C19" i="16"/>
  <c r="S18" i="16"/>
  <c r="T18" i="16" s="1"/>
  <c r="Q19" i="15"/>
  <c r="B19" i="15"/>
  <c r="I17" i="15"/>
  <c r="C18" i="15"/>
  <c r="R18" i="15"/>
  <c r="S18" i="15" s="1"/>
  <c r="T18" i="15" s="1"/>
  <c r="N16" i="15"/>
  <c r="O16" i="15" s="1"/>
  <c r="Q20" i="14"/>
  <c r="B20" i="14"/>
  <c r="Q18" i="13"/>
  <c r="S18" i="13" s="1"/>
  <c r="T18" i="13" s="1"/>
  <c r="D17" i="13"/>
  <c r="L18" i="13" s="1"/>
  <c r="B18" i="13"/>
  <c r="R19" i="13"/>
  <c r="C19" i="13"/>
  <c r="N15" i="13"/>
  <c r="O15" i="13" s="1"/>
  <c r="Q18" i="12"/>
  <c r="S18" i="12" s="1"/>
  <c r="T18" i="12" s="1"/>
  <c r="D17" i="12"/>
  <c r="L18" i="12" s="1"/>
  <c r="B18" i="12"/>
  <c r="N15" i="12"/>
  <c r="O15" i="12" s="1"/>
  <c r="R19" i="12"/>
  <c r="C19" i="12"/>
  <c r="R18" i="11"/>
  <c r="S18" i="11" s="1"/>
  <c r="T18" i="11" s="1"/>
  <c r="C18" i="11"/>
  <c r="D18" i="11" s="1"/>
  <c r="Q19" i="11"/>
  <c r="B19" i="11"/>
  <c r="N16" i="11"/>
  <c r="O16" i="11" s="1"/>
  <c r="D17" i="11"/>
  <c r="N15" i="11"/>
  <c r="O15" i="11" s="1"/>
  <c r="N15" i="10"/>
  <c r="O15" i="10" s="1"/>
  <c r="I16" i="10"/>
  <c r="B18" i="10"/>
  <c r="Q18" i="10"/>
  <c r="S18" i="10" s="1"/>
  <c r="T18" i="10" s="1"/>
  <c r="D17" i="10"/>
  <c r="R19" i="10"/>
  <c r="C19" i="10"/>
  <c r="N16" i="9"/>
  <c r="O16" i="9" s="1"/>
  <c r="Q19" i="9"/>
  <c r="S19" i="9" s="1"/>
  <c r="T19" i="9" s="1"/>
  <c r="D18" i="9"/>
  <c r="B19" i="9"/>
  <c r="I17" i="9"/>
  <c r="N17" i="9" s="1"/>
  <c r="O17" i="9" s="1"/>
  <c r="R20" i="9"/>
  <c r="C20" i="9"/>
  <c r="D17" i="8"/>
  <c r="L18" i="8" s="1"/>
  <c r="I16" i="8"/>
  <c r="N15" i="8"/>
  <c r="O15" i="8" s="1"/>
  <c r="N16" i="7"/>
  <c r="O16" i="7" s="1"/>
  <c r="D18" i="7"/>
  <c r="I17" i="7"/>
  <c r="S18" i="7"/>
  <c r="T18" i="7" s="1"/>
  <c r="N16" i="13" l="1"/>
  <c r="O16" i="13" s="1"/>
  <c r="L21" i="19"/>
  <c r="J20" i="19"/>
  <c r="J17" i="10"/>
  <c r="L18" i="10"/>
  <c r="J18" i="7"/>
  <c r="L19" i="7"/>
  <c r="R21" i="23"/>
  <c r="C21" i="23"/>
  <c r="Q21" i="24"/>
  <c r="B21" i="24"/>
  <c r="D21" i="24" s="1"/>
  <c r="L22" i="24" s="1"/>
  <c r="J18" i="9"/>
  <c r="L19" i="9"/>
  <c r="B21" i="23"/>
  <c r="D20" i="23"/>
  <c r="Q21" i="23"/>
  <c r="S21" i="23" s="1"/>
  <c r="T21" i="23" s="1"/>
  <c r="J17" i="11"/>
  <c r="L18" i="11"/>
  <c r="J18" i="11"/>
  <c r="L19" i="11"/>
  <c r="J18" i="16"/>
  <c r="L19" i="16"/>
  <c r="I18" i="16"/>
  <c r="L20" i="23"/>
  <c r="I19" i="23"/>
  <c r="J19" i="23"/>
  <c r="C23" i="24"/>
  <c r="R23" i="24"/>
  <c r="I20" i="24"/>
  <c r="J20" i="24"/>
  <c r="I19" i="24"/>
  <c r="J19" i="24"/>
  <c r="S21" i="24"/>
  <c r="T21" i="24" s="1"/>
  <c r="M23" i="24"/>
  <c r="F24" i="24"/>
  <c r="M22" i="23"/>
  <c r="F23" i="23"/>
  <c r="N20" i="20"/>
  <c r="O20" i="20" s="1"/>
  <c r="R22" i="20"/>
  <c r="S22" i="20" s="1"/>
  <c r="T22" i="20" s="1"/>
  <c r="C22" i="20"/>
  <c r="D21" i="20"/>
  <c r="Q23" i="20"/>
  <c r="B23" i="20"/>
  <c r="F23" i="19"/>
  <c r="N19" i="19"/>
  <c r="O19" i="19" s="1"/>
  <c r="R23" i="19"/>
  <c r="C23" i="19"/>
  <c r="I20" i="19"/>
  <c r="S21" i="19"/>
  <c r="T21" i="19" s="1"/>
  <c r="Q22" i="19"/>
  <c r="D21" i="19"/>
  <c r="B22" i="19"/>
  <c r="N16" i="14"/>
  <c r="O16" i="14" s="1"/>
  <c r="J17" i="14"/>
  <c r="I17" i="14"/>
  <c r="D18" i="14"/>
  <c r="L19" i="14" s="1"/>
  <c r="R19" i="14"/>
  <c r="S19" i="14" s="1"/>
  <c r="T19" i="14" s="1"/>
  <c r="C19" i="14"/>
  <c r="B19" i="8"/>
  <c r="Q19" i="8"/>
  <c r="J17" i="8"/>
  <c r="J17" i="12"/>
  <c r="I17" i="12"/>
  <c r="J17" i="13"/>
  <c r="I17" i="13"/>
  <c r="R19" i="8"/>
  <c r="C19" i="8"/>
  <c r="B20" i="7"/>
  <c r="Q20" i="7"/>
  <c r="C20" i="7"/>
  <c r="R20" i="7"/>
  <c r="F21" i="12"/>
  <c r="F21" i="10"/>
  <c r="F21" i="9"/>
  <c r="F21" i="8"/>
  <c r="G21" i="7"/>
  <c r="Q20" i="16"/>
  <c r="B20" i="16"/>
  <c r="D19" i="16"/>
  <c r="S19" i="16"/>
  <c r="T19" i="16" s="1"/>
  <c r="C20" i="16"/>
  <c r="R20" i="16"/>
  <c r="N17" i="16"/>
  <c r="O17" i="16" s="1"/>
  <c r="N17" i="15"/>
  <c r="O17" i="15" s="1"/>
  <c r="Q20" i="15"/>
  <c r="B20" i="15"/>
  <c r="C19" i="15"/>
  <c r="R19" i="15"/>
  <c r="S19" i="15" s="1"/>
  <c r="T19" i="15" s="1"/>
  <c r="D18" i="15"/>
  <c r="Q21" i="14"/>
  <c r="B21" i="14"/>
  <c r="R20" i="13"/>
  <c r="C20" i="13"/>
  <c r="Q19" i="13"/>
  <c r="S19" i="13" s="1"/>
  <c r="T19" i="13" s="1"/>
  <c r="D18" i="13"/>
  <c r="L19" i="13" s="1"/>
  <c r="B19" i="13"/>
  <c r="N16" i="12"/>
  <c r="O16" i="12" s="1"/>
  <c r="R20" i="12"/>
  <c r="C20" i="12"/>
  <c r="Q19" i="12"/>
  <c r="S19" i="12" s="1"/>
  <c r="T19" i="12" s="1"/>
  <c r="D18" i="12"/>
  <c r="L19" i="12" s="1"/>
  <c r="B19" i="12"/>
  <c r="I18" i="11"/>
  <c r="Q20" i="11"/>
  <c r="B20" i="11"/>
  <c r="I17" i="11"/>
  <c r="R19" i="11"/>
  <c r="S19" i="11" s="1"/>
  <c r="T19" i="11" s="1"/>
  <c r="C19" i="11"/>
  <c r="D19" i="11" s="1"/>
  <c r="N16" i="10"/>
  <c r="O16" i="10" s="1"/>
  <c r="R20" i="10"/>
  <c r="C20" i="10"/>
  <c r="I17" i="10"/>
  <c r="D18" i="10"/>
  <c r="Q19" i="10"/>
  <c r="S19" i="10" s="1"/>
  <c r="T19" i="10" s="1"/>
  <c r="B19" i="10"/>
  <c r="C21" i="9"/>
  <c r="R21" i="9"/>
  <c r="B20" i="9"/>
  <c r="Q20" i="9"/>
  <c r="S20" i="9" s="1"/>
  <c r="T20" i="9" s="1"/>
  <c r="D19" i="9"/>
  <c r="I18" i="9"/>
  <c r="I17" i="8"/>
  <c r="S18" i="8"/>
  <c r="T18" i="8" s="1"/>
  <c r="N16" i="8"/>
  <c r="O16" i="8" s="1"/>
  <c r="D18" i="8"/>
  <c r="L19" i="8" s="1"/>
  <c r="N17" i="7"/>
  <c r="O17" i="7" s="1"/>
  <c r="D19" i="7"/>
  <c r="I18" i="7"/>
  <c r="S19" i="7"/>
  <c r="T19" i="7" s="1"/>
  <c r="L21" i="23" l="1"/>
  <c r="J20" i="23"/>
  <c r="I20" i="23"/>
  <c r="N20" i="23" s="1"/>
  <c r="O20" i="23" s="1"/>
  <c r="J18" i="10"/>
  <c r="L19" i="10"/>
  <c r="L19" i="15"/>
  <c r="J18" i="15"/>
  <c r="N17" i="13"/>
  <c r="O17" i="13" s="1"/>
  <c r="D21" i="23"/>
  <c r="Q22" i="23"/>
  <c r="B22" i="23"/>
  <c r="J19" i="16"/>
  <c r="L20" i="16"/>
  <c r="I19" i="16"/>
  <c r="J21" i="20"/>
  <c r="L22" i="20"/>
  <c r="L22" i="19"/>
  <c r="J21" i="19"/>
  <c r="N20" i="24"/>
  <c r="O20" i="24" s="1"/>
  <c r="Q22" i="24"/>
  <c r="S22" i="24" s="1"/>
  <c r="T22" i="24" s="1"/>
  <c r="B22" i="24"/>
  <c r="J19" i="9"/>
  <c r="L20" i="9"/>
  <c r="J19" i="7"/>
  <c r="L20" i="7"/>
  <c r="J19" i="11"/>
  <c r="L20" i="11"/>
  <c r="N19" i="23"/>
  <c r="O19" i="23" s="1"/>
  <c r="R22" i="23"/>
  <c r="C22" i="23"/>
  <c r="C24" i="24"/>
  <c r="R24" i="24"/>
  <c r="N19" i="24"/>
  <c r="O19" i="24" s="1"/>
  <c r="F25" i="24"/>
  <c r="M24" i="24"/>
  <c r="I21" i="24"/>
  <c r="J21" i="24"/>
  <c r="M23" i="23"/>
  <c r="F24" i="23"/>
  <c r="C23" i="20"/>
  <c r="D23" i="20" s="1"/>
  <c r="R23" i="20"/>
  <c r="I21" i="20"/>
  <c r="B24" i="20"/>
  <c r="Q24" i="20"/>
  <c r="D22" i="20"/>
  <c r="F24" i="19"/>
  <c r="S22" i="19"/>
  <c r="T22" i="19" s="1"/>
  <c r="Q23" i="19"/>
  <c r="D22" i="19"/>
  <c r="B23" i="19"/>
  <c r="I21" i="19"/>
  <c r="N20" i="19"/>
  <c r="O20" i="19" s="1"/>
  <c r="R24" i="19"/>
  <c r="C24" i="19"/>
  <c r="S19" i="8"/>
  <c r="T19" i="8" s="1"/>
  <c r="N17" i="14"/>
  <c r="O17" i="14" s="1"/>
  <c r="C20" i="14"/>
  <c r="R20" i="14"/>
  <c r="S20" i="14" s="1"/>
  <c r="T20" i="14" s="1"/>
  <c r="D19" i="14"/>
  <c r="L20" i="14" s="1"/>
  <c r="J18" i="14"/>
  <c r="I18" i="14"/>
  <c r="C21" i="7"/>
  <c r="R21" i="7"/>
  <c r="J18" i="13"/>
  <c r="I18" i="13"/>
  <c r="B21" i="7"/>
  <c r="Q21" i="7"/>
  <c r="J18" i="12"/>
  <c r="I18" i="12"/>
  <c r="R20" i="8"/>
  <c r="C20" i="8"/>
  <c r="B20" i="8"/>
  <c r="Q20" i="8"/>
  <c r="J18" i="8"/>
  <c r="F22" i="12"/>
  <c r="F22" i="10"/>
  <c r="F22" i="9"/>
  <c r="F22" i="8"/>
  <c r="G22" i="7"/>
  <c r="R21" i="16"/>
  <c r="C21" i="16"/>
  <c r="S20" i="16"/>
  <c r="T20" i="16" s="1"/>
  <c r="Q21" i="16"/>
  <c r="B21" i="16"/>
  <c r="D20" i="16"/>
  <c r="N18" i="16"/>
  <c r="O18" i="16" s="1"/>
  <c r="Q21" i="15"/>
  <c r="B21" i="15"/>
  <c r="R20" i="15"/>
  <c r="S20" i="15" s="1"/>
  <c r="T20" i="15" s="1"/>
  <c r="C20" i="15"/>
  <c r="D19" i="15"/>
  <c r="I18" i="15"/>
  <c r="Q22" i="14"/>
  <c r="B22" i="14"/>
  <c r="Q20" i="13"/>
  <c r="D19" i="13"/>
  <c r="L20" i="13" s="1"/>
  <c r="B20" i="13"/>
  <c r="R21" i="13"/>
  <c r="C21" i="13"/>
  <c r="R21" i="12"/>
  <c r="C21" i="12"/>
  <c r="N17" i="12"/>
  <c r="O17" i="12" s="1"/>
  <c r="Q20" i="12"/>
  <c r="S20" i="12" s="1"/>
  <c r="T20" i="12" s="1"/>
  <c r="D19" i="12"/>
  <c r="L20" i="12" s="1"/>
  <c r="B20" i="12"/>
  <c r="N18" i="11"/>
  <c r="O18" i="11" s="1"/>
  <c r="B21" i="11"/>
  <c r="Q21" i="11"/>
  <c r="I19" i="11"/>
  <c r="R20" i="11"/>
  <c r="S20" i="11" s="1"/>
  <c r="T20" i="11" s="1"/>
  <c r="C20" i="11"/>
  <c r="D20" i="11" s="1"/>
  <c r="N17" i="11"/>
  <c r="O17" i="11" s="1"/>
  <c r="R21" i="10"/>
  <c r="C21" i="10"/>
  <c r="N17" i="10"/>
  <c r="O17" i="10" s="1"/>
  <c r="Q20" i="10"/>
  <c r="S20" i="10" s="1"/>
  <c r="T20" i="10" s="1"/>
  <c r="D19" i="10"/>
  <c r="B20" i="10"/>
  <c r="I18" i="10"/>
  <c r="C22" i="9"/>
  <c r="R22" i="9"/>
  <c r="I19" i="9"/>
  <c r="N18" i="9"/>
  <c r="O18" i="9" s="1"/>
  <c r="B21" i="9"/>
  <c r="D20" i="9"/>
  <c r="Q21" i="9"/>
  <c r="S21" i="9" s="1"/>
  <c r="T21" i="9" s="1"/>
  <c r="D19" i="8"/>
  <c r="L20" i="8" s="1"/>
  <c r="N17" i="8"/>
  <c r="O17" i="8" s="1"/>
  <c r="I18" i="8"/>
  <c r="N18" i="7"/>
  <c r="O18" i="7" s="1"/>
  <c r="S20" i="7"/>
  <c r="T20" i="7" s="1"/>
  <c r="D20" i="7"/>
  <c r="I19" i="7"/>
  <c r="S22" i="23" l="1"/>
  <c r="T22" i="23" s="1"/>
  <c r="J23" i="20"/>
  <c r="L24" i="20"/>
  <c r="B23" i="24"/>
  <c r="Q23" i="24"/>
  <c r="S20" i="8"/>
  <c r="T20" i="8" s="1"/>
  <c r="B23" i="23"/>
  <c r="Q23" i="23"/>
  <c r="S23" i="23" s="1"/>
  <c r="T23" i="23" s="1"/>
  <c r="D22" i="23"/>
  <c r="L23" i="19"/>
  <c r="J22" i="19"/>
  <c r="J20" i="9"/>
  <c r="L21" i="9"/>
  <c r="J19" i="10"/>
  <c r="L20" i="10"/>
  <c r="J20" i="16"/>
  <c r="I20" i="16"/>
  <c r="L21" i="16"/>
  <c r="N18" i="14"/>
  <c r="O18" i="14" s="1"/>
  <c r="J20" i="11"/>
  <c r="L21" i="11"/>
  <c r="J20" i="7"/>
  <c r="L21" i="7"/>
  <c r="L22" i="23"/>
  <c r="J21" i="23"/>
  <c r="I21" i="23"/>
  <c r="C23" i="23"/>
  <c r="R23" i="23"/>
  <c r="L23" i="20"/>
  <c r="J22" i="20"/>
  <c r="L20" i="15"/>
  <c r="J19" i="15"/>
  <c r="R25" i="24"/>
  <c r="C25" i="24"/>
  <c r="N21" i="24"/>
  <c r="O21" i="24" s="1"/>
  <c r="F26" i="24"/>
  <c r="M25" i="24"/>
  <c r="S23" i="24"/>
  <c r="T23" i="24" s="1"/>
  <c r="D22" i="24"/>
  <c r="L23" i="24" s="1"/>
  <c r="M24" i="23"/>
  <c r="F25" i="23"/>
  <c r="N21" i="20"/>
  <c r="O21" i="20" s="1"/>
  <c r="S23" i="20"/>
  <c r="T23" i="20" s="1"/>
  <c r="I22" i="20"/>
  <c r="I23" i="20"/>
  <c r="R24" i="20"/>
  <c r="S24" i="20" s="1"/>
  <c r="T24" i="20" s="1"/>
  <c r="C24" i="20"/>
  <c r="D24" i="20" s="1"/>
  <c r="Q25" i="20"/>
  <c r="B25" i="20"/>
  <c r="F25" i="19"/>
  <c r="N21" i="19"/>
  <c r="O21" i="19" s="1"/>
  <c r="B24" i="19"/>
  <c r="Q24" i="19"/>
  <c r="D23" i="19"/>
  <c r="C25" i="19"/>
  <c r="R25" i="19"/>
  <c r="I22" i="19"/>
  <c r="S23" i="19"/>
  <c r="T23" i="19" s="1"/>
  <c r="J19" i="14"/>
  <c r="I19" i="14"/>
  <c r="C21" i="14"/>
  <c r="D20" i="14"/>
  <c r="L21" i="14" s="1"/>
  <c r="R21" i="14"/>
  <c r="S21" i="14" s="1"/>
  <c r="T21" i="14" s="1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F23" i="9"/>
  <c r="F23" i="8"/>
  <c r="G23" i="7"/>
  <c r="S21" i="16"/>
  <c r="T21" i="16" s="1"/>
  <c r="R22" i="16"/>
  <c r="C22" i="16"/>
  <c r="B22" i="16"/>
  <c r="Q22" i="16"/>
  <c r="D21" i="16"/>
  <c r="R21" i="15"/>
  <c r="S21" i="15" s="1"/>
  <c r="T21" i="15" s="1"/>
  <c r="C21" i="15"/>
  <c r="D21" i="15" s="1"/>
  <c r="D20" i="15"/>
  <c r="I19" i="15"/>
  <c r="B22" i="15"/>
  <c r="Q22" i="15"/>
  <c r="B23" i="14"/>
  <c r="Q23" i="14"/>
  <c r="C22" i="13"/>
  <c r="R22" i="13"/>
  <c r="B21" i="13"/>
  <c r="D20" i="13"/>
  <c r="L21" i="13" s="1"/>
  <c r="Q21" i="13"/>
  <c r="S21" i="13" s="1"/>
  <c r="T21" i="13" s="1"/>
  <c r="N18" i="13"/>
  <c r="O18" i="13" s="1"/>
  <c r="C22" i="12"/>
  <c r="R22" i="12"/>
  <c r="D20" i="12"/>
  <c r="L21" i="12" s="1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N19" i="11"/>
  <c r="O19" i="11" s="1"/>
  <c r="N18" i="10"/>
  <c r="O18" i="10" s="1"/>
  <c r="B21" i="10"/>
  <c r="Q21" i="10"/>
  <c r="S21" i="10" s="1"/>
  <c r="T21" i="10" s="1"/>
  <c r="D20" i="10"/>
  <c r="I19" i="10"/>
  <c r="C22" i="10"/>
  <c r="R22" i="10"/>
  <c r="N19" i="9"/>
  <c r="O19" i="9" s="1"/>
  <c r="B22" i="9"/>
  <c r="D21" i="9"/>
  <c r="Q22" i="9"/>
  <c r="S22" i="9" s="1"/>
  <c r="T22" i="9" s="1"/>
  <c r="C23" i="9"/>
  <c r="R23" i="9"/>
  <c r="I20" i="9"/>
  <c r="D20" i="8"/>
  <c r="L21" i="8" s="1"/>
  <c r="N18" i="8"/>
  <c r="O18" i="8" s="1"/>
  <c r="I19" i="8"/>
  <c r="N19" i="7"/>
  <c r="O19" i="7" s="1"/>
  <c r="I20" i="7"/>
  <c r="D21" i="7"/>
  <c r="S21" i="7"/>
  <c r="T21" i="7" s="1"/>
  <c r="S21" i="8" l="1"/>
  <c r="T21" i="8" s="1"/>
  <c r="N23" i="20"/>
  <c r="O23" i="20" s="1"/>
  <c r="J21" i="7"/>
  <c r="L22" i="7"/>
  <c r="J21" i="16"/>
  <c r="L22" i="16"/>
  <c r="I21" i="16"/>
  <c r="L22" i="15"/>
  <c r="J21" i="15"/>
  <c r="L23" i="23"/>
  <c r="I22" i="23"/>
  <c r="J22" i="23"/>
  <c r="J20" i="10"/>
  <c r="L21" i="10"/>
  <c r="B24" i="23"/>
  <c r="Q24" i="23"/>
  <c r="D23" i="23"/>
  <c r="J21" i="9"/>
  <c r="L22" i="9"/>
  <c r="J24" i="20"/>
  <c r="L25" i="20"/>
  <c r="L24" i="19"/>
  <c r="J23" i="19"/>
  <c r="R24" i="23"/>
  <c r="S24" i="23" s="1"/>
  <c r="T24" i="23" s="1"/>
  <c r="C24" i="23"/>
  <c r="B24" i="24"/>
  <c r="Q24" i="24"/>
  <c r="L21" i="15"/>
  <c r="J20" i="15"/>
  <c r="N21" i="23"/>
  <c r="O21" i="23" s="1"/>
  <c r="R26" i="24"/>
  <c r="C26" i="24"/>
  <c r="I22" i="24"/>
  <c r="J22" i="24"/>
  <c r="D24" i="24"/>
  <c r="L25" i="24" s="1"/>
  <c r="S24" i="24"/>
  <c r="T24" i="24" s="1"/>
  <c r="F27" i="24"/>
  <c r="M26" i="24"/>
  <c r="D23" i="24"/>
  <c r="L24" i="24" s="1"/>
  <c r="M25" i="23"/>
  <c r="F26" i="23"/>
  <c r="C25" i="20"/>
  <c r="R25" i="20"/>
  <c r="B26" i="20"/>
  <c r="Q26" i="20"/>
  <c r="D25" i="20"/>
  <c r="I24" i="20"/>
  <c r="N22" i="20"/>
  <c r="O22" i="20" s="1"/>
  <c r="F26" i="19"/>
  <c r="N22" i="19"/>
  <c r="O22" i="19" s="1"/>
  <c r="B25" i="19"/>
  <c r="Q25" i="19"/>
  <c r="D24" i="19"/>
  <c r="C26" i="19"/>
  <c r="R26" i="19"/>
  <c r="S24" i="19"/>
  <c r="T24" i="19" s="1"/>
  <c r="I23" i="19"/>
  <c r="N19" i="8"/>
  <c r="O19" i="8" s="1"/>
  <c r="J20" i="14"/>
  <c r="I20" i="14"/>
  <c r="C22" i="14"/>
  <c r="D21" i="14"/>
  <c r="L22" i="14" s="1"/>
  <c r="R22" i="14"/>
  <c r="S22" i="14" s="1"/>
  <c r="T22" i="14" s="1"/>
  <c r="N19" i="14"/>
  <c r="O19" i="14" s="1"/>
  <c r="C22" i="8"/>
  <c r="R22" i="8"/>
  <c r="J20" i="8"/>
  <c r="J20" i="12"/>
  <c r="I20" i="12"/>
  <c r="J20" i="13"/>
  <c r="I20" i="13"/>
  <c r="C23" i="7"/>
  <c r="R23" i="7"/>
  <c r="Q22" i="8"/>
  <c r="S22" i="8" s="1"/>
  <c r="T22" i="8" s="1"/>
  <c r="B22" i="8"/>
  <c r="B23" i="7"/>
  <c r="Q23" i="7"/>
  <c r="S23" i="7" s="1"/>
  <c r="T23" i="7" s="1"/>
  <c r="N19" i="15"/>
  <c r="O19" i="15" s="1"/>
  <c r="F24" i="12"/>
  <c r="F24" i="10"/>
  <c r="F24" i="9"/>
  <c r="F24" i="8"/>
  <c r="G24" i="7"/>
  <c r="N20" i="16"/>
  <c r="O20" i="16" s="1"/>
  <c r="C23" i="16"/>
  <c r="R23" i="16"/>
  <c r="S22" i="16"/>
  <c r="T22" i="16" s="1"/>
  <c r="D22" i="16"/>
  <c r="Q23" i="16"/>
  <c r="B23" i="16"/>
  <c r="Q23" i="15"/>
  <c r="B23" i="15"/>
  <c r="R22" i="15"/>
  <c r="S22" i="15" s="1"/>
  <c r="T22" i="15" s="1"/>
  <c r="C22" i="15"/>
  <c r="D22" i="15" s="1"/>
  <c r="I20" i="15"/>
  <c r="I21" i="15"/>
  <c r="Q24" i="14"/>
  <c r="B24" i="14"/>
  <c r="B22" i="13"/>
  <c r="Q22" i="13"/>
  <c r="S22" i="13" s="1"/>
  <c r="T22" i="13" s="1"/>
  <c r="D21" i="13"/>
  <c r="L22" i="13" s="1"/>
  <c r="C23" i="13"/>
  <c r="R23" i="13"/>
  <c r="N19" i="13"/>
  <c r="O19" i="13" s="1"/>
  <c r="B22" i="12"/>
  <c r="Q22" i="12"/>
  <c r="S22" i="12" s="1"/>
  <c r="T22" i="12" s="1"/>
  <c r="D21" i="12"/>
  <c r="L22" i="12" s="1"/>
  <c r="N19" i="12"/>
  <c r="O19" i="12" s="1"/>
  <c r="C23" i="12"/>
  <c r="R23" i="12"/>
  <c r="C22" i="11"/>
  <c r="D22" i="11" s="1"/>
  <c r="R22" i="11"/>
  <c r="S22" i="11" s="1"/>
  <c r="T22" i="11" s="1"/>
  <c r="B23" i="11"/>
  <c r="Q23" i="11"/>
  <c r="D21" i="11"/>
  <c r="N19" i="10"/>
  <c r="O19" i="10" s="1"/>
  <c r="I20" i="10"/>
  <c r="C23" i="10"/>
  <c r="R23" i="10"/>
  <c r="B22" i="10"/>
  <c r="D21" i="10"/>
  <c r="Q22" i="10"/>
  <c r="S22" i="10" s="1"/>
  <c r="T22" i="10" s="1"/>
  <c r="N20" i="9"/>
  <c r="O20" i="9" s="1"/>
  <c r="C24" i="9"/>
  <c r="R24" i="9"/>
  <c r="I21" i="9"/>
  <c r="B23" i="9"/>
  <c r="Q23" i="9"/>
  <c r="S23" i="9" s="1"/>
  <c r="T23" i="9" s="1"/>
  <c r="D22" i="9"/>
  <c r="I20" i="8"/>
  <c r="D21" i="8"/>
  <c r="L22" i="8" s="1"/>
  <c r="I21" i="7"/>
  <c r="S22" i="7"/>
  <c r="T22" i="7" s="1"/>
  <c r="D22" i="7"/>
  <c r="N20" i="7"/>
  <c r="O20" i="7" s="1"/>
  <c r="L23" i="15" l="1"/>
  <c r="J22" i="15"/>
  <c r="J25" i="20"/>
  <c r="L26" i="20"/>
  <c r="R25" i="23"/>
  <c r="C25" i="23"/>
  <c r="Q25" i="24"/>
  <c r="S25" i="24" s="1"/>
  <c r="T25" i="24" s="1"/>
  <c r="B25" i="24"/>
  <c r="L25" i="19"/>
  <c r="J24" i="19"/>
  <c r="L24" i="23"/>
  <c r="I23" i="23"/>
  <c r="N23" i="23" s="1"/>
  <c r="O23" i="23" s="1"/>
  <c r="J23" i="23"/>
  <c r="J21" i="11"/>
  <c r="L22" i="11"/>
  <c r="D24" i="23"/>
  <c r="B25" i="23"/>
  <c r="Q25" i="23"/>
  <c r="S25" i="23" s="1"/>
  <c r="T25" i="23" s="1"/>
  <c r="J22" i="9"/>
  <c r="L23" i="9"/>
  <c r="J21" i="10"/>
  <c r="L22" i="10"/>
  <c r="J22" i="16"/>
  <c r="L23" i="16"/>
  <c r="I22" i="16"/>
  <c r="J22" i="7"/>
  <c r="L23" i="7"/>
  <c r="J22" i="11"/>
  <c r="L23" i="11"/>
  <c r="N22" i="23"/>
  <c r="O22" i="23" s="1"/>
  <c r="C27" i="24"/>
  <c r="R27" i="24"/>
  <c r="I24" i="24"/>
  <c r="J24" i="24"/>
  <c r="N22" i="24"/>
  <c r="O22" i="24" s="1"/>
  <c r="I23" i="24"/>
  <c r="J23" i="24"/>
  <c r="F28" i="24"/>
  <c r="M27" i="24"/>
  <c r="F27" i="23"/>
  <c r="M26" i="23"/>
  <c r="N24" i="20"/>
  <c r="O24" i="20" s="1"/>
  <c r="S25" i="20"/>
  <c r="T25" i="20" s="1"/>
  <c r="Q27" i="20"/>
  <c r="B27" i="20"/>
  <c r="I25" i="20"/>
  <c r="R26" i="20"/>
  <c r="C26" i="20"/>
  <c r="D26" i="20" s="1"/>
  <c r="F27" i="19"/>
  <c r="S25" i="19"/>
  <c r="T25" i="19" s="1"/>
  <c r="I24" i="19"/>
  <c r="C27" i="19"/>
  <c r="R27" i="19"/>
  <c r="N23" i="19"/>
  <c r="O23" i="19" s="1"/>
  <c r="B26" i="19"/>
  <c r="D25" i="19"/>
  <c r="Q26" i="19"/>
  <c r="N20" i="14"/>
  <c r="O20" i="14" s="1"/>
  <c r="J21" i="14"/>
  <c r="I21" i="14"/>
  <c r="R23" i="14"/>
  <c r="S23" i="14" s="1"/>
  <c r="T23" i="14" s="1"/>
  <c r="C23" i="14"/>
  <c r="D22" i="14"/>
  <c r="L23" i="14" s="1"/>
  <c r="B24" i="7"/>
  <c r="Q24" i="7"/>
  <c r="J21" i="12"/>
  <c r="I21" i="12"/>
  <c r="J21" i="13"/>
  <c r="I21" i="13"/>
  <c r="B23" i="8"/>
  <c r="Q23" i="8"/>
  <c r="J21" i="8"/>
  <c r="C24" i="7"/>
  <c r="R24" i="7"/>
  <c r="C23" i="8"/>
  <c r="R23" i="8"/>
  <c r="N21" i="16"/>
  <c r="O21" i="16" s="1"/>
  <c r="F25" i="12"/>
  <c r="F25" i="10"/>
  <c r="F25" i="9"/>
  <c r="F25" i="8"/>
  <c r="G25" i="7"/>
  <c r="S23" i="16"/>
  <c r="T23" i="16" s="1"/>
  <c r="Q24" i="16"/>
  <c r="B24" i="16"/>
  <c r="D23" i="16"/>
  <c r="R24" i="16"/>
  <c r="C24" i="16"/>
  <c r="N21" i="15"/>
  <c r="O21" i="15" s="1"/>
  <c r="B24" i="15"/>
  <c r="Q24" i="15"/>
  <c r="I22" i="15"/>
  <c r="N20" i="15"/>
  <c r="O20" i="15" s="1"/>
  <c r="C23" i="15"/>
  <c r="D23" i="15" s="1"/>
  <c r="R23" i="15"/>
  <c r="S23" i="15" s="1"/>
  <c r="T23" i="15" s="1"/>
  <c r="B25" i="14"/>
  <c r="Q25" i="14"/>
  <c r="R24" i="13"/>
  <c r="C24" i="13"/>
  <c r="N20" i="13"/>
  <c r="O20" i="13" s="1"/>
  <c r="Q23" i="13"/>
  <c r="S23" i="13" s="1"/>
  <c r="T23" i="13" s="1"/>
  <c r="D22" i="13"/>
  <c r="L23" i="13" s="1"/>
  <c r="B23" i="13"/>
  <c r="R24" i="12"/>
  <c r="C24" i="12"/>
  <c r="N20" i="12"/>
  <c r="O20" i="12" s="1"/>
  <c r="Q23" i="12"/>
  <c r="S23" i="12" s="1"/>
  <c r="T23" i="12" s="1"/>
  <c r="D22" i="12"/>
  <c r="L23" i="12" s="1"/>
  <c r="B23" i="12"/>
  <c r="B24" i="11"/>
  <c r="Q24" i="11"/>
  <c r="I22" i="11"/>
  <c r="I21" i="11"/>
  <c r="N21" i="11" s="1"/>
  <c r="O21" i="11" s="1"/>
  <c r="R23" i="11"/>
  <c r="S23" i="11" s="1"/>
  <c r="T23" i="11" s="1"/>
  <c r="C23" i="11"/>
  <c r="I21" i="10"/>
  <c r="C24" i="10"/>
  <c r="R24" i="10"/>
  <c r="N20" i="10"/>
  <c r="O20" i="10" s="1"/>
  <c r="B23" i="10"/>
  <c r="D22" i="10"/>
  <c r="Q23" i="10"/>
  <c r="S23" i="10" s="1"/>
  <c r="T23" i="10" s="1"/>
  <c r="N21" i="9"/>
  <c r="O21" i="9" s="1"/>
  <c r="B24" i="9"/>
  <c r="Q24" i="9"/>
  <c r="S24" i="9" s="1"/>
  <c r="T24" i="9" s="1"/>
  <c r="D23" i="9"/>
  <c r="C25" i="9"/>
  <c r="R25" i="9"/>
  <c r="I22" i="9"/>
  <c r="D22" i="8"/>
  <c r="L23" i="8" s="1"/>
  <c r="N20" i="8"/>
  <c r="O20" i="8" s="1"/>
  <c r="I21" i="8"/>
  <c r="D23" i="7"/>
  <c r="N21" i="7"/>
  <c r="O21" i="7" s="1"/>
  <c r="I22" i="7"/>
  <c r="L27" i="20" l="1"/>
  <c r="J26" i="20"/>
  <c r="B26" i="24"/>
  <c r="D26" i="24" s="1"/>
  <c r="L27" i="24" s="1"/>
  <c r="Q26" i="24"/>
  <c r="J22" i="10"/>
  <c r="L23" i="10"/>
  <c r="L26" i="19"/>
  <c r="J25" i="19"/>
  <c r="R26" i="23"/>
  <c r="C26" i="23"/>
  <c r="J23" i="9"/>
  <c r="L24" i="9"/>
  <c r="L24" i="15"/>
  <c r="J23" i="15"/>
  <c r="J23" i="16"/>
  <c r="L24" i="16"/>
  <c r="I23" i="16"/>
  <c r="Q26" i="23"/>
  <c r="B26" i="23"/>
  <c r="D25" i="23"/>
  <c r="J23" i="7"/>
  <c r="L24" i="7"/>
  <c r="L25" i="23"/>
  <c r="J24" i="23"/>
  <c r="I24" i="23"/>
  <c r="C28" i="24"/>
  <c r="R28" i="24"/>
  <c r="S26" i="24"/>
  <c r="T26" i="24" s="1"/>
  <c r="M28" i="24"/>
  <c r="F29" i="24"/>
  <c r="N24" i="24"/>
  <c r="O24" i="24" s="1"/>
  <c r="N23" i="24"/>
  <c r="O23" i="24" s="1"/>
  <c r="D25" i="24"/>
  <c r="L26" i="24" s="1"/>
  <c r="M27" i="23"/>
  <c r="F28" i="23"/>
  <c r="S26" i="20"/>
  <c r="T26" i="20" s="1"/>
  <c r="B28" i="20"/>
  <c r="Q28" i="20"/>
  <c r="C27" i="20"/>
  <c r="D27" i="20" s="1"/>
  <c r="R27" i="20"/>
  <c r="S27" i="20" s="1"/>
  <c r="T27" i="20" s="1"/>
  <c r="I26" i="20"/>
  <c r="N25" i="20"/>
  <c r="O25" i="20" s="1"/>
  <c r="F28" i="19"/>
  <c r="N24" i="19"/>
  <c r="O24" i="19" s="1"/>
  <c r="R28" i="19"/>
  <c r="C28" i="19"/>
  <c r="I25" i="19"/>
  <c r="Q27" i="19"/>
  <c r="D26" i="19"/>
  <c r="B27" i="19"/>
  <c r="S26" i="19"/>
  <c r="T26" i="19" s="1"/>
  <c r="N21" i="14"/>
  <c r="O21" i="14" s="1"/>
  <c r="J22" i="14"/>
  <c r="I22" i="14"/>
  <c r="C24" i="14"/>
  <c r="R24" i="14"/>
  <c r="S24" i="14" s="1"/>
  <c r="T24" i="14" s="1"/>
  <c r="D23" i="14"/>
  <c r="L24" i="14" s="1"/>
  <c r="Q24" i="8"/>
  <c r="B24" i="8"/>
  <c r="R24" i="8"/>
  <c r="C24" i="8"/>
  <c r="C25" i="7"/>
  <c r="R25" i="7"/>
  <c r="J22" i="8"/>
  <c r="J22" i="12"/>
  <c r="I22" i="12"/>
  <c r="J22" i="13"/>
  <c r="I22" i="13"/>
  <c r="B25" i="7"/>
  <c r="Q25" i="7"/>
  <c r="F26" i="12"/>
  <c r="F26" i="10"/>
  <c r="F26" i="9"/>
  <c r="F26" i="8"/>
  <c r="G26" i="7"/>
  <c r="N22" i="16"/>
  <c r="O22" i="16" s="1"/>
  <c r="S24" i="16"/>
  <c r="T24" i="16" s="1"/>
  <c r="Q25" i="16"/>
  <c r="D24" i="16"/>
  <c r="B25" i="16"/>
  <c r="R25" i="16"/>
  <c r="C25" i="16"/>
  <c r="R24" i="15"/>
  <c r="S24" i="15" s="1"/>
  <c r="T24" i="15" s="1"/>
  <c r="C24" i="15"/>
  <c r="N22" i="15"/>
  <c r="O22" i="15" s="1"/>
  <c r="I23" i="15"/>
  <c r="N23" i="15" s="1"/>
  <c r="O23" i="15" s="1"/>
  <c r="Q25" i="15"/>
  <c r="B25" i="15"/>
  <c r="Q26" i="14"/>
  <c r="B26" i="14"/>
  <c r="N21" i="13"/>
  <c r="O21" i="13" s="1"/>
  <c r="C25" i="13"/>
  <c r="R25" i="13"/>
  <c r="B24" i="13"/>
  <c r="Q24" i="13"/>
  <c r="S24" i="13" s="1"/>
  <c r="T24" i="13" s="1"/>
  <c r="D23" i="13"/>
  <c r="L24" i="13" s="1"/>
  <c r="C25" i="12"/>
  <c r="R25" i="12"/>
  <c r="B24" i="12"/>
  <c r="Q24" i="12"/>
  <c r="S24" i="12" s="1"/>
  <c r="T24" i="12" s="1"/>
  <c r="D23" i="12"/>
  <c r="L24" i="12" s="1"/>
  <c r="N21" i="12"/>
  <c r="O21" i="12" s="1"/>
  <c r="N22" i="11"/>
  <c r="O22" i="11" s="1"/>
  <c r="C24" i="11"/>
  <c r="R24" i="11"/>
  <c r="S24" i="11" s="1"/>
  <c r="T24" i="11" s="1"/>
  <c r="D23" i="11"/>
  <c r="B25" i="11"/>
  <c r="Q25" i="11"/>
  <c r="R25" i="10"/>
  <c r="C25" i="10"/>
  <c r="I22" i="10"/>
  <c r="Q24" i="10"/>
  <c r="S24" i="10" s="1"/>
  <c r="T24" i="10" s="1"/>
  <c r="D23" i="10"/>
  <c r="B24" i="10"/>
  <c r="N21" i="10"/>
  <c r="O21" i="10" s="1"/>
  <c r="N22" i="9"/>
  <c r="O22" i="9" s="1"/>
  <c r="C26" i="9"/>
  <c r="R26" i="9"/>
  <c r="B25" i="9"/>
  <c r="D24" i="9"/>
  <c r="Q25" i="9"/>
  <c r="S25" i="9" s="1"/>
  <c r="T25" i="9" s="1"/>
  <c r="I23" i="9"/>
  <c r="S23" i="8"/>
  <c r="T23" i="8" s="1"/>
  <c r="I22" i="8"/>
  <c r="N21" i="8"/>
  <c r="O21" i="8" s="1"/>
  <c r="D23" i="8"/>
  <c r="L24" i="8" s="1"/>
  <c r="S24" i="7"/>
  <c r="T24" i="7" s="1"/>
  <c r="N22" i="7"/>
  <c r="O22" i="7" s="1"/>
  <c r="D24" i="7"/>
  <c r="I23" i="7"/>
  <c r="S26" i="23" l="1"/>
  <c r="T26" i="23" s="1"/>
  <c r="J23" i="11"/>
  <c r="L24" i="11"/>
  <c r="J24" i="7"/>
  <c r="L25" i="7"/>
  <c r="J24" i="9"/>
  <c r="L25" i="9"/>
  <c r="L27" i="19"/>
  <c r="J26" i="19"/>
  <c r="J24" i="16"/>
  <c r="L25" i="16"/>
  <c r="I24" i="16"/>
  <c r="L26" i="23"/>
  <c r="I25" i="23"/>
  <c r="J25" i="23"/>
  <c r="B27" i="23"/>
  <c r="D26" i="23"/>
  <c r="Q27" i="23"/>
  <c r="B27" i="24"/>
  <c r="Q27" i="24"/>
  <c r="J23" i="10"/>
  <c r="L24" i="10"/>
  <c r="L28" i="20"/>
  <c r="J27" i="20"/>
  <c r="C27" i="23"/>
  <c r="R27" i="23"/>
  <c r="N24" i="23"/>
  <c r="O24" i="23" s="1"/>
  <c r="R29" i="24"/>
  <c r="C29" i="24"/>
  <c r="I25" i="24"/>
  <c r="J25" i="24"/>
  <c r="F30" i="24"/>
  <c r="M29" i="24"/>
  <c r="D27" i="24"/>
  <c r="L28" i="24" s="1"/>
  <c r="I26" i="24"/>
  <c r="J26" i="24"/>
  <c r="S27" i="24"/>
  <c r="T27" i="24" s="1"/>
  <c r="F29" i="23"/>
  <c r="M28" i="23"/>
  <c r="I27" i="20"/>
  <c r="N26" i="20"/>
  <c r="O26" i="20" s="1"/>
  <c r="R28" i="20"/>
  <c r="C28" i="20"/>
  <c r="D28" i="20" s="1"/>
  <c r="Q29" i="20"/>
  <c r="B29" i="20"/>
  <c r="F29" i="19"/>
  <c r="N25" i="19"/>
  <c r="O25" i="19" s="1"/>
  <c r="I26" i="19"/>
  <c r="Q28" i="19"/>
  <c r="D27" i="19"/>
  <c r="B28" i="19"/>
  <c r="R29" i="19"/>
  <c r="C29" i="19"/>
  <c r="S27" i="19"/>
  <c r="T27" i="19" s="1"/>
  <c r="N22" i="12"/>
  <c r="O22" i="12" s="1"/>
  <c r="C25" i="14"/>
  <c r="D24" i="14"/>
  <c r="L25" i="14" s="1"/>
  <c r="R25" i="14"/>
  <c r="S25" i="14" s="1"/>
  <c r="T25" i="14" s="1"/>
  <c r="N22" i="14"/>
  <c r="O22" i="14" s="1"/>
  <c r="J23" i="14"/>
  <c r="I23" i="14"/>
  <c r="B26" i="7"/>
  <c r="Q26" i="7"/>
  <c r="C26" i="7"/>
  <c r="R26" i="7"/>
  <c r="R25" i="8"/>
  <c r="C25" i="8"/>
  <c r="J23" i="12"/>
  <c r="I23" i="12"/>
  <c r="Q25" i="8"/>
  <c r="B25" i="8"/>
  <c r="J23" i="8"/>
  <c r="J23" i="13"/>
  <c r="I23" i="13"/>
  <c r="F27" i="12"/>
  <c r="F27" i="10"/>
  <c r="F27" i="9"/>
  <c r="F27" i="8"/>
  <c r="G27" i="7"/>
  <c r="Q26" i="16"/>
  <c r="B26" i="16"/>
  <c r="D25" i="16"/>
  <c r="S25" i="16"/>
  <c r="T25" i="16" s="1"/>
  <c r="R26" i="16"/>
  <c r="C26" i="16"/>
  <c r="N23" i="16"/>
  <c r="O23" i="16" s="1"/>
  <c r="Q26" i="15"/>
  <c r="B26" i="15"/>
  <c r="C25" i="15"/>
  <c r="R25" i="15"/>
  <c r="S25" i="15" s="1"/>
  <c r="T25" i="15" s="1"/>
  <c r="D24" i="15"/>
  <c r="B27" i="14"/>
  <c r="Q27" i="14"/>
  <c r="R26" i="13"/>
  <c r="C26" i="13"/>
  <c r="N22" i="13"/>
  <c r="O22" i="13" s="1"/>
  <c r="Q25" i="13"/>
  <c r="S25" i="13" s="1"/>
  <c r="T25" i="13" s="1"/>
  <c r="D24" i="13"/>
  <c r="L25" i="13" s="1"/>
  <c r="B25" i="13"/>
  <c r="Q25" i="12"/>
  <c r="S25" i="12" s="1"/>
  <c r="T25" i="12" s="1"/>
  <c r="D24" i="12"/>
  <c r="L25" i="12" s="1"/>
  <c r="B25" i="12"/>
  <c r="R26" i="12"/>
  <c r="C26" i="12"/>
  <c r="I23" i="11"/>
  <c r="C25" i="11"/>
  <c r="D25" i="11" s="1"/>
  <c r="R25" i="11"/>
  <c r="S25" i="11" s="1"/>
  <c r="T25" i="11" s="1"/>
  <c r="Q26" i="11"/>
  <c r="B26" i="11"/>
  <c r="D24" i="11"/>
  <c r="N22" i="10"/>
  <c r="O22" i="10" s="1"/>
  <c r="I23" i="10"/>
  <c r="C26" i="10"/>
  <c r="R26" i="10"/>
  <c r="B25" i="10"/>
  <c r="Q25" i="10"/>
  <c r="S25" i="10" s="1"/>
  <c r="T25" i="10" s="1"/>
  <c r="D24" i="10"/>
  <c r="I24" i="9"/>
  <c r="R27" i="9"/>
  <c r="C27" i="9"/>
  <c r="Q26" i="9"/>
  <c r="S26" i="9" s="1"/>
  <c r="T26" i="9" s="1"/>
  <c r="D25" i="9"/>
  <c r="B26" i="9"/>
  <c r="N23" i="9"/>
  <c r="O23" i="9" s="1"/>
  <c r="N22" i="8"/>
  <c r="O22" i="8" s="1"/>
  <c r="I23" i="8"/>
  <c r="S24" i="8"/>
  <c r="T24" i="8" s="1"/>
  <c r="D24" i="8"/>
  <c r="L25" i="8" s="1"/>
  <c r="S25" i="7"/>
  <c r="T25" i="7" s="1"/>
  <c r="N23" i="7"/>
  <c r="O23" i="7" s="1"/>
  <c r="D25" i="7"/>
  <c r="I24" i="7"/>
  <c r="N25" i="23" l="1"/>
  <c r="O25" i="23" s="1"/>
  <c r="S27" i="23"/>
  <c r="T27" i="23" s="1"/>
  <c r="D27" i="23"/>
  <c r="B28" i="23"/>
  <c r="Q28" i="23"/>
  <c r="J25" i="7"/>
  <c r="L26" i="7"/>
  <c r="L25" i="15"/>
  <c r="J24" i="15"/>
  <c r="J25" i="9"/>
  <c r="L26" i="9"/>
  <c r="J25" i="11"/>
  <c r="L26" i="11"/>
  <c r="J25" i="16"/>
  <c r="L26" i="16"/>
  <c r="I25" i="16"/>
  <c r="L28" i="19"/>
  <c r="J27" i="19"/>
  <c r="J28" i="20"/>
  <c r="L29" i="20"/>
  <c r="B28" i="24"/>
  <c r="Q28" i="24"/>
  <c r="S28" i="24" s="1"/>
  <c r="T28" i="24" s="1"/>
  <c r="J24" i="11"/>
  <c r="L25" i="11"/>
  <c r="J24" i="10"/>
  <c r="L25" i="10"/>
  <c r="R28" i="23"/>
  <c r="C28" i="23"/>
  <c r="L27" i="23"/>
  <c r="I26" i="23"/>
  <c r="J26" i="23"/>
  <c r="R30" i="24"/>
  <c r="C30" i="24"/>
  <c r="N25" i="24"/>
  <c r="O25" i="24" s="1"/>
  <c r="M30" i="24"/>
  <c r="F31" i="24"/>
  <c r="N26" i="24"/>
  <c r="O26" i="24" s="1"/>
  <c r="I27" i="24"/>
  <c r="J27" i="24"/>
  <c r="F30" i="23"/>
  <c r="M29" i="23"/>
  <c r="S28" i="20"/>
  <c r="T28" i="20" s="1"/>
  <c r="I28" i="20"/>
  <c r="B30" i="20"/>
  <c r="Q30" i="20"/>
  <c r="C29" i="20"/>
  <c r="R29" i="20"/>
  <c r="S29" i="20" s="1"/>
  <c r="T29" i="20" s="1"/>
  <c r="N27" i="20"/>
  <c r="O27" i="20" s="1"/>
  <c r="F30" i="19"/>
  <c r="N26" i="19"/>
  <c r="O26" i="19" s="1"/>
  <c r="Q29" i="19"/>
  <c r="D28" i="19"/>
  <c r="B29" i="19"/>
  <c r="I27" i="19"/>
  <c r="S28" i="19"/>
  <c r="T28" i="19" s="1"/>
  <c r="R30" i="19"/>
  <c r="C30" i="19"/>
  <c r="N23" i="14"/>
  <c r="O23" i="14" s="1"/>
  <c r="S25" i="8"/>
  <c r="T25" i="8" s="1"/>
  <c r="J24" i="14"/>
  <c r="I24" i="14"/>
  <c r="R26" i="14"/>
  <c r="S26" i="14" s="1"/>
  <c r="T26" i="14" s="1"/>
  <c r="C26" i="14"/>
  <c r="D25" i="14"/>
  <c r="L26" i="14" s="1"/>
  <c r="J24" i="8"/>
  <c r="C26" i="8"/>
  <c r="R26" i="8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F28" i="9"/>
  <c r="F28" i="8"/>
  <c r="G28" i="7"/>
  <c r="R27" i="16"/>
  <c r="C27" i="16"/>
  <c r="B27" i="16"/>
  <c r="D26" i="16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Q28" i="14"/>
  <c r="B28" i="14"/>
  <c r="N23" i="13"/>
  <c r="O23" i="13" s="1"/>
  <c r="D25" i="13"/>
  <c r="L26" i="13" s="1"/>
  <c r="B26" i="13"/>
  <c r="Q26" i="13"/>
  <c r="S26" i="13" s="1"/>
  <c r="T26" i="13" s="1"/>
  <c r="C27" i="13"/>
  <c r="R27" i="13"/>
  <c r="D25" i="12"/>
  <c r="L26" i="12" s="1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I25" i="11"/>
  <c r="I24" i="11"/>
  <c r="N23" i="11"/>
  <c r="O23" i="11" s="1"/>
  <c r="N23" i="10"/>
  <c r="O23" i="10" s="1"/>
  <c r="R27" i="10"/>
  <c r="C27" i="10"/>
  <c r="I24" i="10"/>
  <c r="Q26" i="10"/>
  <c r="S26" i="10" s="1"/>
  <c r="T26" i="10" s="1"/>
  <c r="D25" i="10"/>
  <c r="B26" i="10"/>
  <c r="N24" i="9"/>
  <c r="O24" i="9" s="1"/>
  <c r="R28" i="9"/>
  <c r="C28" i="9"/>
  <c r="I25" i="9"/>
  <c r="Q27" i="9"/>
  <c r="S27" i="9" s="1"/>
  <c r="T27" i="9" s="1"/>
  <c r="D26" i="9"/>
  <c r="B27" i="9"/>
  <c r="N23" i="8"/>
  <c r="O23" i="8" s="1"/>
  <c r="D25" i="8"/>
  <c r="L26" i="8" s="1"/>
  <c r="I24" i="8"/>
  <c r="N24" i="7"/>
  <c r="O24" i="7" s="1"/>
  <c r="D26" i="7"/>
  <c r="I25" i="7"/>
  <c r="S26" i="7"/>
  <c r="T26" i="7" s="1"/>
  <c r="L26" i="15" l="1"/>
  <c r="J25" i="15"/>
  <c r="L29" i="19"/>
  <c r="J28" i="19"/>
  <c r="L27" i="15"/>
  <c r="J26" i="15"/>
  <c r="S26" i="8"/>
  <c r="T26" i="8" s="1"/>
  <c r="J25" i="10"/>
  <c r="L26" i="10"/>
  <c r="J26" i="9"/>
  <c r="L27" i="9"/>
  <c r="N26" i="23"/>
  <c r="O26" i="23" s="1"/>
  <c r="J26" i="16"/>
  <c r="L27" i="16"/>
  <c r="I26" i="16"/>
  <c r="J26" i="7"/>
  <c r="L27" i="7"/>
  <c r="Q29" i="24"/>
  <c r="S29" i="24" s="1"/>
  <c r="T29" i="24" s="1"/>
  <c r="B29" i="24"/>
  <c r="S28" i="23"/>
  <c r="T28" i="23" s="1"/>
  <c r="C29" i="23"/>
  <c r="R29" i="23"/>
  <c r="Q29" i="23"/>
  <c r="S29" i="23" s="1"/>
  <c r="T29" i="23" s="1"/>
  <c r="D28" i="23"/>
  <c r="B29" i="23"/>
  <c r="L28" i="23"/>
  <c r="I27" i="23"/>
  <c r="J27" i="23"/>
  <c r="C31" i="24"/>
  <c r="R31" i="24"/>
  <c r="M31" i="24"/>
  <c r="F32" i="24"/>
  <c r="N27" i="24"/>
  <c r="O27" i="24" s="1"/>
  <c r="D29" i="24"/>
  <c r="L30" i="24" s="1"/>
  <c r="D28" i="24"/>
  <c r="L29" i="24" s="1"/>
  <c r="M30" i="23"/>
  <c r="F31" i="23"/>
  <c r="Q31" i="20"/>
  <c r="B31" i="20"/>
  <c r="R30" i="20"/>
  <c r="S30" i="20" s="1"/>
  <c r="T30" i="20" s="1"/>
  <c r="C30" i="20"/>
  <c r="N28" i="20"/>
  <c r="O28" i="20" s="1"/>
  <c r="D29" i="20"/>
  <c r="F31" i="19"/>
  <c r="N27" i="19"/>
  <c r="O27" i="19" s="1"/>
  <c r="S29" i="19"/>
  <c r="T29" i="19" s="1"/>
  <c r="R31" i="19"/>
  <c r="C31" i="19"/>
  <c r="Q30" i="19"/>
  <c r="D29" i="19"/>
  <c r="B30" i="19"/>
  <c r="I28" i="19"/>
  <c r="N24" i="14"/>
  <c r="O24" i="14" s="1"/>
  <c r="N24" i="13"/>
  <c r="O24" i="13" s="1"/>
  <c r="J25" i="14"/>
  <c r="I25" i="14"/>
  <c r="D26" i="14"/>
  <c r="L27" i="14" s="1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J25" i="8"/>
  <c r="R27" i="8"/>
  <c r="C27" i="8"/>
  <c r="J25" i="13"/>
  <c r="I25" i="13"/>
  <c r="N24" i="15"/>
  <c r="O24" i="15" s="1"/>
  <c r="F29" i="12"/>
  <c r="F29" i="10"/>
  <c r="F29" i="9"/>
  <c r="N24" i="8"/>
  <c r="O24" i="8" s="1"/>
  <c r="F29" i="8"/>
  <c r="G29" i="7"/>
  <c r="Q28" i="16"/>
  <c r="B28" i="16"/>
  <c r="D27" i="16"/>
  <c r="N25" i="16"/>
  <c r="O25" i="16" s="1"/>
  <c r="S27" i="16"/>
  <c r="T27" i="16" s="1"/>
  <c r="C28" i="16"/>
  <c r="R28" i="16"/>
  <c r="Q28" i="15"/>
  <c r="B28" i="15"/>
  <c r="I26" i="15"/>
  <c r="C27" i="15"/>
  <c r="D27" i="15" s="1"/>
  <c r="R27" i="15"/>
  <c r="S27" i="15" s="1"/>
  <c r="T27" i="15" s="1"/>
  <c r="I25" i="15"/>
  <c r="Q29" i="14"/>
  <c r="B29" i="14"/>
  <c r="R28" i="13"/>
  <c r="C28" i="13"/>
  <c r="Q27" i="13"/>
  <c r="S27" i="13" s="1"/>
  <c r="T27" i="13" s="1"/>
  <c r="D26" i="13"/>
  <c r="L27" i="13" s="1"/>
  <c r="B27" i="13"/>
  <c r="R28" i="12"/>
  <c r="C28" i="12"/>
  <c r="Q27" i="12"/>
  <c r="S27" i="12" s="1"/>
  <c r="T27" i="12" s="1"/>
  <c r="D26" i="12"/>
  <c r="L27" i="12" s="1"/>
  <c r="B27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B28" i="11"/>
  <c r="Q28" i="11"/>
  <c r="D26" i="11"/>
  <c r="I25" i="10"/>
  <c r="N25" i="10" s="1"/>
  <c r="O25" i="10" s="1"/>
  <c r="N24" i="10"/>
  <c r="O24" i="10" s="1"/>
  <c r="R28" i="10"/>
  <c r="C28" i="10"/>
  <c r="B27" i="10"/>
  <c r="Q27" i="10"/>
  <c r="S27" i="10" s="1"/>
  <c r="T27" i="10" s="1"/>
  <c r="D26" i="10"/>
  <c r="I26" i="9"/>
  <c r="C29" i="9"/>
  <c r="R29" i="9"/>
  <c r="B28" i="9"/>
  <c r="Q28" i="9"/>
  <c r="S28" i="9" s="1"/>
  <c r="T28" i="9" s="1"/>
  <c r="D27" i="9"/>
  <c r="N25" i="9"/>
  <c r="O25" i="9" s="1"/>
  <c r="D26" i="8"/>
  <c r="L27" i="8" s="1"/>
  <c r="I25" i="8"/>
  <c r="N25" i="7"/>
  <c r="O25" i="7" s="1"/>
  <c r="D27" i="7"/>
  <c r="I26" i="7"/>
  <c r="S27" i="7"/>
  <c r="T27" i="7" s="1"/>
  <c r="N27" i="23" l="1"/>
  <c r="O27" i="23" s="1"/>
  <c r="N25" i="14"/>
  <c r="O25" i="14" s="1"/>
  <c r="L29" i="23"/>
  <c r="J28" i="23"/>
  <c r="I28" i="23"/>
  <c r="N28" i="23" s="1"/>
  <c r="O28" i="23" s="1"/>
  <c r="L28" i="15"/>
  <c r="J27" i="15"/>
  <c r="J29" i="20"/>
  <c r="L30" i="20"/>
  <c r="J26" i="11"/>
  <c r="L27" i="11"/>
  <c r="C30" i="23"/>
  <c r="R30" i="23"/>
  <c r="J27" i="7"/>
  <c r="L28" i="7"/>
  <c r="J27" i="16"/>
  <c r="L28" i="16"/>
  <c r="I27" i="16"/>
  <c r="L30" i="19"/>
  <c r="J29" i="19"/>
  <c r="J26" i="10"/>
  <c r="L27" i="10"/>
  <c r="Q30" i="24"/>
  <c r="S30" i="24" s="1"/>
  <c r="T30" i="24" s="1"/>
  <c r="B30" i="24"/>
  <c r="J27" i="9"/>
  <c r="L28" i="9"/>
  <c r="J27" i="11"/>
  <c r="L28" i="11"/>
  <c r="Q30" i="23"/>
  <c r="S30" i="23" s="1"/>
  <c r="T30" i="23" s="1"/>
  <c r="B30" i="23"/>
  <c r="D29" i="23"/>
  <c r="C32" i="24"/>
  <c r="R32" i="24"/>
  <c r="I28" i="24"/>
  <c r="J28" i="24"/>
  <c r="F33" i="24"/>
  <c r="M32" i="24"/>
  <c r="I29" i="24"/>
  <c r="J29" i="24"/>
  <c r="D30" i="24"/>
  <c r="L31" i="24" s="1"/>
  <c r="M31" i="23"/>
  <c r="F32" i="23"/>
  <c r="B32" i="20"/>
  <c r="Q32" i="20"/>
  <c r="C31" i="20"/>
  <c r="D31" i="20" s="1"/>
  <c r="R31" i="20"/>
  <c r="S31" i="20" s="1"/>
  <c r="T31" i="20" s="1"/>
  <c r="I29" i="20"/>
  <c r="D30" i="20"/>
  <c r="F32" i="19"/>
  <c r="S30" i="19"/>
  <c r="T30" i="19" s="1"/>
  <c r="Q31" i="19"/>
  <c r="D30" i="19"/>
  <c r="B31" i="19"/>
  <c r="I29" i="19"/>
  <c r="R32" i="19"/>
  <c r="C32" i="19"/>
  <c r="N28" i="19"/>
  <c r="O28" i="19" s="1"/>
  <c r="S28" i="7"/>
  <c r="T28" i="7" s="1"/>
  <c r="R28" i="14"/>
  <c r="S28" i="14" s="1"/>
  <c r="T28" i="14" s="1"/>
  <c r="C28" i="14"/>
  <c r="D27" i="14"/>
  <c r="L28" i="14" s="1"/>
  <c r="J26" i="14"/>
  <c r="I26" i="14"/>
  <c r="J26" i="8"/>
  <c r="J26" i="13"/>
  <c r="I26" i="13"/>
  <c r="Q28" i="8"/>
  <c r="B28" i="8"/>
  <c r="J26" i="12"/>
  <c r="I26" i="12"/>
  <c r="R28" i="8"/>
  <c r="C28" i="8"/>
  <c r="B29" i="7"/>
  <c r="Q29" i="7"/>
  <c r="C29" i="7"/>
  <c r="R29" i="7"/>
  <c r="F30" i="12"/>
  <c r="F30" i="10"/>
  <c r="F30" i="9"/>
  <c r="F30" i="8"/>
  <c r="G30" i="7"/>
  <c r="N26" i="16"/>
  <c r="O26" i="16" s="1"/>
  <c r="S28" i="16"/>
  <c r="T28" i="16" s="1"/>
  <c r="Q29" i="16"/>
  <c r="B29" i="16"/>
  <c r="D28" i="16"/>
  <c r="R29" i="16"/>
  <c r="C29" i="16"/>
  <c r="I27" i="15"/>
  <c r="N25" i="15"/>
  <c r="O25" i="15" s="1"/>
  <c r="N26" i="15"/>
  <c r="O26" i="15" s="1"/>
  <c r="R28" i="15"/>
  <c r="S28" i="15" s="1"/>
  <c r="T28" i="15" s="1"/>
  <c r="C28" i="15"/>
  <c r="B29" i="15"/>
  <c r="Q29" i="15"/>
  <c r="Q30" i="14"/>
  <c r="B30" i="14"/>
  <c r="Q28" i="13"/>
  <c r="S28" i="13" s="1"/>
  <c r="T28" i="13" s="1"/>
  <c r="D27" i="13"/>
  <c r="L28" i="13" s="1"/>
  <c r="B28" i="13"/>
  <c r="R29" i="13"/>
  <c r="C29" i="13"/>
  <c r="N25" i="13"/>
  <c r="O25" i="13" s="1"/>
  <c r="R29" i="12"/>
  <c r="C29" i="12"/>
  <c r="N25" i="12"/>
  <c r="O25" i="12" s="1"/>
  <c r="Q28" i="12"/>
  <c r="S28" i="12" s="1"/>
  <c r="T28" i="12" s="1"/>
  <c r="D27" i="12"/>
  <c r="L28" i="12" s="1"/>
  <c r="B28" i="12"/>
  <c r="I27" i="11"/>
  <c r="B29" i="11"/>
  <c r="Q29" i="11"/>
  <c r="R28" i="11"/>
  <c r="S28" i="11" s="1"/>
  <c r="T28" i="11" s="1"/>
  <c r="C28" i="11"/>
  <c r="D28" i="11" s="1"/>
  <c r="I26" i="11"/>
  <c r="R29" i="10"/>
  <c r="C29" i="10"/>
  <c r="I26" i="10"/>
  <c r="Q28" i="10"/>
  <c r="S28" i="10" s="1"/>
  <c r="T28" i="10" s="1"/>
  <c r="D27" i="10"/>
  <c r="B28" i="10"/>
  <c r="N26" i="9"/>
  <c r="O26" i="9" s="1"/>
  <c r="B29" i="9"/>
  <c r="D28" i="9"/>
  <c r="Q29" i="9"/>
  <c r="S29" i="9" s="1"/>
  <c r="T29" i="9" s="1"/>
  <c r="C30" i="9"/>
  <c r="R30" i="9"/>
  <c r="I27" i="9"/>
  <c r="N27" i="9" s="1"/>
  <c r="O27" i="9" s="1"/>
  <c r="I26" i="8"/>
  <c r="N25" i="8"/>
  <c r="O25" i="8" s="1"/>
  <c r="D27" i="8"/>
  <c r="L28" i="8" s="1"/>
  <c r="S27" i="8"/>
  <c r="T27" i="8" s="1"/>
  <c r="D28" i="7"/>
  <c r="N26" i="7"/>
  <c r="O26" i="7" s="1"/>
  <c r="I27" i="7"/>
  <c r="J28" i="7" l="1"/>
  <c r="L29" i="7"/>
  <c r="L31" i="19"/>
  <c r="J30" i="19"/>
  <c r="L32" i="20"/>
  <c r="J31" i="20"/>
  <c r="B31" i="24"/>
  <c r="Q31" i="24"/>
  <c r="J27" i="10"/>
  <c r="L28" i="10"/>
  <c r="L30" i="23"/>
  <c r="I29" i="23"/>
  <c r="N29" i="23" s="1"/>
  <c r="O29" i="23" s="1"/>
  <c r="J29" i="23"/>
  <c r="J28" i="9"/>
  <c r="L29" i="9"/>
  <c r="J28" i="11"/>
  <c r="L29" i="11"/>
  <c r="B31" i="23"/>
  <c r="Q31" i="23"/>
  <c r="D30" i="23"/>
  <c r="C31" i="23"/>
  <c r="R31" i="23"/>
  <c r="L31" i="20"/>
  <c r="J30" i="20"/>
  <c r="J28" i="16"/>
  <c r="I28" i="16"/>
  <c r="L29" i="16"/>
  <c r="N29" i="24"/>
  <c r="O29" i="24" s="1"/>
  <c r="R33" i="24"/>
  <c r="C33" i="24"/>
  <c r="I30" i="24"/>
  <c r="J30" i="24"/>
  <c r="F34" i="24"/>
  <c r="M33" i="24"/>
  <c r="S31" i="24"/>
  <c r="T31" i="24" s="1"/>
  <c r="N28" i="24"/>
  <c r="O28" i="24" s="1"/>
  <c r="M32" i="23"/>
  <c r="F33" i="23"/>
  <c r="I31" i="20"/>
  <c r="R32" i="20"/>
  <c r="C32" i="20"/>
  <c r="N29" i="20"/>
  <c r="O29" i="20" s="1"/>
  <c r="S32" i="20"/>
  <c r="T32" i="20" s="1"/>
  <c r="I30" i="20"/>
  <c r="Q33" i="20"/>
  <c r="D32" i="20"/>
  <c r="B33" i="20"/>
  <c r="F33" i="19"/>
  <c r="B32" i="19"/>
  <c r="Q32" i="19"/>
  <c r="D31" i="19"/>
  <c r="I30" i="19"/>
  <c r="N29" i="19"/>
  <c r="O29" i="19" s="1"/>
  <c r="S31" i="19"/>
  <c r="T31" i="19" s="1"/>
  <c r="C33" i="19"/>
  <c r="R33" i="19"/>
  <c r="N26" i="12"/>
  <c r="O26" i="12" s="1"/>
  <c r="N26" i="14"/>
  <c r="O26" i="14" s="1"/>
  <c r="J27" i="14"/>
  <c r="I27" i="14"/>
  <c r="R29" i="14"/>
  <c r="S29" i="14" s="1"/>
  <c r="T29" i="14" s="1"/>
  <c r="C29" i="14"/>
  <c r="D28" i="14"/>
  <c r="L29" i="14" s="1"/>
  <c r="C30" i="7"/>
  <c r="R30" i="7"/>
  <c r="Q29" i="8"/>
  <c r="B29" i="8"/>
  <c r="J27" i="12"/>
  <c r="I27" i="12"/>
  <c r="B30" i="7"/>
  <c r="Q30" i="7"/>
  <c r="J27" i="13"/>
  <c r="I27" i="13"/>
  <c r="R29" i="8"/>
  <c r="C29" i="8"/>
  <c r="J27" i="8"/>
  <c r="F31" i="12"/>
  <c r="F31" i="10"/>
  <c r="F31" i="9"/>
  <c r="F31" i="8"/>
  <c r="G31" i="7"/>
  <c r="S29" i="16"/>
  <c r="T29" i="16" s="1"/>
  <c r="R30" i="16"/>
  <c r="C30" i="16"/>
  <c r="N27" i="16"/>
  <c r="O27" i="16" s="1"/>
  <c r="B30" i="16"/>
  <c r="Q30" i="16"/>
  <c r="D29" i="16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B29" i="13"/>
  <c r="Q29" i="13"/>
  <c r="S29" i="13" s="1"/>
  <c r="T29" i="13" s="1"/>
  <c r="D28" i="13"/>
  <c r="L29" i="13" s="1"/>
  <c r="N26" i="13"/>
  <c r="O26" i="13" s="1"/>
  <c r="C30" i="13"/>
  <c r="R30" i="13"/>
  <c r="B29" i="12"/>
  <c r="Q29" i="12"/>
  <c r="S29" i="12" s="1"/>
  <c r="T29" i="12" s="1"/>
  <c r="D28" i="12"/>
  <c r="L29" i="12" s="1"/>
  <c r="C30" i="12"/>
  <c r="R30" i="12"/>
  <c r="I28" i="11"/>
  <c r="Q30" i="11"/>
  <c r="B30" i="11"/>
  <c r="N27" i="11"/>
  <c r="O27" i="11" s="1"/>
  <c r="N26" i="11"/>
  <c r="O26" i="11" s="1"/>
  <c r="C29" i="11"/>
  <c r="D29" i="11" s="1"/>
  <c r="R29" i="11"/>
  <c r="S29" i="11" s="1"/>
  <c r="T29" i="11" s="1"/>
  <c r="N26" i="10"/>
  <c r="O26" i="10" s="1"/>
  <c r="B29" i="10"/>
  <c r="Q29" i="10"/>
  <c r="S29" i="10" s="1"/>
  <c r="T29" i="10" s="1"/>
  <c r="D28" i="10"/>
  <c r="I27" i="10"/>
  <c r="C30" i="10"/>
  <c r="R30" i="10"/>
  <c r="B30" i="9"/>
  <c r="D29" i="9"/>
  <c r="Q30" i="9"/>
  <c r="S30" i="9" s="1"/>
  <c r="T30" i="9" s="1"/>
  <c r="I28" i="9"/>
  <c r="R31" i="9"/>
  <c r="C31" i="9"/>
  <c r="I27" i="8"/>
  <c r="D28" i="8"/>
  <c r="L29" i="8" s="1"/>
  <c r="S28" i="8"/>
  <c r="T28" i="8" s="1"/>
  <c r="N26" i="8"/>
  <c r="O26" i="8" s="1"/>
  <c r="D29" i="7"/>
  <c r="S29" i="7"/>
  <c r="T29" i="7" s="1"/>
  <c r="N27" i="7"/>
  <c r="O27" i="7" s="1"/>
  <c r="I28" i="7"/>
  <c r="S31" i="23" l="1"/>
  <c r="T31" i="23" s="1"/>
  <c r="J29" i="9"/>
  <c r="L30" i="9"/>
  <c r="J29" i="11"/>
  <c r="L30" i="11"/>
  <c r="C32" i="23"/>
  <c r="R32" i="23"/>
  <c r="L29" i="15"/>
  <c r="J28" i="15"/>
  <c r="L33" i="20"/>
  <c r="J32" i="20"/>
  <c r="J29" i="7"/>
  <c r="L30" i="7"/>
  <c r="L30" i="15"/>
  <c r="J29" i="15"/>
  <c r="B32" i="24"/>
  <c r="Q32" i="24"/>
  <c r="S32" i="24" s="1"/>
  <c r="T32" i="24" s="1"/>
  <c r="L31" i="23"/>
  <c r="I30" i="23"/>
  <c r="J30" i="23"/>
  <c r="L32" i="19"/>
  <c r="J31" i="19"/>
  <c r="N27" i="10"/>
  <c r="O27" i="10" s="1"/>
  <c r="J29" i="16"/>
  <c r="L30" i="16"/>
  <c r="I29" i="16"/>
  <c r="J28" i="10"/>
  <c r="L29" i="10"/>
  <c r="B32" i="23"/>
  <c r="D31" i="23"/>
  <c r="Q32" i="23"/>
  <c r="S32" i="23" s="1"/>
  <c r="T32" i="23" s="1"/>
  <c r="R34" i="24"/>
  <c r="C34" i="24"/>
  <c r="F35" i="24"/>
  <c r="M34" i="24"/>
  <c r="N30" i="24"/>
  <c r="O30" i="24" s="1"/>
  <c r="D31" i="24"/>
  <c r="L32" i="24" s="1"/>
  <c r="M33" i="23"/>
  <c r="F34" i="23"/>
  <c r="B34" i="20"/>
  <c r="Q34" i="20"/>
  <c r="I32" i="20"/>
  <c r="N30" i="20"/>
  <c r="O30" i="20" s="1"/>
  <c r="C33" i="20"/>
  <c r="R33" i="20"/>
  <c r="N31" i="20"/>
  <c r="O31" i="20" s="1"/>
  <c r="F34" i="19"/>
  <c r="N30" i="19"/>
  <c r="O30" i="19" s="1"/>
  <c r="S32" i="19"/>
  <c r="T32" i="19" s="1"/>
  <c r="I31" i="19"/>
  <c r="C34" i="19"/>
  <c r="R34" i="19"/>
  <c r="B33" i="19"/>
  <c r="D32" i="19"/>
  <c r="Q33" i="19"/>
  <c r="N27" i="14"/>
  <c r="O27" i="14" s="1"/>
  <c r="J28" i="14"/>
  <c r="I28" i="14"/>
  <c r="R30" i="14"/>
  <c r="S30" i="14" s="1"/>
  <c r="T30" i="14" s="1"/>
  <c r="D29" i="14"/>
  <c r="L30" i="14" s="1"/>
  <c r="C30" i="14"/>
  <c r="N27" i="13"/>
  <c r="O27" i="13" s="1"/>
  <c r="B31" i="7"/>
  <c r="Q31" i="7"/>
  <c r="J28" i="12"/>
  <c r="I28" i="12"/>
  <c r="C31" i="7"/>
  <c r="R31" i="7"/>
  <c r="J28" i="13"/>
  <c r="I28" i="13"/>
  <c r="J28" i="8"/>
  <c r="C30" i="8"/>
  <c r="R30" i="8"/>
  <c r="B30" i="8"/>
  <c r="Q30" i="8"/>
  <c r="F32" i="12"/>
  <c r="F32" i="10"/>
  <c r="F32" i="9"/>
  <c r="F32" i="8"/>
  <c r="G32" i="7"/>
  <c r="C31" i="16"/>
  <c r="R31" i="16"/>
  <c r="N28" i="16"/>
  <c r="O28" i="16" s="1"/>
  <c r="S30" i="16"/>
  <c r="T30" i="16" s="1"/>
  <c r="Q31" i="16"/>
  <c r="B31" i="16"/>
  <c r="D30" i="16"/>
  <c r="I29" i="15"/>
  <c r="Q31" i="15"/>
  <c r="B31" i="15"/>
  <c r="I28" i="15"/>
  <c r="R30" i="15"/>
  <c r="S30" i="15" s="1"/>
  <c r="T30" i="15" s="1"/>
  <c r="C30" i="15"/>
  <c r="D30" i="15" s="1"/>
  <c r="Q32" i="14"/>
  <c r="B32" i="14"/>
  <c r="C31" i="13"/>
  <c r="R31" i="13"/>
  <c r="B30" i="13"/>
  <c r="Q30" i="13"/>
  <c r="S30" i="13" s="1"/>
  <c r="T30" i="13" s="1"/>
  <c r="D29" i="13"/>
  <c r="L30" i="13" s="1"/>
  <c r="N27" i="12"/>
  <c r="O27" i="12" s="1"/>
  <c r="C31" i="12"/>
  <c r="R31" i="12"/>
  <c r="B30" i="12"/>
  <c r="Q30" i="12"/>
  <c r="S30" i="12" s="1"/>
  <c r="T30" i="12" s="1"/>
  <c r="D29" i="12"/>
  <c r="L30" i="12" s="1"/>
  <c r="C30" i="11"/>
  <c r="D30" i="11" s="1"/>
  <c r="R30" i="11"/>
  <c r="S30" i="11" s="1"/>
  <c r="T30" i="11" s="1"/>
  <c r="B31" i="11"/>
  <c r="Q31" i="11"/>
  <c r="I29" i="11"/>
  <c r="N28" i="11"/>
  <c r="O28" i="11" s="1"/>
  <c r="I28" i="10"/>
  <c r="B30" i="10"/>
  <c r="D29" i="10"/>
  <c r="Q30" i="10"/>
  <c r="S30" i="10" s="1"/>
  <c r="T30" i="10" s="1"/>
  <c r="C31" i="10"/>
  <c r="R31" i="10"/>
  <c r="N28" i="9"/>
  <c r="O28" i="9" s="1"/>
  <c r="I29" i="9"/>
  <c r="B31" i="9"/>
  <c r="Q31" i="9"/>
  <c r="S31" i="9" s="1"/>
  <c r="T31" i="9" s="1"/>
  <c r="D30" i="9"/>
  <c r="C32" i="9"/>
  <c r="R32" i="9"/>
  <c r="D29" i="8"/>
  <c r="L30" i="8" s="1"/>
  <c r="I28" i="8"/>
  <c r="N27" i="8"/>
  <c r="O27" i="8" s="1"/>
  <c r="S29" i="8"/>
  <c r="T29" i="8" s="1"/>
  <c r="I29" i="7"/>
  <c r="D30" i="7"/>
  <c r="N28" i="7"/>
  <c r="O28" i="7" s="1"/>
  <c r="S30" i="7"/>
  <c r="T30" i="7" s="1"/>
  <c r="J30" i="9" l="1"/>
  <c r="L31" i="9"/>
  <c r="J30" i="7"/>
  <c r="L31" i="7"/>
  <c r="L32" i="23"/>
  <c r="J31" i="23"/>
  <c r="I31" i="23"/>
  <c r="N31" i="23" s="1"/>
  <c r="O31" i="23" s="1"/>
  <c r="R33" i="23"/>
  <c r="C33" i="23"/>
  <c r="J30" i="11"/>
  <c r="L31" i="11"/>
  <c r="Q33" i="24"/>
  <c r="S33" i="24" s="1"/>
  <c r="T33" i="24" s="1"/>
  <c r="B33" i="24"/>
  <c r="Q33" i="23"/>
  <c r="S33" i="23" s="1"/>
  <c r="T33" i="23" s="1"/>
  <c r="D32" i="23"/>
  <c r="B33" i="23"/>
  <c r="L33" i="19"/>
  <c r="J32" i="19"/>
  <c r="N30" i="23"/>
  <c r="O30" i="23" s="1"/>
  <c r="J29" i="10"/>
  <c r="L30" i="10"/>
  <c r="J30" i="16"/>
  <c r="L31" i="16"/>
  <c r="I30" i="16"/>
  <c r="L31" i="15"/>
  <c r="J30" i="15"/>
  <c r="D32" i="24"/>
  <c r="L33" i="24" s="1"/>
  <c r="C35" i="24"/>
  <c r="R35" i="24"/>
  <c r="I31" i="24"/>
  <c r="J31" i="24"/>
  <c r="F36" i="24"/>
  <c r="M35" i="24"/>
  <c r="I32" i="24"/>
  <c r="F35" i="23"/>
  <c r="M34" i="23"/>
  <c r="N32" i="20"/>
  <c r="O32" i="20" s="1"/>
  <c r="S33" i="20"/>
  <c r="T33" i="20" s="1"/>
  <c r="R34" i="20"/>
  <c r="C34" i="20"/>
  <c r="D33" i="20"/>
  <c r="Q35" i="20"/>
  <c r="B35" i="20"/>
  <c r="F35" i="19"/>
  <c r="N31" i="19"/>
  <c r="O31" i="19" s="1"/>
  <c r="I32" i="19"/>
  <c r="S33" i="19"/>
  <c r="T33" i="19" s="1"/>
  <c r="B34" i="19"/>
  <c r="D33" i="19"/>
  <c r="Q34" i="19"/>
  <c r="C35" i="19"/>
  <c r="R35" i="19"/>
  <c r="N28" i="14"/>
  <c r="O28" i="14" s="1"/>
  <c r="N28" i="13"/>
  <c r="O28" i="13" s="1"/>
  <c r="D30" i="14"/>
  <c r="L31" i="14" s="1"/>
  <c r="R31" i="14"/>
  <c r="S31" i="14" s="1"/>
  <c r="T31" i="14" s="1"/>
  <c r="C31" i="14"/>
  <c r="J29" i="14"/>
  <c r="I29" i="14"/>
  <c r="B31" i="8"/>
  <c r="Q31" i="8"/>
  <c r="C32" i="7"/>
  <c r="R32" i="7"/>
  <c r="J29" i="12"/>
  <c r="I29" i="12"/>
  <c r="R31" i="8"/>
  <c r="C31" i="8"/>
  <c r="J29" i="13"/>
  <c r="I29" i="13"/>
  <c r="J29" i="8"/>
  <c r="B32" i="7"/>
  <c r="Q32" i="7"/>
  <c r="F33" i="12"/>
  <c r="F33" i="10"/>
  <c r="F33" i="9"/>
  <c r="F33" i="8"/>
  <c r="G33" i="7"/>
  <c r="N29" i="16"/>
  <c r="O29" i="16" s="1"/>
  <c r="S31" i="16"/>
  <c r="T31" i="16" s="1"/>
  <c r="D31" i="16"/>
  <c r="Q32" i="16"/>
  <c r="B32" i="16"/>
  <c r="R32" i="16"/>
  <c r="C32" i="16"/>
  <c r="I30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R32" i="13"/>
  <c r="C32" i="13"/>
  <c r="Q31" i="13"/>
  <c r="S31" i="13" s="1"/>
  <c r="T31" i="13" s="1"/>
  <c r="D30" i="13"/>
  <c r="L31" i="13" s="1"/>
  <c r="B31" i="13"/>
  <c r="N28" i="12"/>
  <c r="O28" i="12" s="1"/>
  <c r="Q31" i="12"/>
  <c r="S31" i="12" s="1"/>
  <c r="T31" i="12" s="1"/>
  <c r="D30" i="12"/>
  <c r="L31" i="12" s="1"/>
  <c r="B31" i="12"/>
  <c r="R32" i="12"/>
  <c r="C32" i="12"/>
  <c r="I30" i="11"/>
  <c r="N29" i="11"/>
  <c r="O29" i="11" s="1"/>
  <c r="B32" i="11"/>
  <c r="Q32" i="11"/>
  <c r="R31" i="11"/>
  <c r="S31" i="11" s="1"/>
  <c r="T31" i="11" s="1"/>
  <c r="C31" i="11"/>
  <c r="B31" i="10"/>
  <c r="D30" i="10"/>
  <c r="Q31" i="10"/>
  <c r="S31" i="10" s="1"/>
  <c r="T31" i="10" s="1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N29" i="9"/>
  <c r="O29" i="9" s="1"/>
  <c r="C33" i="9"/>
  <c r="R33" i="9"/>
  <c r="I30" i="9"/>
  <c r="I29" i="8"/>
  <c r="D30" i="8"/>
  <c r="L31" i="8" s="1"/>
  <c r="N28" i="8"/>
  <c r="O28" i="8" s="1"/>
  <c r="S30" i="8"/>
  <c r="T30" i="8" s="1"/>
  <c r="S31" i="7"/>
  <c r="T31" i="7" s="1"/>
  <c r="I30" i="7"/>
  <c r="D31" i="7"/>
  <c r="N29" i="7"/>
  <c r="O29" i="7" s="1"/>
  <c r="L33" i="23" l="1"/>
  <c r="I32" i="23"/>
  <c r="J32" i="23"/>
  <c r="L34" i="19"/>
  <c r="J33" i="19"/>
  <c r="Q34" i="24"/>
  <c r="B34" i="24"/>
  <c r="J30" i="10"/>
  <c r="L31" i="10"/>
  <c r="J31" i="7"/>
  <c r="L32" i="7"/>
  <c r="J31" i="9"/>
  <c r="L32" i="9"/>
  <c r="J31" i="16"/>
  <c r="L32" i="16"/>
  <c r="I31" i="16"/>
  <c r="J33" i="20"/>
  <c r="L34" i="20"/>
  <c r="J32" i="24"/>
  <c r="Q34" i="23"/>
  <c r="D33" i="23"/>
  <c r="B34" i="23"/>
  <c r="C34" i="23"/>
  <c r="R34" i="23"/>
  <c r="C36" i="24"/>
  <c r="R36" i="24"/>
  <c r="N31" i="24"/>
  <c r="O31" i="24" s="1"/>
  <c r="N32" i="24"/>
  <c r="O32" i="24" s="1"/>
  <c r="D33" i="24"/>
  <c r="L34" i="24" s="1"/>
  <c r="S34" i="24"/>
  <c r="T34" i="24" s="1"/>
  <c r="M36" i="24"/>
  <c r="F37" i="24"/>
  <c r="F36" i="23"/>
  <c r="M35" i="23"/>
  <c r="S34" i="20"/>
  <c r="T34" i="20" s="1"/>
  <c r="B36" i="20"/>
  <c r="Q36" i="20"/>
  <c r="D35" i="20"/>
  <c r="I33" i="20"/>
  <c r="C35" i="20"/>
  <c r="R35" i="20"/>
  <c r="D34" i="20"/>
  <c r="F36" i="19"/>
  <c r="S34" i="19"/>
  <c r="T34" i="19" s="1"/>
  <c r="R36" i="19"/>
  <c r="C36" i="19"/>
  <c r="N32" i="19"/>
  <c r="O32" i="19" s="1"/>
  <c r="I33" i="19"/>
  <c r="Q35" i="19"/>
  <c r="D34" i="19"/>
  <c r="B35" i="19"/>
  <c r="S32" i="7"/>
  <c r="T32" i="7" s="1"/>
  <c r="S31" i="8"/>
  <c r="T31" i="8" s="1"/>
  <c r="N29" i="14"/>
  <c r="O29" i="14" s="1"/>
  <c r="R32" i="14"/>
  <c r="S32" i="14" s="1"/>
  <c r="T32" i="14" s="1"/>
  <c r="C32" i="14"/>
  <c r="D31" i="14"/>
  <c r="L32" i="14" s="1"/>
  <c r="J30" i="14"/>
  <c r="I30" i="14"/>
  <c r="C32" i="8"/>
  <c r="R32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F34" i="9"/>
  <c r="F34" i="8"/>
  <c r="G34" i="7"/>
  <c r="R33" i="16"/>
  <c r="C33" i="16"/>
  <c r="Q33" i="16"/>
  <c r="D32" i="16"/>
  <c r="B33" i="16"/>
  <c r="S32" i="16"/>
  <c r="T32" i="16" s="1"/>
  <c r="R32" i="15"/>
  <c r="S32" i="15" s="1"/>
  <c r="T32" i="15" s="1"/>
  <c r="C32" i="15"/>
  <c r="N30" i="15"/>
  <c r="O30" i="15" s="1"/>
  <c r="Q33" i="15"/>
  <c r="B33" i="15"/>
  <c r="D31" i="15"/>
  <c r="Q34" i="14"/>
  <c r="B34" i="14"/>
  <c r="B32" i="13"/>
  <c r="Q32" i="13"/>
  <c r="S32" i="13" s="1"/>
  <c r="T32" i="13" s="1"/>
  <c r="D31" i="13"/>
  <c r="L32" i="13" s="1"/>
  <c r="N29" i="13"/>
  <c r="O29" i="13" s="1"/>
  <c r="C33" i="13"/>
  <c r="R33" i="13"/>
  <c r="B32" i="12"/>
  <c r="Q32" i="12"/>
  <c r="S32" i="12" s="1"/>
  <c r="T32" i="12" s="1"/>
  <c r="D31" i="12"/>
  <c r="L32" i="12" s="1"/>
  <c r="C33" i="12"/>
  <c r="R33" i="12"/>
  <c r="N29" i="12"/>
  <c r="O29" i="12" s="1"/>
  <c r="N30" i="11"/>
  <c r="O30" i="11" s="1"/>
  <c r="C32" i="11"/>
  <c r="D32" i="11" s="1"/>
  <c r="R32" i="11"/>
  <c r="S32" i="11" s="1"/>
  <c r="T32" i="11" s="1"/>
  <c r="D31" i="11"/>
  <c r="B33" i="11"/>
  <c r="Q33" i="11"/>
  <c r="Q32" i="10"/>
  <c r="S32" i="10" s="1"/>
  <c r="T32" i="10" s="1"/>
  <c r="D31" i="10"/>
  <c r="B32" i="10"/>
  <c r="R33" i="10"/>
  <c r="C33" i="10"/>
  <c r="I30" i="10"/>
  <c r="N30" i="10" s="1"/>
  <c r="O30" i="10" s="1"/>
  <c r="C34" i="9"/>
  <c r="R34" i="9"/>
  <c r="B33" i="9"/>
  <c r="Q33" i="9"/>
  <c r="S33" i="9" s="1"/>
  <c r="T33" i="9" s="1"/>
  <c r="D32" i="9"/>
  <c r="N30" i="9"/>
  <c r="O30" i="9" s="1"/>
  <c r="I31" i="9"/>
  <c r="N29" i="8"/>
  <c r="O29" i="8" s="1"/>
  <c r="I30" i="8"/>
  <c r="D31" i="8"/>
  <c r="L32" i="8" s="1"/>
  <c r="D32" i="7"/>
  <c r="N30" i="7"/>
  <c r="O30" i="7" s="1"/>
  <c r="I31" i="7"/>
  <c r="S34" i="23" l="1"/>
  <c r="T34" i="23" s="1"/>
  <c r="J32" i="11"/>
  <c r="L33" i="11"/>
  <c r="L32" i="15"/>
  <c r="J31" i="15"/>
  <c r="J32" i="16"/>
  <c r="L33" i="16"/>
  <c r="I32" i="16"/>
  <c r="L35" i="19"/>
  <c r="J34" i="19"/>
  <c r="C35" i="23"/>
  <c r="R35" i="23"/>
  <c r="L35" i="20"/>
  <c r="J34" i="20"/>
  <c r="B35" i="23"/>
  <c r="Q35" i="23"/>
  <c r="S35" i="23" s="1"/>
  <c r="T35" i="23" s="1"/>
  <c r="D34" i="23"/>
  <c r="B35" i="24"/>
  <c r="Q35" i="24"/>
  <c r="J31" i="10"/>
  <c r="L32" i="10"/>
  <c r="L34" i="23"/>
  <c r="J33" i="23"/>
  <c r="I33" i="23"/>
  <c r="J32" i="7"/>
  <c r="L33" i="7"/>
  <c r="L36" i="20"/>
  <c r="J35" i="20"/>
  <c r="D34" i="24"/>
  <c r="L35" i="24" s="1"/>
  <c r="J32" i="9"/>
  <c r="L33" i="9"/>
  <c r="N32" i="23"/>
  <c r="O32" i="23" s="1"/>
  <c r="J31" i="11"/>
  <c r="L32" i="11"/>
  <c r="N30" i="14"/>
  <c r="O30" i="14" s="1"/>
  <c r="R37" i="24"/>
  <c r="C37" i="24"/>
  <c r="I33" i="24"/>
  <c r="J33" i="24"/>
  <c r="I34" i="24"/>
  <c r="S35" i="24"/>
  <c r="T35" i="24" s="1"/>
  <c r="F38" i="24"/>
  <c r="M37" i="24"/>
  <c r="F37" i="23"/>
  <c r="M36" i="23"/>
  <c r="N33" i="20"/>
  <c r="O33" i="20" s="1"/>
  <c r="S35" i="20"/>
  <c r="T35" i="20" s="1"/>
  <c r="I34" i="20"/>
  <c r="R36" i="20"/>
  <c r="S36" i="20" s="1"/>
  <c r="T36" i="20" s="1"/>
  <c r="C36" i="20"/>
  <c r="D36" i="20" s="1"/>
  <c r="I35" i="20"/>
  <c r="Q37" i="20"/>
  <c r="B37" i="20"/>
  <c r="F37" i="19"/>
  <c r="Q36" i="19"/>
  <c r="D35" i="19"/>
  <c r="B36" i="19"/>
  <c r="R37" i="19"/>
  <c r="C37" i="19"/>
  <c r="I34" i="19"/>
  <c r="N33" i="19"/>
  <c r="O33" i="19" s="1"/>
  <c r="S35" i="19"/>
  <c r="T35" i="19" s="1"/>
  <c r="S32" i="8"/>
  <c r="T32" i="8" s="1"/>
  <c r="J31" i="14"/>
  <c r="I31" i="14"/>
  <c r="R33" i="14"/>
  <c r="S33" i="14" s="1"/>
  <c r="T33" i="14" s="1"/>
  <c r="D32" i="14"/>
  <c r="L33" i="14" s="1"/>
  <c r="C33" i="14"/>
  <c r="J31" i="13"/>
  <c r="I31" i="13"/>
  <c r="Q33" i="8"/>
  <c r="B33" i="8"/>
  <c r="J31" i="8"/>
  <c r="B34" i="7"/>
  <c r="Q34" i="7"/>
  <c r="J31" i="12"/>
  <c r="I31" i="12"/>
  <c r="C34" i="7"/>
  <c r="R34" i="7"/>
  <c r="C33" i="8"/>
  <c r="R33" i="8"/>
  <c r="F35" i="12"/>
  <c r="F35" i="10"/>
  <c r="F35" i="9"/>
  <c r="F35" i="8"/>
  <c r="G35" i="7"/>
  <c r="D33" i="16"/>
  <c r="Q34" i="16"/>
  <c r="B34" i="16"/>
  <c r="R34" i="16"/>
  <c r="C34" i="16"/>
  <c r="S33" i="16"/>
  <c r="T33" i="16" s="1"/>
  <c r="N31" i="16"/>
  <c r="O31" i="16" s="1"/>
  <c r="C33" i="15"/>
  <c r="D33" i="15" s="1"/>
  <c r="R33" i="15"/>
  <c r="S33" i="15" s="1"/>
  <c r="T33" i="15" s="1"/>
  <c r="I31" i="15"/>
  <c r="N31" i="15" s="1"/>
  <c r="O31" i="15" s="1"/>
  <c r="Q34" i="15"/>
  <c r="B34" i="15"/>
  <c r="D32" i="15"/>
  <c r="B35" i="14"/>
  <c r="Q35" i="14"/>
  <c r="R34" i="13"/>
  <c r="C34" i="13"/>
  <c r="N30" i="13"/>
  <c r="O30" i="13" s="1"/>
  <c r="Q33" i="13"/>
  <c r="S33" i="13" s="1"/>
  <c r="T33" i="13" s="1"/>
  <c r="D32" i="13"/>
  <c r="L33" i="13" s="1"/>
  <c r="B33" i="13"/>
  <c r="R34" i="12"/>
  <c r="C34" i="12"/>
  <c r="N30" i="12"/>
  <c r="O30" i="12" s="1"/>
  <c r="Q33" i="12"/>
  <c r="S33" i="12" s="1"/>
  <c r="T33" i="12" s="1"/>
  <c r="D32" i="12"/>
  <c r="L33" i="12" s="1"/>
  <c r="B33" i="12"/>
  <c r="Q34" i="11"/>
  <c r="B34" i="11"/>
  <c r="I31" i="11"/>
  <c r="C33" i="11"/>
  <c r="D33" i="11" s="1"/>
  <c r="R33" i="11"/>
  <c r="S33" i="11" s="1"/>
  <c r="T33" i="11" s="1"/>
  <c r="I32" i="11"/>
  <c r="C34" i="10"/>
  <c r="R34" i="10"/>
  <c r="B33" i="10"/>
  <c r="Q33" i="10"/>
  <c r="S33" i="10" s="1"/>
  <c r="T33" i="10" s="1"/>
  <c r="D32" i="10"/>
  <c r="I31" i="10"/>
  <c r="I32" i="9"/>
  <c r="N31" i="9"/>
  <c r="O31" i="9" s="1"/>
  <c r="Q34" i="9"/>
  <c r="S34" i="9" s="1"/>
  <c r="T34" i="9" s="1"/>
  <c r="D33" i="9"/>
  <c r="B34" i="9"/>
  <c r="R35" i="9"/>
  <c r="C35" i="9"/>
  <c r="I31" i="8"/>
  <c r="D32" i="8"/>
  <c r="L33" i="8" s="1"/>
  <c r="N30" i="8"/>
  <c r="O30" i="8" s="1"/>
  <c r="N31" i="7"/>
  <c r="O31" i="7" s="1"/>
  <c r="D33" i="7"/>
  <c r="I32" i="7"/>
  <c r="S33" i="7"/>
  <c r="T33" i="7" s="1"/>
  <c r="J34" i="24" l="1"/>
  <c r="J36" i="20"/>
  <c r="L37" i="20"/>
  <c r="L35" i="23"/>
  <c r="I34" i="23"/>
  <c r="J34" i="23"/>
  <c r="J33" i="7"/>
  <c r="L34" i="7"/>
  <c r="J33" i="9"/>
  <c r="L34" i="9"/>
  <c r="N33" i="23"/>
  <c r="O33" i="23" s="1"/>
  <c r="L36" i="19"/>
  <c r="J35" i="19"/>
  <c r="Q36" i="23"/>
  <c r="D35" i="23"/>
  <c r="B36" i="23"/>
  <c r="L34" i="15"/>
  <c r="J33" i="15"/>
  <c r="J33" i="16"/>
  <c r="L34" i="16"/>
  <c r="I33" i="16"/>
  <c r="C36" i="23"/>
  <c r="R36" i="23"/>
  <c r="J33" i="11"/>
  <c r="L34" i="11"/>
  <c r="J32" i="10"/>
  <c r="L33" i="10"/>
  <c r="L33" i="15"/>
  <c r="J32" i="15"/>
  <c r="B36" i="24"/>
  <c r="Q36" i="24"/>
  <c r="S36" i="24" s="1"/>
  <c r="T36" i="24" s="1"/>
  <c r="R38" i="24"/>
  <c r="C38" i="24"/>
  <c r="N33" i="24"/>
  <c r="O33" i="24" s="1"/>
  <c r="N34" i="24"/>
  <c r="O34" i="24" s="1"/>
  <c r="M38" i="24"/>
  <c r="F39" i="24"/>
  <c r="D36" i="24"/>
  <c r="L37" i="24" s="1"/>
  <c r="D35" i="24"/>
  <c r="L36" i="24" s="1"/>
  <c r="F38" i="23"/>
  <c r="M37" i="23"/>
  <c r="B38" i="20"/>
  <c r="Q38" i="20"/>
  <c r="N35" i="20"/>
  <c r="O35" i="20" s="1"/>
  <c r="N34" i="20"/>
  <c r="O34" i="20" s="1"/>
  <c r="I36" i="20"/>
  <c r="C37" i="20"/>
  <c r="R37" i="20"/>
  <c r="F38" i="19"/>
  <c r="I35" i="19"/>
  <c r="N34" i="19"/>
  <c r="O34" i="19" s="1"/>
  <c r="R38" i="19"/>
  <c r="C38" i="19"/>
  <c r="S36" i="19"/>
  <c r="T36" i="19" s="1"/>
  <c r="Q37" i="19"/>
  <c r="D36" i="19"/>
  <c r="B37" i="19"/>
  <c r="N31" i="14"/>
  <c r="O31" i="14" s="1"/>
  <c r="J32" i="14"/>
  <c r="I32" i="14"/>
  <c r="R34" i="14"/>
  <c r="S34" i="14" s="1"/>
  <c r="T34" i="14" s="1"/>
  <c r="C34" i="14"/>
  <c r="D33" i="14"/>
  <c r="L34" i="14" s="1"/>
  <c r="B35" i="7"/>
  <c r="Q35" i="7"/>
  <c r="C34" i="8"/>
  <c r="R34" i="8"/>
  <c r="J32" i="13"/>
  <c r="I32" i="13"/>
  <c r="Q34" i="8"/>
  <c r="B34" i="8"/>
  <c r="J32" i="8"/>
  <c r="C35" i="7"/>
  <c r="R35" i="7"/>
  <c r="J32" i="12"/>
  <c r="I32" i="12"/>
  <c r="F36" i="12"/>
  <c r="N32" i="11"/>
  <c r="O32" i="11" s="1"/>
  <c r="F36" i="10"/>
  <c r="F36" i="9"/>
  <c r="F36" i="8"/>
  <c r="G36" i="7"/>
  <c r="B35" i="16"/>
  <c r="Q35" i="16"/>
  <c r="D34" i="16"/>
  <c r="S34" i="16"/>
  <c r="T34" i="16" s="1"/>
  <c r="N32" i="16"/>
  <c r="O32" i="16" s="1"/>
  <c r="R35" i="16"/>
  <c r="C35" i="16"/>
  <c r="I33" i="15"/>
  <c r="I32" i="15"/>
  <c r="Q35" i="15"/>
  <c r="B35" i="15"/>
  <c r="R34" i="15"/>
  <c r="S34" i="15" s="1"/>
  <c r="T34" i="15" s="1"/>
  <c r="C34" i="15"/>
  <c r="D34" i="15" s="1"/>
  <c r="Q36" i="14"/>
  <c r="B36" i="14"/>
  <c r="N31" i="13"/>
  <c r="O31" i="13" s="1"/>
  <c r="B34" i="13"/>
  <c r="Q34" i="13"/>
  <c r="S34" i="13" s="1"/>
  <c r="T34" i="13" s="1"/>
  <c r="D33" i="13"/>
  <c r="L34" i="13" s="1"/>
  <c r="C35" i="13"/>
  <c r="R35" i="13"/>
  <c r="N31" i="12"/>
  <c r="O31" i="12" s="1"/>
  <c r="C35" i="12"/>
  <c r="R35" i="12"/>
  <c r="B34" i="12"/>
  <c r="Q34" i="12"/>
  <c r="S34" i="12" s="1"/>
  <c r="T34" i="12" s="1"/>
  <c r="D33" i="12"/>
  <c r="L34" i="12" s="1"/>
  <c r="N31" i="11"/>
  <c r="O31" i="11" s="1"/>
  <c r="I33" i="11"/>
  <c r="R34" i="11"/>
  <c r="S34" i="11" s="1"/>
  <c r="T34" i="11" s="1"/>
  <c r="C34" i="11"/>
  <c r="Q35" i="11"/>
  <c r="B35" i="11"/>
  <c r="I32" i="10"/>
  <c r="Q34" i="10"/>
  <c r="S34" i="10" s="1"/>
  <c r="T34" i="10" s="1"/>
  <c r="D33" i="10"/>
  <c r="B34" i="10"/>
  <c r="R35" i="10"/>
  <c r="C35" i="10"/>
  <c r="N31" i="10"/>
  <c r="O31" i="10" s="1"/>
  <c r="R36" i="9"/>
  <c r="C36" i="9"/>
  <c r="Q35" i="9"/>
  <c r="S35" i="9" s="1"/>
  <c r="T35" i="9" s="1"/>
  <c r="D34" i="9"/>
  <c r="B35" i="9"/>
  <c r="N32" i="9"/>
  <c r="O32" i="9" s="1"/>
  <c r="I33" i="9"/>
  <c r="I32" i="8"/>
  <c r="S33" i="8"/>
  <c r="T33" i="8" s="1"/>
  <c r="N31" i="8"/>
  <c r="O31" i="8" s="1"/>
  <c r="D33" i="8"/>
  <c r="L34" i="8" s="1"/>
  <c r="D34" i="7"/>
  <c r="I33" i="7"/>
  <c r="N32" i="7"/>
  <c r="O32" i="7" s="1"/>
  <c r="S34" i="7"/>
  <c r="T34" i="7" s="1"/>
  <c r="S36" i="23" l="1"/>
  <c r="T36" i="23" s="1"/>
  <c r="N34" i="23"/>
  <c r="O34" i="23" s="1"/>
  <c r="J34" i="7"/>
  <c r="L35" i="7"/>
  <c r="J34" i="16"/>
  <c r="L35" i="16"/>
  <c r="I34" i="16"/>
  <c r="N32" i="13"/>
  <c r="O32" i="13" s="1"/>
  <c r="D36" i="23"/>
  <c r="B37" i="23"/>
  <c r="Q37" i="23"/>
  <c r="S37" i="23" s="1"/>
  <c r="T37" i="23" s="1"/>
  <c r="L36" i="23"/>
  <c r="I35" i="23"/>
  <c r="J35" i="23"/>
  <c r="Q37" i="24"/>
  <c r="S37" i="24" s="1"/>
  <c r="T37" i="24" s="1"/>
  <c r="B37" i="24"/>
  <c r="D37" i="24" s="1"/>
  <c r="L38" i="24" s="1"/>
  <c r="R37" i="23"/>
  <c r="C37" i="23"/>
  <c r="J33" i="10"/>
  <c r="L34" i="10"/>
  <c r="J34" i="9"/>
  <c r="L35" i="9"/>
  <c r="L37" i="19"/>
  <c r="J36" i="19"/>
  <c r="L35" i="15"/>
  <c r="J34" i="15"/>
  <c r="C39" i="24"/>
  <c r="R39" i="24"/>
  <c r="I36" i="24"/>
  <c r="J36" i="24"/>
  <c r="M39" i="24"/>
  <c r="F40" i="24"/>
  <c r="I35" i="24"/>
  <c r="J35" i="24"/>
  <c r="M38" i="23"/>
  <c r="F39" i="23"/>
  <c r="S37" i="20"/>
  <c r="T37" i="20" s="1"/>
  <c r="R38" i="20"/>
  <c r="S38" i="20" s="1"/>
  <c r="T38" i="20" s="1"/>
  <c r="C38" i="20"/>
  <c r="N36" i="20"/>
  <c r="O36" i="20" s="1"/>
  <c r="D37" i="20"/>
  <c r="Q39" i="20"/>
  <c r="D38" i="20"/>
  <c r="B39" i="20"/>
  <c r="F39" i="19"/>
  <c r="R39" i="19"/>
  <c r="C39" i="19"/>
  <c r="Q38" i="19"/>
  <c r="D37" i="19"/>
  <c r="B38" i="19"/>
  <c r="S37" i="19"/>
  <c r="T37" i="19" s="1"/>
  <c r="N35" i="19"/>
  <c r="O35" i="19" s="1"/>
  <c r="I36" i="19"/>
  <c r="J33" i="14"/>
  <c r="I33" i="14"/>
  <c r="C35" i="14"/>
  <c r="D34" i="14"/>
  <c r="L35" i="14" s="1"/>
  <c r="R35" i="14"/>
  <c r="S35" i="14" s="1"/>
  <c r="T35" i="14" s="1"/>
  <c r="N32" i="14"/>
  <c r="O32" i="14" s="1"/>
  <c r="J33" i="13"/>
  <c r="I33" i="13"/>
  <c r="B35" i="8"/>
  <c r="Q35" i="8"/>
  <c r="J33" i="8"/>
  <c r="C36" i="7"/>
  <c r="R36" i="7"/>
  <c r="C35" i="8"/>
  <c r="R35" i="8"/>
  <c r="J33" i="12"/>
  <c r="I33" i="12"/>
  <c r="B36" i="7"/>
  <c r="Q36" i="7"/>
  <c r="F37" i="12"/>
  <c r="F37" i="10"/>
  <c r="F37" i="9"/>
  <c r="F37" i="8"/>
  <c r="G37" i="7"/>
  <c r="S35" i="16"/>
  <c r="T35" i="16" s="1"/>
  <c r="Q36" i="16"/>
  <c r="B36" i="16"/>
  <c r="D35" i="16"/>
  <c r="C36" i="16"/>
  <c r="R36" i="16"/>
  <c r="N33" i="16"/>
  <c r="O33" i="16" s="1"/>
  <c r="I34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Q35" i="13"/>
  <c r="S35" i="13" s="1"/>
  <c r="T35" i="13" s="1"/>
  <c r="D34" i="13"/>
  <c r="L35" i="13" s="1"/>
  <c r="B35" i="13"/>
  <c r="R36" i="13"/>
  <c r="C36" i="13"/>
  <c r="R36" i="12"/>
  <c r="C36" i="12"/>
  <c r="Q35" i="12"/>
  <c r="S35" i="12" s="1"/>
  <c r="T35" i="12" s="1"/>
  <c r="D34" i="12"/>
  <c r="L35" i="12" s="1"/>
  <c r="B35" i="12"/>
  <c r="N32" i="12"/>
  <c r="O32" i="12" s="1"/>
  <c r="B36" i="11"/>
  <c r="Q36" i="11"/>
  <c r="R35" i="11"/>
  <c r="S35" i="11" s="1"/>
  <c r="T35" i="11" s="1"/>
  <c r="C35" i="11"/>
  <c r="D35" i="11" s="1"/>
  <c r="D34" i="11"/>
  <c r="N33" i="11"/>
  <c r="O33" i="11" s="1"/>
  <c r="R36" i="10"/>
  <c r="C36" i="10"/>
  <c r="B35" i="10"/>
  <c r="Q35" i="10"/>
  <c r="S35" i="10" s="1"/>
  <c r="T35" i="10" s="1"/>
  <c r="D34" i="10"/>
  <c r="I33" i="10"/>
  <c r="N32" i="10"/>
  <c r="O32" i="10" s="1"/>
  <c r="N33" i="9"/>
  <c r="O33" i="9" s="1"/>
  <c r="C37" i="9"/>
  <c r="R37" i="9"/>
  <c r="B36" i="9"/>
  <c r="Q36" i="9"/>
  <c r="S36" i="9" s="1"/>
  <c r="T36" i="9" s="1"/>
  <c r="D35" i="9"/>
  <c r="I34" i="9"/>
  <c r="S34" i="8"/>
  <c r="T34" i="8" s="1"/>
  <c r="D34" i="8"/>
  <c r="L35" i="8" s="1"/>
  <c r="I33" i="8"/>
  <c r="N32" i="8"/>
  <c r="O32" i="8" s="1"/>
  <c r="N33" i="7"/>
  <c r="O33" i="7" s="1"/>
  <c r="D35" i="7"/>
  <c r="I34" i="7"/>
  <c r="S35" i="7"/>
  <c r="T35" i="7" s="1"/>
  <c r="J35" i="7" l="1"/>
  <c r="L36" i="7"/>
  <c r="L39" i="20"/>
  <c r="J38" i="20"/>
  <c r="L37" i="23"/>
  <c r="I36" i="23"/>
  <c r="J36" i="23"/>
  <c r="J34" i="10"/>
  <c r="L35" i="10"/>
  <c r="L36" i="15"/>
  <c r="J35" i="15"/>
  <c r="Q38" i="24"/>
  <c r="B38" i="24"/>
  <c r="D38" i="24" s="1"/>
  <c r="L39" i="24" s="1"/>
  <c r="J37" i="20"/>
  <c r="L38" i="20"/>
  <c r="J35" i="16"/>
  <c r="L36" i="16"/>
  <c r="I35" i="16"/>
  <c r="L38" i="19"/>
  <c r="J37" i="19"/>
  <c r="N35" i="23"/>
  <c r="O35" i="23" s="1"/>
  <c r="J35" i="9"/>
  <c r="L36" i="9"/>
  <c r="J34" i="11"/>
  <c r="L35" i="11"/>
  <c r="J35" i="11"/>
  <c r="L36" i="11"/>
  <c r="C38" i="23"/>
  <c r="R38" i="23"/>
  <c r="Q38" i="23"/>
  <c r="B38" i="23"/>
  <c r="D37" i="23"/>
  <c r="C40" i="24"/>
  <c r="R40" i="24"/>
  <c r="I37" i="24"/>
  <c r="J37" i="24"/>
  <c r="F41" i="24"/>
  <c r="M40" i="24"/>
  <c r="S38" i="24"/>
  <c r="T38" i="24" s="1"/>
  <c r="N36" i="24"/>
  <c r="O36" i="24" s="1"/>
  <c r="N35" i="24"/>
  <c r="O35" i="24" s="1"/>
  <c r="M39" i="23"/>
  <c r="F40" i="23"/>
  <c r="I37" i="20"/>
  <c r="B40" i="20"/>
  <c r="Q40" i="20"/>
  <c r="I38" i="20"/>
  <c r="N38" i="20" s="1"/>
  <c r="O38" i="20" s="1"/>
  <c r="C39" i="20"/>
  <c r="D39" i="20" s="1"/>
  <c r="R39" i="20"/>
  <c r="S39" i="20"/>
  <c r="T39" i="20" s="1"/>
  <c r="F40" i="19"/>
  <c r="S38" i="19"/>
  <c r="T38" i="19" s="1"/>
  <c r="Q39" i="19"/>
  <c r="D38" i="19"/>
  <c r="B39" i="19"/>
  <c r="N36" i="19"/>
  <c r="O36" i="19" s="1"/>
  <c r="I37" i="19"/>
  <c r="R40" i="19"/>
  <c r="C40" i="19"/>
  <c r="S35" i="8"/>
  <c r="T35" i="8" s="1"/>
  <c r="J34" i="14"/>
  <c r="I34" i="14"/>
  <c r="D35" i="14"/>
  <c r="L36" i="14" s="1"/>
  <c r="C36" i="14"/>
  <c r="R36" i="14"/>
  <c r="S36" i="14" s="1"/>
  <c r="T36" i="14" s="1"/>
  <c r="N33" i="14"/>
  <c r="O33" i="14" s="1"/>
  <c r="C37" i="7"/>
  <c r="R37" i="7"/>
  <c r="J34" i="8"/>
  <c r="B37" i="7"/>
  <c r="Q37" i="7"/>
  <c r="J34" i="12"/>
  <c r="I34" i="12"/>
  <c r="J34" i="13"/>
  <c r="I34" i="13"/>
  <c r="Q36" i="8"/>
  <c r="B36" i="8"/>
  <c r="C36" i="8"/>
  <c r="R36" i="8"/>
  <c r="F38" i="12"/>
  <c r="F38" i="10"/>
  <c r="F38" i="9"/>
  <c r="F38" i="8"/>
  <c r="G38" i="7"/>
  <c r="Q37" i="16"/>
  <c r="B37" i="16"/>
  <c r="D36" i="16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N34" i="15"/>
  <c r="O34" i="15" s="1"/>
  <c r="Q38" i="14"/>
  <c r="B38" i="14"/>
  <c r="R37" i="13"/>
  <c r="C37" i="13"/>
  <c r="N33" i="13"/>
  <c r="O33" i="13" s="1"/>
  <c r="Q36" i="13"/>
  <c r="S36" i="13" s="1"/>
  <c r="T36" i="13" s="1"/>
  <c r="D35" i="13"/>
  <c r="L36" i="13" s="1"/>
  <c r="B36" i="13"/>
  <c r="R37" i="12"/>
  <c r="C37" i="12"/>
  <c r="N33" i="12"/>
  <c r="O33" i="12" s="1"/>
  <c r="Q36" i="12"/>
  <c r="S36" i="12" s="1"/>
  <c r="T36" i="12" s="1"/>
  <c r="D35" i="12"/>
  <c r="L36" i="12" s="1"/>
  <c r="B36" i="12"/>
  <c r="I35" i="11"/>
  <c r="B37" i="11"/>
  <c r="Q37" i="11"/>
  <c r="R36" i="11"/>
  <c r="S36" i="11" s="1"/>
  <c r="T36" i="11" s="1"/>
  <c r="C36" i="11"/>
  <c r="D36" i="11" s="1"/>
  <c r="I34" i="11"/>
  <c r="N34" i="11" s="1"/>
  <c r="O34" i="11" s="1"/>
  <c r="N33" i="10"/>
  <c r="O33" i="10" s="1"/>
  <c r="Q36" i="10"/>
  <c r="S36" i="10" s="1"/>
  <c r="T36" i="10" s="1"/>
  <c r="D35" i="10"/>
  <c r="B36" i="10"/>
  <c r="R37" i="10"/>
  <c r="C37" i="10"/>
  <c r="I34" i="10"/>
  <c r="Q37" i="9"/>
  <c r="S37" i="9" s="1"/>
  <c r="T37" i="9" s="1"/>
  <c r="B37" i="9"/>
  <c r="D36" i="9"/>
  <c r="N34" i="9"/>
  <c r="O34" i="9" s="1"/>
  <c r="C38" i="9"/>
  <c r="R38" i="9"/>
  <c r="I35" i="9"/>
  <c r="N33" i="8"/>
  <c r="O33" i="8" s="1"/>
  <c r="D35" i="8"/>
  <c r="L36" i="8" s="1"/>
  <c r="I34" i="8"/>
  <c r="N34" i="7"/>
  <c r="O34" i="7" s="1"/>
  <c r="S36" i="7"/>
  <c r="T36" i="7" s="1"/>
  <c r="D36" i="7"/>
  <c r="I35" i="7"/>
  <c r="N35" i="16" l="1"/>
  <c r="O35" i="16" s="1"/>
  <c r="L40" i="20"/>
  <c r="J39" i="20"/>
  <c r="J36" i="7"/>
  <c r="L37" i="7"/>
  <c r="L38" i="23"/>
  <c r="I37" i="23"/>
  <c r="J37" i="23"/>
  <c r="J35" i="10"/>
  <c r="L36" i="10"/>
  <c r="Q39" i="23"/>
  <c r="D38" i="23"/>
  <c r="B39" i="23"/>
  <c r="J36" i="9"/>
  <c r="L37" i="9"/>
  <c r="J36" i="16"/>
  <c r="L37" i="16"/>
  <c r="I36" i="16"/>
  <c r="S38" i="23"/>
  <c r="T38" i="23" s="1"/>
  <c r="N36" i="23"/>
  <c r="O36" i="23" s="1"/>
  <c r="S36" i="8"/>
  <c r="T36" i="8" s="1"/>
  <c r="B39" i="24"/>
  <c r="Q39" i="24"/>
  <c r="S39" i="24" s="1"/>
  <c r="T39" i="24" s="1"/>
  <c r="L37" i="15"/>
  <c r="J36" i="15"/>
  <c r="L39" i="19"/>
  <c r="J38" i="19"/>
  <c r="C39" i="23"/>
  <c r="R39" i="23"/>
  <c r="J36" i="11"/>
  <c r="L37" i="11"/>
  <c r="R41" i="24"/>
  <c r="C41" i="24"/>
  <c r="I38" i="24"/>
  <c r="J38" i="24"/>
  <c r="F42" i="24"/>
  <c r="M41" i="24"/>
  <c r="N37" i="24"/>
  <c r="O37" i="24" s="1"/>
  <c r="F41" i="23"/>
  <c r="M40" i="23"/>
  <c r="I39" i="20"/>
  <c r="Q41" i="20"/>
  <c r="B41" i="20"/>
  <c r="R40" i="20"/>
  <c r="C40" i="20"/>
  <c r="D40" i="20" s="1"/>
  <c r="N37" i="20"/>
  <c r="O37" i="20" s="1"/>
  <c r="F41" i="19"/>
  <c r="N37" i="19"/>
  <c r="O37" i="19" s="1"/>
  <c r="B40" i="19"/>
  <c r="Q40" i="19"/>
  <c r="D39" i="19"/>
  <c r="I38" i="19"/>
  <c r="C41" i="19"/>
  <c r="R41" i="19"/>
  <c r="S39" i="19"/>
  <c r="T39" i="19" s="1"/>
  <c r="R37" i="14"/>
  <c r="S37" i="14" s="1"/>
  <c r="T37" i="14" s="1"/>
  <c r="C37" i="14"/>
  <c r="D36" i="14"/>
  <c r="L37" i="14" s="1"/>
  <c r="J35" i="14"/>
  <c r="I35" i="14"/>
  <c r="N34" i="14"/>
  <c r="O34" i="14" s="1"/>
  <c r="J35" i="8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F39" i="9"/>
  <c r="N34" i="8"/>
  <c r="O34" i="8" s="1"/>
  <c r="F39" i="8"/>
  <c r="G39" i="7"/>
  <c r="R38" i="16"/>
  <c r="C38" i="16"/>
  <c r="B38" i="16"/>
  <c r="Q38" i="16"/>
  <c r="D37" i="16"/>
  <c r="S37" i="16"/>
  <c r="T37" i="16" s="1"/>
  <c r="N35" i="15"/>
  <c r="O35" i="15" s="1"/>
  <c r="I36" i="15"/>
  <c r="R37" i="15"/>
  <c r="S37" i="15" s="1"/>
  <c r="T37" i="15" s="1"/>
  <c r="C37" i="15"/>
  <c r="D37" i="15" s="1"/>
  <c r="B38" i="15"/>
  <c r="Q38" i="15"/>
  <c r="B39" i="14"/>
  <c r="Q39" i="14"/>
  <c r="R38" i="13"/>
  <c r="C38" i="13"/>
  <c r="N34" i="13"/>
  <c r="O34" i="13" s="1"/>
  <c r="Q37" i="13"/>
  <c r="S37" i="13" s="1"/>
  <c r="T37" i="13" s="1"/>
  <c r="D36" i="13"/>
  <c r="L37" i="13" s="1"/>
  <c r="B37" i="13"/>
  <c r="N34" i="12"/>
  <c r="O34" i="12" s="1"/>
  <c r="C38" i="12"/>
  <c r="R38" i="12"/>
  <c r="Q37" i="12"/>
  <c r="S37" i="12" s="1"/>
  <c r="T37" i="12" s="1"/>
  <c r="D36" i="12"/>
  <c r="L37" i="12" s="1"/>
  <c r="B37" i="12"/>
  <c r="I36" i="11"/>
  <c r="Q38" i="11"/>
  <c r="B38" i="11"/>
  <c r="N35" i="11"/>
  <c r="O35" i="11" s="1"/>
  <c r="R37" i="11"/>
  <c r="S37" i="11" s="1"/>
  <c r="T37" i="11" s="1"/>
  <c r="C37" i="11"/>
  <c r="D37" i="11" s="1"/>
  <c r="B37" i="10"/>
  <c r="Q37" i="10"/>
  <c r="S37" i="10" s="1"/>
  <c r="T37" i="10" s="1"/>
  <c r="D36" i="10"/>
  <c r="I35" i="10"/>
  <c r="N35" i="10" s="1"/>
  <c r="O35" i="10" s="1"/>
  <c r="N34" i="10"/>
  <c r="O34" i="10" s="1"/>
  <c r="C38" i="10"/>
  <c r="R38" i="10"/>
  <c r="R39" i="9"/>
  <c r="C39" i="9"/>
  <c r="B38" i="9"/>
  <c r="D37" i="9"/>
  <c r="Q38" i="9"/>
  <c r="S38" i="9" s="1"/>
  <c r="T38" i="9" s="1"/>
  <c r="N35" i="9"/>
  <c r="O35" i="9" s="1"/>
  <c r="I36" i="9"/>
  <c r="D36" i="8"/>
  <c r="L37" i="8" s="1"/>
  <c r="I35" i="8"/>
  <c r="I36" i="7"/>
  <c r="S37" i="7"/>
  <c r="T37" i="7" s="1"/>
  <c r="D37" i="7"/>
  <c r="N35" i="7"/>
  <c r="O35" i="7" s="1"/>
  <c r="S39" i="23" l="1"/>
  <c r="T39" i="23" s="1"/>
  <c r="N38" i="24"/>
  <c r="O38" i="24" s="1"/>
  <c r="L41" i="20"/>
  <c r="J40" i="20"/>
  <c r="J37" i="7"/>
  <c r="L38" i="7"/>
  <c r="J37" i="9"/>
  <c r="L38" i="9"/>
  <c r="J36" i="10"/>
  <c r="L37" i="10"/>
  <c r="N36" i="11"/>
  <c r="O36" i="11" s="1"/>
  <c r="L40" i="19"/>
  <c r="J39" i="19"/>
  <c r="L38" i="15"/>
  <c r="J37" i="15"/>
  <c r="N37" i="23"/>
  <c r="O37" i="23" s="1"/>
  <c r="J37" i="16"/>
  <c r="L38" i="16"/>
  <c r="I37" i="16"/>
  <c r="J37" i="11"/>
  <c r="L38" i="11"/>
  <c r="Q40" i="24"/>
  <c r="B40" i="24"/>
  <c r="D39" i="23"/>
  <c r="B40" i="23"/>
  <c r="Q40" i="23"/>
  <c r="R40" i="23"/>
  <c r="C40" i="23"/>
  <c r="L39" i="23"/>
  <c r="J38" i="23"/>
  <c r="I38" i="23"/>
  <c r="N38" i="23" s="1"/>
  <c r="O38" i="23" s="1"/>
  <c r="R42" i="24"/>
  <c r="C42" i="24"/>
  <c r="F43" i="24"/>
  <c r="M42" i="24"/>
  <c r="S40" i="24"/>
  <c r="T40" i="24" s="1"/>
  <c r="D39" i="24"/>
  <c r="L40" i="24" s="1"/>
  <c r="F42" i="23"/>
  <c r="M41" i="23"/>
  <c r="S40" i="20"/>
  <c r="T40" i="20" s="1"/>
  <c r="I40" i="20"/>
  <c r="C41" i="20"/>
  <c r="D41" i="20" s="1"/>
  <c r="R41" i="20"/>
  <c r="S41" i="20" s="1"/>
  <c r="T41" i="20" s="1"/>
  <c r="N39" i="20"/>
  <c r="O39" i="20" s="1"/>
  <c r="Q42" i="20"/>
  <c r="B42" i="20"/>
  <c r="F42" i="19"/>
  <c r="I39" i="19"/>
  <c r="N38" i="19"/>
  <c r="O38" i="19" s="1"/>
  <c r="C42" i="19"/>
  <c r="R42" i="19"/>
  <c r="S40" i="19"/>
  <c r="T40" i="19" s="1"/>
  <c r="B41" i="19"/>
  <c r="D40" i="19"/>
  <c r="Q41" i="19"/>
  <c r="N35" i="14"/>
  <c r="O35" i="14" s="1"/>
  <c r="J36" i="14"/>
  <c r="I36" i="14"/>
  <c r="D37" i="14"/>
  <c r="L38" i="14" s="1"/>
  <c r="R38" i="14"/>
  <c r="S38" i="14" s="1"/>
  <c r="T38" i="14" s="1"/>
  <c r="C38" i="14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F40" i="9"/>
  <c r="F40" i="8"/>
  <c r="G40" i="7"/>
  <c r="N36" i="16"/>
  <c r="O36" i="16" s="1"/>
  <c r="S38" i="16"/>
  <c r="T38" i="16" s="1"/>
  <c r="C39" i="16"/>
  <c r="R39" i="16"/>
  <c r="D38" i="16"/>
  <c r="Q39" i="16"/>
  <c r="B39" i="16"/>
  <c r="I37" i="15"/>
  <c r="Q39" i="15"/>
  <c r="B39" i="15"/>
  <c r="N36" i="15"/>
  <c r="O36" i="15" s="1"/>
  <c r="C38" i="15"/>
  <c r="D38" i="15" s="1"/>
  <c r="R38" i="15"/>
  <c r="S38" i="15" s="1"/>
  <c r="T38" i="15" s="1"/>
  <c r="B40" i="14"/>
  <c r="Q40" i="14"/>
  <c r="B38" i="13"/>
  <c r="Q38" i="13"/>
  <c r="S38" i="13" s="1"/>
  <c r="T38" i="13" s="1"/>
  <c r="D37" i="13"/>
  <c r="L38" i="13" s="1"/>
  <c r="C39" i="13"/>
  <c r="R39" i="13"/>
  <c r="N35" i="13"/>
  <c r="O35" i="13" s="1"/>
  <c r="B38" i="12"/>
  <c r="Q38" i="12"/>
  <c r="S38" i="12" s="1"/>
  <c r="T38" i="12" s="1"/>
  <c r="D37" i="12"/>
  <c r="L38" i="12" s="1"/>
  <c r="N35" i="12"/>
  <c r="O35" i="12" s="1"/>
  <c r="C39" i="12"/>
  <c r="R39" i="12"/>
  <c r="I37" i="11"/>
  <c r="C38" i="11"/>
  <c r="R38" i="11"/>
  <c r="S38" i="11" s="1"/>
  <c r="T38" i="11" s="1"/>
  <c r="B39" i="11"/>
  <c r="Q39" i="11"/>
  <c r="C39" i="10"/>
  <c r="R39" i="10"/>
  <c r="I36" i="10"/>
  <c r="B38" i="10"/>
  <c r="D37" i="10"/>
  <c r="Q38" i="10"/>
  <c r="S38" i="10" s="1"/>
  <c r="T38" i="10" s="1"/>
  <c r="I37" i="9"/>
  <c r="B39" i="9"/>
  <c r="Q39" i="9"/>
  <c r="S39" i="9" s="1"/>
  <c r="T39" i="9" s="1"/>
  <c r="D38" i="9"/>
  <c r="N36" i="9"/>
  <c r="O36" i="9" s="1"/>
  <c r="C40" i="9"/>
  <c r="R40" i="9"/>
  <c r="N35" i="8"/>
  <c r="O35" i="8" s="1"/>
  <c r="D37" i="8"/>
  <c r="L38" i="8" s="1"/>
  <c r="I36" i="8"/>
  <c r="S37" i="8"/>
  <c r="T37" i="8" s="1"/>
  <c r="N36" i="7"/>
  <c r="O36" i="7" s="1"/>
  <c r="I37" i="7"/>
  <c r="D38" i="7"/>
  <c r="S38" i="7"/>
  <c r="T38" i="7" s="1"/>
  <c r="S40" i="23" l="1"/>
  <c r="T40" i="23" s="1"/>
  <c r="J37" i="10"/>
  <c r="L38" i="10"/>
  <c r="J38" i="16"/>
  <c r="L39" i="16"/>
  <c r="I38" i="16"/>
  <c r="Q41" i="23"/>
  <c r="B41" i="23"/>
  <c r="D40" i="23"/>
  <c r="J38" i="7"/>
  <c r="L39" i="7"/>
  <c r="L39" i="15"/>
  <c r="J38" i="15"/>
  <c r="L40" i="23"/>
  <c r="I39" i="23"/>
  <c r="J39" i="23"/>
  <c r="Q41" i="24"/>
  <c r="B41" i="24"/>
  <c r="D41" i="24" s="1"/>
  <c r="L42" i="24" s="1"/>
  <c r="J41" i="20"/>
  <c r="L42" i="20"/>
  <c r="J38" i="9"/>
  <c r="L39" i="9"/>
  <c r="R41" i="23"/>
  <c r="C41" i="23"/>
  <c r="L41" i="19"/>
  <c r="J40" i="19"/>
  <c r="C43" i="24"/>
  <c r="R43" i="24"/>
  <c r="D40" i="24"/>
  <c r="L41" i="24" s="1"/>
  <c r="F44" i="24"/>
  <c r="M43" i="24"/>
  <c r="I39" i="24"/>
  <c r="J39" i="24"/>
  <c r="S41" i="24"/>
  <c r="T41" i="24" s="1"/>
  <c r="F43" i="23"/>
  <c r="M42" i="23"/>
  <c r="I41" i="20"/>
  <c r="Q43" i="20"/>
  <c r="D42" i="20"/>
  <c r="B43" i="20"/>
  <c r="R42" i="20"/>
  <c r="S42" i="20" s="1"/>
  <c r="T42" i="20" s="1"/>
  <c r="C42" i="20"/>
  <c r="N40" i="20"/>
  <c r="O40" i="20" s="1"/>
  <c r="F43" i="19"/>
  <c r="B42" i="19"/>
  <c r="Q42" i="19"/>
  <c r="D41" i="19"/>
  <c r="C43" i="19"/>
  <c r="R43" i="19"/>
  <c r="I40" i="19"/>
  <c r="N39" i="19"/>
  <c r="O39" i="19" s="1"/>
  <c r="S41" i="19"/>
  <c r="T41" i="19" s="1"/>
  <c r="N36" i="13"/>
  <c r="O36" i="13" s="1"/>
  <c r="N36" i="14"/>
  <c r="O36" i="14" s="1"/>
  <c r="S38" i="8"/>
  <c r="T38" i="8" s="1"/>
  <c r="D38" i="14"/>
  <c r="L39" i="14" s="1"/>
  <c r="C39" i="14"/>
  <c r="R39" i="14"/>
  <c r="S39" i="14" s="1"/>
  <c r="T39" i="14" s="1"/>
  <c r="J37" i="14"/>
  <c r="I37" i="14"/>
  <c r="B39" i="8"/>
  <c r="Q39" i="8"/>
  <c r="R39" i="8"/>
  <c r="C39" i="8"/>
  <c r="C40" i="7"/>
  <c r="R40" i="7"/>
  <c r="J37" i="8"/>
  <c r="B40" i="7"/>
  <c r="Q40" i="7"/>
  <c r="J37" i="12"/>
  <c r="I37" i="12"/>
  <c r="J37" i="13"/>
  <c r="I37" i="13"/>
  <c r="N37" i="16"/>
  <c r="O37" i="16" s="1"/>
  <c r="F41" i="12"/>
  <c r="F41" i="10"/>
  <c r="F41" i="9"/>
  <c r="F41" i="8"/>
  <c r="G41" i="7"/>
  <c r="Q40" i="16"/>
  <c r="B40" i="16"/>
  <c r="D39" i="16"/>
  <c r="R40" i="16"/>
  <c r="C40" i="16"/>
  <c r="S39" i="16"/>
  <c r="T39" i="16" s="1"/>
  <c r="B40" i="15"/>
  <c r="Q40" i="15"/>
  <c r="I38" i="15"/>
  <c r="C39" i="15"/>
  <c r="R39" i="15"/>
  <c r="S39" i="15" s="1"/>
  <c r="T39" i="15" s="1"/>
  <c r="N37" i="15"/>
  <c r="O37" i="15" s="1"/>
  <c r="Q41" i="14"/>
  <c r="B41" i="14"/>
  <c r="B39" i="13"/>
  <c r="Q39" i="13"/>
  <c r="S39" i="13" s="1"/>
  <c r="T39" i="13" s="1"/>
  <c r="D38" i="13"/>
  <c r="L39" i="13" s="1"/>
  <c r="C40" i="13"/>
  <c r="R40" i="13"/>
  <c r="R40" i="12"/>
  <c r="C40" i="12"/>
  <c r="N36" i="12"/>
  <c r="O36" i="12" s="1"/>
  <c r="Q39" i="12"/>
  <c r="S39" i="12" s="1"/>
  <c r="T39" i="12" s="1"/>
  <c r="D38" i="12"/>
  <c r="L39" i="12" s="1"/>
  <c r="B39" i="12"/>
  <c r="R39" i="11"/>
  <c r="S39" i="11" s="1"/>
  <c r="T39" i="11" s="1"/>
  <c r="C39" i="11"/>
  <c r="D39" i="11" s="1"/>
  <c r="B40" i="11"/>
  <c r="Q40" i="11"/>
  <c r="D38" i="11"/>
  <c r="N37" i="11"/>
  <c r="O37" i="11" s="1"/>
  <c r="N36" i="10"/>
  <c r="O36" i="10" s="1"/>
  <c r="I37" i="10"/>
  <c r="B39" i="10"/>
  <c r="D38" i="10"/>
  <c r="Q39" i="10"/>
  <c r="S39" i="10" s="1"/>
  <c r="T39" i="10" s="1"/>
  <c r="C40" i="10"/>
  <c r="R40" i="10"/>
  <c r="B40" i="9"/>
  <c r="Q40" i="9"/>
  <c r="S40" i="9" s="1"/>
  <c r="T40" i="9" s="1"/>
  <c r="D39" i="9"/>
  <c r="N37" i="9"/>
  <c r="O37" i="9" s="1"/>
  <c r="C41" i="9"/>
  <c r="R41" i="9"/>
  <c r="I38" i="9"/>
  <c r="N38" i="9" s="1"/>
  <c r="O38" i="9" s="1"/>
  <c r="D38" i="8"/>
  <c r="L39" i="8" s="1"/>
  <c r="N36" i="8"/>
  <c r="O36" i="8" s="1"/>
  <c r="I37" i="8"/>
  <c r="N37" i="7"/>
  <c r="O37" i="7" s="1"/>
  <c r="I38" i="7"/>
  <c r="D39" i="7"/>
  <c r="S39" i="7"/>
  <c r="T39" i="7" s="1"/>
  <c r="J38" i="11" l="1"/>
  <c r="L39" i="11"/>
  <c r="L41" i="23"/>
  <c r="I40" i="23"/>
  <c r="J40" i="23"/>
  <c r="R42" i="23"/>
  <c r="C42" i="23"/>
  <c r="D41" i="23"/>
  <c r="Q42" i="23"/>
  <c r="B42" i="23"/>
  <c r="J39" i="7"/>
  <c r="L40" i="7"/>
  <c r="J38" i="10"/>
  <c r="L39" i="10"/>
  <c r="N39" i="23"/>
  <c r="O39" i="23" s="1"/>
  <c r="S41" i="23"/>
  <c r="T41" i="23" s="1"/>
  <c r="J39" i="11"/>
  <c r="L40" i="11"/>
  <c r="J39" i="16"/>
  <c r="L40" i="16"/>
  <c r="I39" i="16"/>
  <c r="J39" i="9"/>
  <c r="L40" i="9"/>
  <c r="L42" i="19"/>
  <c r="J41" i="19"/>
  <c r="L43" i="20"/>
  <c r="J42" i="20"/>
  <c r="Q42" i="24"/>
  <c r="B42" i="24"/>
  <c r="D42" i="24" s="1"/>
  <c r="L43" i="24" s="1"/>
  <c r="C44" i="24"/>
  <c r="R44" i="24"/>
  <c r="M44" i="24"/>
  <c r="F45" i="24"/>
  <c r="I40" i="24"/>
  <c r="J40" i="24"/>
  <c r="I41" i="24"/>
  <c r="J41" i="24"/>
  <c r="N39" i="24"/>
  <c r="O39" i="24" s="1"/>
  <c r="S42" i="24"/>
  <c r="T42" i="24" s="1"/>
  <c r="F44" i="23"/>
  <c r="M43" i="23"/>
  <c r="I42" i="20"/>
  <c r="Q44" i="20"/>
  <c r="D43" i="20"/>
  <c r="B44" i="20"/>
  <c r="N41" i="20"/>
  <c r="O41" i="20" s="1"/>
  <c r="R43" i="20"/>
  <c r="C43" i="20"/>
  <c r="F44" i="19"/>
  <c r="N40" i="19"/>
  <c r="O40" i="19" s="1"/>
  <c r="I41" i="19"/>
  <c r="S42" i="19"/>
  <c r="T42" i="19" s="1"/>
  <c r="R44" i="19"/>
  <c r="C44" i="19"/>
  <c r="Q43" i="19"/>
  <c r="D42" i="19"/>
  <c r="B43" i="19"/>
  <c r="N37" i="14"/>
  <c r="O37" i="14" s="1"/>
  <c r="S40" i="7"/>
  <c r="T40" i="7" s="1"/>
  <c r="C40" i="14"/>
  <c r="R40" i="14"/>
  <c r="S40" i="14" s="1"/>
  <c r="T40" i="14" s="1"/>
  <c r="D39" i="14"/>
  <c r="L40" i="14" s="1"/>
  <c r="J38" i="14"/>
  <c r="I38" i="14"/>
  <c r="J38" i="13"/>
  <c r="I38" i="13"/>
  <c r="Q40" i="8"/>
  <c r="B40" i="8"/>
  <c r="C41" i="7"/>
  <c r="R41" i="7"/>
  <c r="B41" i="7"/>
  <c r="Q41" i="7"/>
  <c r="C40" i="8"/>
  <c r="R40" i="8"/>
  <c r="J38" i="8"/>
  <c r="J38" i="12"/>
  <c r="I38" i="12"/>
  <c r="F42" i="12"/>
  <c r="F42" i="10"/>
  <c r="F42" i="9"/>
  <c r="F42" i="8"/>
  <c r="G42" i="7"/>
  <c r="S40" i="16"/>
  <c r="T40" i="16" s="1"/>
  <c r="N38" i="16"/>
  <c r="O38" i="16" s="1"/>
  <c r="Q41" i="16"/>
  <c r="D40" i="16"/>
  <c r="B41" i="16"/>
  <c r="R41" i="16"/>
  <c r="C41" i="16"/>
  <c r="R40" i="15"/>
  <c r="S40" i="15" s="1"/>
  <c r="T40" i="15" s="1"/>
  <c r="C40" i="15"/>
  <c r="D40" i="15" s="1"/>
  <c r="N38" i="15"/>
  <c r="O38" i="15" s="1"/>
  <c r="D39" i="15"/>
  <c r="Q41" i="15"/>
  <c r="B41" i="15"/>
  <c r="Q42" i="14"/>
  <c r="B42" i="14"/>
  <c r="N37" i="13"/>
  <c r="O37" i="13" s="1"/>
  <c r="B40" i="13"/>
  <c r="D39" i="13"/>
  <c r="L40" i="13" s="1"/>
  <c r="Q40" i="13"/>
  <c r="S40" i="13" s="1"/>
  <c r="T40" i="13" s="1"/>
  <c r="C41" i="13"/>
  <c r="R41" i="13"/>
  <c r="N37" i="12"/>
  <c r="O37" i="12" s="1"/>
  <c r="B40" i="12"/>
  <c r="D39" i="12"/>
  <c r="L40" i="12" s="1"/>
  <c r="Q40" i="12"/>
  <c r="S40" i="12" s="1"/>
  <c r="T40" i="12" s="1"/>
  <c r="C41" i="12"/>
  <c r="R41" i="12"/>
  <c r="I38" i="11"/>
  <c r="I39" i="11"/>
  <c r="C40" i="11"/>
  <c r="D40" i="11" s="1"/>
  <c r="R40" i="11"/>
  <c r="S40" i="11" s="1"/>
  <c r="T40" i="11" s="1"/>
  <c r="B41" i="11"/>
  <c r="Q41" i="11"/>
  <c r="N37" i="10"/>
  <c r="O37" i="10" s="1"/>
  <c r="I38" i="10"/>
  <c r="Q40" i="10"/>
  <c r="S40" i="10" s="1"/>
  <c r="T40" i="10" s="1"/>
  <c r="D39" i="10"/>
  <c r="B40" i="10"/>
  <c r="R41" i="10"/>
  <c r="C41" i="10"/>
  <c r="C42" i="9"/>
  <c r="R42" i="9"/>
  <c r="I39" i="9"/>
  <c r="D40" i="9"/>
  <c r="Q41" i="9"/>
  <c r="S41" i="9" s="1"/>
  <c r="T41" i="9" s="1"/>
  <c r="B41" i="9"/>
  <c r="N37" i="8"/>
  <c r="O37" i="8" s="1"/>
  <c r="S39" i="8"/>
  <c r="T39" i="8" s="1"/>
  <c r="I38" i="8"/>
  <c r="D39" i="8"/>
  <c r="L40" i="8" s="1"/>
  <c r="N38" i="7"/>
  <c r="O38" i="7" s="1"/>
  <c r="I39" i="7"/>
  <c r="D40" i="7"/>
  <c r="N40" i="23" l="1"/>
  <c r="O40" i="23" s="1"/>
  <c r="S42" i="23"/>
  <c r="T42" i="23" s="1"/>
  <c r="L44" i="20"/>
  <c r="J43" i="20"/>
  <c r="L42" i="23"/>
  <c r="I41" i="23"/>
  <c r="J41" i="23"/>
  <c r="B43" i="24"/>
  <c r="Q43" i="24"/>
  <c r="S43" i="24" s="1"/>
  <c r="T43" i="24" s="1"/>
  <c r="L41" i="15"/>
  <c r="J40" i="15"/>
  <c r="C43" i="23"/>
  <c r="R43" i="23"/>
  <c r="J40" i="11"/>
  <c r="L41" i="11"/>
  <c r="L43" i="19"/>
  <c r="J42" i="19"/>
  <c r="J40" i="7"/>
  <c r="L41" i="7"/>
  <c r="J39" i="10"/>
  <c r="L40" i="10"/>
  <c r="J40" i="9"/>
  <c r="L41" i="9"/>
  <c r="N38" i="11"/>
  <c r="O38" i="11" s="1"/>
  <c r="J40" i="16"/>
  <c r="L41" i="16"/>
  <c r="I40" i="16"/>
  <c r="L40" i="15"/>
  <c r="J39" i="15"/>
  <c r="D42" i="23"/>
  <c r="B43" i="23"/>
  <c r="Q43" i="23"/>
  <c r="S43" i="23" s="1"/>
  <c r="T43" i="23" s="1"/>
  <c r="N41" i="24"/>
  <c r="O41" i="24" s="1"/>
  <c r="R45" i="24"/>
  <c r="C45" i="24"/>
  <c r="I42" i="24"/>
  <c r="J42" i="24"/>
  <c r="N40" i="24"/>
  <c r="O40" i="24" s="1"/>
  <c r="F46" i="24"/>
  <c r="M45" i="24"/>
  <c r="D43" i="24"/>
  <c r="L44" i="24" s="1"/>
  <c r="F45" i="23"/>
  <c r="M44" i="23"/>
  <c r="S43" i="20"/>
  <c r="T43" i="20" s="1"/>
  <c r="I43" i="20"/>
  <c r="R44" i="20"/>
  <c r="S44" i="20" s="1"/>
  <c r="T44" i="20" s="1"/>
  <c r="C44" i="20"/>
  <c r="D44" i="20" s="1"/>
  <c r="N42" i="20"/>
  <c r="O42" i="20" s="1"/>
  <c r="Q45" i="20"/>
  <c r="B45" i="20"/>
  <c r="F45" i="19"/>
  <c r="R45" i="19"/>
  <c r="C45" i="19"/>
  <c r="I42" i="19"/>
  <c r="S43" i="19"/>
  <c r="T43" i="19" s="1"/>
  <c r="N41" i="19"/>
  <c r="O41" i="19" s="1"/>
  <c r="Q44" i="19"/>
  <c r="D43" i="19"/>
  <c r="B44" i="19"/>
  <c r="S41" i="7"/>
  <c r="T41" i="7" s="1"/>
  <c r="N38" i="14"/>
  <c r="O38" i="14" s="1"/>
  <c r="J39" i="14"/>
  <c r="I39" i="14"/>
  <c r="C41" i="14"/>
  <c r="R41" i="14"/>
  <c r="S41" i="14" s="1"/>
  <c r="T41" i="14" s="1"/>
  <c r="D40" i="14"/>
  <c r="L41" i="14" s="1"/>
  <c r="J39" i="8"/>
  <c r="B42" i="7"/>
  <c r="Q42" i="7"/>
  <c r="C42" i="7"/>
  <c r="R42" i="7"/>
  <c r="Q41" i="8"/>
  <c r="B41" i="8"/>
  <c r="J39" i="13"/>
  <c r="I39" i="13"/>
  <c r="N39" i="13" s="1"/>
  <c r="O39" i="13" s="1"/>
  <c r="J39" i="12"/>
  <c r="I39" i="12"/>
  <c r="R41" i="8"/>
  <c r="S41" i="8" s="1"/>
  <c r="T41" i="8" s="1"/>
  <c r="C41" i="8"/>
  <c r="F43" i="12"/>
  <c r="F43" i="10"/>
  <c r="F43" i="9"/>
  <c r="F43" i="8"/>
  <c r="G43" i="7"/>
  <c r="N39" i="16"/>
  <c r="O39" i="16" s="1"/>
  <c r="Q42" i="16"/>
  <c r="B42" i="16"/>
  <c r="D41" i="16"/>
  <c r="R42" i="16"/>
  <c r="C42" i="16"/>
  <c r="S41" i="16"/>
  <c r="T41" i="16" s="1"/>
  <c r="B42" i="15"/>
  <c r="Q42" i="15"/>
  <c r="C41" i="15"/>
  <c r="R41" i="15"/>
  <c r="S41" i="15" s="1"/>
  <c r="T41" i="15" s="1"/>
  <c r="I39" i="15"/>
  <c r="I40" i="15"/>
  <c r="Q43" i="14"/>
  <c r="B43" i="14"/>
  <c r="Q41" i="13"/>
  <c r="S41" i="13" s="1"/>
  <c r="T41" i="13" s="1"/>
  <c r="D40" i="13"/>
  <c r="L41" i="13" s="1"/>
  <c r="B41" i="13"/>
  <c r="R42" i="13"/>
  <c r="C42" i="13"/>
  <c r="N38" i="13"/>
  <c r="O38" i="13" s="1"/>
  <c r="N38" i="12"/>
  <c r="O38" i="12" s="1"/>
  <c r="R42" i="12"/>
  <c r="C42" i="12"/>
  <c r="Q41" i="12"/>
  <c r="S41" i="12" s="1"/>
  <c r="T41" i="12" s="1"/>
  <c r="D40" i="12"/>
  <c r="L41" i="12" s="1"/>
  <c r="B41" i="12"/>
  <c r="N39" i="11"/>
  <c r="O39" i="11" s="1"/>
  <c r="Q42" i="11"/>
  <c r="B42" i="11"/>
  <c r="I40" i="11"/>
  <c r="C41" i="11"/>
  <c r="R41" i="11"/>
  <c r="S41" i="11" s="1"/>
  <c r="T41" i="11" s="1"/>
  <c r="I39" i="10"/>
  <c r="C42" i="10"/>
  <c r="R42" i="10"/>
  <c r="B41" i="10"/>
  <c r="Q41" i="10"/>
  <c r="S41" i="10" s="1"/>
  <c r="T41" i="10" s="1"/>
  <c r="D40" i="10"/>
  <c r="N38" i="10"/>
  <c r="O38" i="10" s="1"/>
  <c r="N39" i="9"/>
  <c r="O39" i="9" s="1"/>
  <c r="Q42" i="9"/>
  <c r="S42" i="9" s="1"/>
  <c r="T42" i="9" s="1"/>
  <c r="D41" i="9"/>
  <c r="B42" i="9"/>
  <c r="I40" i="9"/>
  <c r="R43" i="9"/>
  <c r="C43" i="9"/>
  <c r="I39" i="8"/>
  <c r="D40" i="8"/>
  <c r="L41" i="8" s="1"/>
  <c r="S40" i="8"/>
  <c r="T40" i="8" s="1"/>
  <c r="N38" i="8"/>
  <c r="O38" i="8" s="1"/>
  <c r="I40" i="7"/>
  <c r="N39" i="7"/>
  <c r="O39" i="7" s="1"/>
  <c r="D41" i="7"/>
  <c r="N41" i="23" l="1"/>
  <c r="O41" i="23" s="1"/>
  <c r="N40" i="11"/>
  <c r="O40" i="11" s="1"/>
  <c r="J44" i="20"/>
  <c r="L45" i="20"/>
  <c r="L44" i="19"/>
  <c r="J43" i="19"/>
  <c r="B44" i="23"/>
  <c r="Q44" i="23"/>
  <c r="D43" i="23"/>
  <c r="B44" i="24"/>
  <c r="D44" i="24" s="1"/>
  <c r="L45" i="24" s="1"/>
  <c r="Q44" i="24"/>
  <c r="J41" i="9"/>
  <c r="L42" i="9"/>
  <c r="J41" i="16"/>
  <c r="L42" i="16"/>
  <c r="I41" i="16"/>
  <c r="L43" i="23"/>
  <c r="I42" i="23"/>
  <c r="N42" i="23" s="1"/>
  <c r="O42" i="23" s="1"/>
  <c r="J42" i="23"/>
  <c r="J41" i="7"/>
  <c r="L42" i="7"/>
  <c r="J40" i="10"/>
  <c r="L41" i="10"/>
  <c r="C44" i="23"/>
  <c r="R44" i="23"/>
  <c r="R46" i="24"/>
  <c r="C46" i="24"/>
  <c r="M46" i="24"/>
  <c r="F47" i="24"/>
  <c r="I43" i="24"/>
  <c r="J43" i="24"/>
  <c r="S44" i="24"/>
  <c r="T44" i="24" s="1"/>
  <c r="N42" i="24"/>
  <c r="O42" i="24" s="1"/>
  <c r="F46" i="23"/>
  <c r="M45" i="23"/>
  <c r="B46" i="20"/>
  <c r="Q46" i="20"/>
  <c r="N43" i="20"/>
  <c r="O43" i="20" s="1"/>
  <c r="I44" i="20"/>
  <c r="R45" i="20"/>
  <c r="C45" i="20"/>
  <c r="F46" i="19"/>
  <c r="N42" i="19"/>
  <c r="O42" i="19" s="1"/>
  <c r="R46" i="19"/>
  <c r="C46" i="19"/>
  <c r="S44" i="19"/>
  <c r="T44" i="19" s="1"/>
  <c r="Q45" i="19"/>
  <c r="D44" i="19"/>
  <c r="B45" i="19"/>
  <c r="I43" i="19"/>
  <c r="D41" i="14"/>
  <c r="L42" i="14" s="1"/>
  <c r="R42" i="14"/>
  <c r="S42" i="14" s="1"/>
  <c r="T42" i="14" s="1"/>
  <c r="C42" i="14"/>
  <c r="N39" i="14"/>
  <c r="O39" i="14" s="1"/>
  <c r="J40" i="14"/>
  <c r="I40" i="14"/>
  <c r="J40" i="12"/>
  <c r="I40" i="12"/>
  <c r="C42" i="8"/>
  <c r="R42" i="8"/>
  <c r="C43" i="7"/>
  <c r="R43" i="7"/>
  <c r="B43" i="7"/>
  <c r="Q43" i="7"/>
  <c r="J40" i="8"/>
  <c r="J40" i="13"/>
  <c r="I40" i="13"/>
  <c r="B42" i="8"/>
  <c r="Q42" i="8"/>
  <c r="N40" i="16"/>
  <c r="O40" i="16" s="1"/>
  <c r="F44" i="12"/>
  <c r="F44" i="10"/>
  <c r="F44" i="9"/>
  <c r="F44" i="8"/>
  <c r="G44" i="7"/>
  <c r="R43" i="16"/>
  <c r="C43" i="16"/>
  <c r="B43" i="16"/>
  <c r="D42" i="16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Q44" i="14"/>
  <c r="B44" i="14"/>
  <c r="R43" i="13"/>
  <c r="C43" i="13"/>
  <c r="Q42" i="13"/>
  <c r="S42" i="13" s="1"/>
  <c r="T42" i="13" s="1"/>
  <c r="D41" i="13"/>
  <c r="L42" i="13" s="1"/>
  <c r="B42" i="13"/>
  <c r="N39" i="12"/>
  <c r="O39" i="12" s="1"/>
  <c r="Q42" i="12"/>
  <c r="S42" i="12" s="1"/>
  <c r="T42" i="12" s="1"/>
  <c r="D41" i="12"/>
  <c r="L42" i="12" s="1"/>
  <c r="B42" i="12"/>
  <c r="C43" i="12"/>
  <c r="R43" i="12"/>
  <c r="C42" i="11"/>
  <c r="D42" i="11" s="1"/>
  <c r="R42" i="11"/>
  <c r="S42" i="11" s="1"/>
  <c r="T42" i="11" s="1"/>
  <c r="Q43" i="11"/>
  <c r="B43" i="11"/>
  <c r="D41" i="11"/>
  <c r="R43" i="10"/>
  <c r="C43" i="10"/>
  <c r="I40" i="10"/>
  <c r="N39" i="10"/>
  <c r="O39" i="10" s="1"/>
  <c r="Q42" i="10"/>
  <c r="S42" i="10" s="1"/>
  <c r="T42" i="10" s="1"/>
  <c r="D41" i="10"/>
  <c r="B42" i="10"/>
  <c r="I41" i="9"/>
  <c r="Q43" i="9"/>
  <c r="S43" i="9" s="1"/>
  <c r="T43" i="9" s="1"/>
  <c r="D42" i="9"/>
  <c r="B43" i="9"/>
  <c r="R44" i="9"/>
  <c r="C44" i="9"/>
  <c r="N40" i="9"/>
  <c r="O40" i="9" s="1"/>
  <c r="D41" i="8"/>
  <c r="L42" i="8" s="1"/>
  <c r="I40" i="8"/>
  <c r="N39" i="8"/>
  <c r="O39" i="8" s="1"/>
  <c r="S42" i="7"/>
  <c r="T42" i="7" s="1"/>
  <c r="I41" i="7"/>
  <c r="N40" i="7"/>
  <c r="O40" i="7" s="1"/>
  <c r="D42" i="7"/>
  <c r="L43" i="15" l="1"/>
  <c r="J42" i="15"/>
  <c r="D44" i="23"/>
  <c r="B45" i="23"/>
  <c r="Q45" i="23"/>
  <c r="J41" i="11"/>
  <c r="L42" i="11"/>
  <c r="S45" i="23"/>
  <c r="T45" i="23" s="1"/>
  <c r="J42" i="11"/>
  <c r="L43" i="11"/>
  <c r="J42" i="9"/>
  <c r="L43" i="9"/>
  <c r="S44" i="23"/>
  <c r="T44" i="23" s="1"/>
  <c r="Q45" i="24"/>
  <c r="S45" i="24" s="1"/>
  <c r="T45" i="24" s="1"/>
  <c r="B45" i="24"/>
  <c r="L44" i="23"/>
  <c r="I43" i="23"/>
  <c r="J43" i="23"/>
  <c r="R45" i="23"/>
  <c r="C45" i="23"/>
  <c r="J41" i="10"/>
  <c r="L42" i="10"/>
  <c r="L45" i="19"/>
  <c r="J44" i="19"/>
  <c r="J42" i="7"/>
  <c r="L43" i="7"/>
  <c r="L42" i="15"/>
  <c r="J41" i="15"/>
  <c r="J42" i="16"/>
  <c r="L43" i="16"/>
  <c r="I42" i="16"/>
  <c r="C47" i="24"/>
  <c r="R47" i="24"/>
  <c r="I44" i="24"/>
  <c r="J44" i="24"/>
  <c r="N43" i="24"/>
  <c r="O43" i="24" s="1"/>
  <c r="M47" i="24"/>
  <c r="F48" i="24"/>
  <c r="M46" i="23"/>
  <c r="F47" i="23"/>
  <c r="S45" i="20"/>
  <c r="T45" i="20" s="1"/>
  <c r="R46" i="20"/>
  <c r="C46" i="20"/>
  <c r="B47" i="20"/>
  <c r="Q47" i="20"/>
  <c r="N44" i="20"/>
  <c r="O44" i="20" s="1"/>
  <c r="D45" i="20"/>
  <c r="F47" i="19"/>
  <c r="I44" i="19"/>
  <c r="S45" i="19"/>
  <c r="T45" i="19" s="1"/>
  <c r="R47" i="19"/>
  <c r="C47" i="19"/>
  <c r="N43" i="19"/>
  <c r="O43" i="19" s="1"/>
  <c r="Q46" i="19"/>
  <c r="D45" i="19"/>
  <c r="B46" i="19"/>
  <c r="N40" i="14"/>
  <c r="O40" i="14" s="1"/>
  <c r="D42" i="14"/>
  <c r="L43" i="14" s="1"/>
  <c r="R43" i="14"/>
  <c r="S43" i="14" s="1"/>
  <c r="T43" i="14" s="1"/>
  <c r="C43" i="14"/>
  <c r="J41" i="14"/>
  <c r="I41" i="14"/>
  <c r="B43" i="8"/>
  <c r="Q43" i="8"/>
  <c r="C44" i="7"/>
  <c r="R44" i="7"/>
  <c r="B44" i="7"/>
  <c r="Q44" i="7"/>
  <c r="J41" i="8"/>
  <c r="J41" i="12"/>
  <c r="I41" i="12"/>
  <c r="J41" i="13"/>
  <c r="I41" i="13"/>
  <c r="R43" i="8"/>
  <c r="C43" i="8"/>
  <c r="F45" i="12"/>
  <c r="F45" i="10"/>
  <c r="F45" i="9"/>
  <c r="F45" i="8"/>
  <c r="G45" i="7"/>
  <c r="N41" i="16"/>
  <c r="O41" i="16" s="1"/>
  <c r="S43" i="16"/>
  <c r="T43" i="16" s="1"/>
  <c r="C44" i="16"/>
  <c r="R44" i="16"/>
  <c r="Q44" i="16"/>
  <c r="B44" i="16"/>
  <c r="D43" i="16"/>
  <c r="Q44" i="15"/>
  <c r="B44" i="15"/>
  <c r="R43" i="15"/>
  <c r="S43" i="15" s="1"/>
  <c r="T43" i="15" s="1"/>
  <c r="C43" i="15"/>
  <c r="I42" i="15"/>
  <c r="I41" i="15"/>
  <c r="Q45" i="14"/>
  <c r="B45" i="14"/>
  <c r="R44" i="13"/>
  <c r="C44" i="13"/>
  <c r="Q43" i="13"/>
  <c r="S43" i="13" s="1"/>
  <c r="T43" i="13" s="1"/>
  <c r="D42" i="13"/>
  <c r="L43" i="13" s="1"/>
  <c r="B43" i="13"/>
  <c r="N40" i="13"/>
  <c r="O40" i="13" s="1"/>
  <c r="R44" i="12"/>
  <c r="C44" i="12"/>
  <c r="Q43" i="12"/>
  <c r="S43" i="12" s="1"/>
  <c r="T43" i="12" s="1"/>
  <c r="D42" i="12"/>
  <c r="L43" i="12" s="1"/>
  <c r="B43" i="12"/>
  <c r="N40" i="12"/>
  <c r="O40" i="12" s="1"/>
  <c r="I42" i="11"/>
  <c r="B44" i="11"/>
  <c r="Q44" i="11"/>
  <c r="I41" i="11"/>
  <c r="R43" i="11"/>
  <c r="S43" i="11" s="1"/>
  <c r="T43" i="11" s="1"/>
  <c r="C43" i="11"/>
  <c r="I41" i="10"/>
  <c r="N40" i="10"/>
  <c r="O40" i="10" s="1"/>
  <c r="R44" i="10"/>
  <c r="C44" i="10"/>
  <c r="B43" i="10"/>
  <c r="Q43" i="10"/>
  <c r="S43" i="10" s="1"/>
  <c r="T43" i="10" s="1"/>
  <c r="D42" i="10"/>
  <c r="I42" i="9"/>
  <c r="B44" i="9"/>
  <c r="D43" i="9"/>
  <c r="Q44" i="9"/>
  <c r="S44" i="9" s="1"/>
  <c r="T44" i="9" s="1"/>
  <c r="C45" i="9"/>
  <c r="R45" i="9"/>
  <c r="N41" i="9"/>
  <c r="O41" i="9" s="1"/>
  <c r="N40" i="8"/>
  <c r="O40" i="8" s="1"/>
  <c r="D42" i="8"/>
  <c r="L43" i="8" s="1"/>
  <c r="I41" i="8"/>
  <c r="S42" i="8"/>
  <c r="T42" i="8" s="1"/>
  <c r="D43" i="7"/>
  <c r="N41" i="7"/>
  <c r="O41" i="7" s="1"/>
  <c r="I42" i="7"/>
  <c r="S43" i="7"/>
  <c r="T43" i="7" s="1"/>
  <c r="N43" i="23" l="1"/>
  <c r="O43" i="23" s="1"/>
  <c r="J43" i="7"/>
  <c r="L44" i="7"/>
  <c r="J43" i="16"/>
  <c r="L44" i="16"/>
  <c r="I43" i="16"/>
  <c r="L46" i="19"/>
  <c r="J45" i="19"/>
  <c r="L45" i="23"/>
  <c r="I44" i="23"/>
  <c r="J44" i="23"/>
  <c r="J43" i="9"/>
  <c r="L44" i="9"/>
  <c r="B46" i="24"/>
  <c r="Q46" i="24"/>
  <c r="S46" i="24" s="1"/>
  <c r="T46" i="24" s="1"/>
  <c r="J42" i="10"/>
  <c r="L43" i="10"/>
  <c r="R46" i="23"/>
  <c r="C46" i="23"/>
  <c r="D45" i="23"/>
  <c r="Q46" i="23"/>
  <c r="S46" i="23" s="1"/>
  <c r="T46" i="23" s="1"/>
  <c r="B46" i="23"/>
  <c r="N41" i="11"/>
  <c r="O41" i="11" s="1"/>
  <c r="J45" i="20"/>
  <c r="L46" i="20"/>
  <c r="C48" i="24"/>
  <c r="R48" i="24"/>
  <c r="N44" i="24"/>
  <c r="O44" i="24" s="1"/>
  <c r="F49" i="24"/>
  <c r="M48" i="24"/>
  <c r="D45" i="24"/>
  <c r="L46" i="24" s="1"/>
  <c r="M47" i="23"/>
  <c r="F48" i="23"/>
  <c r="S46" i="20"/>
  <c r="T46" i="20" s="1"/>
  <c r="I45" i="20"/>
  <c r="C47" i="20"/>
  <c r="R47" i="20"/>
  <c r="S47" i="20" s="1"/>
  <c r="T47" i="20" s="1"/>
  <c r="B48" i="20"/>
  <c r="Q48" i="20"/>
  <c r="D46" i="20"/>
  <c r="F48" i="19"/>
  <c r="Q47" i="19"/>
  <c r="D46" i="19"/>
  <c r="B47" i="19"/>
  <c r="S46" i="19"/>
  <c r="T46" i="19" s="1"/>
  <c r="I45" i="19"/>
  <c r="N44" i="19"/>
  <c r="O44" i="19" s="1"/>
  <c r="R48" i="19"/>
  <c r="C48" i="19"/>
  <c r="S43" i="8"/>
  <c r="T43" i="8" s="1"/>
  <c r="N41" i="14"/>
  <c r="O41" i="14" s="1"/>
  <c r="R44" i="14"/>
  <c r="S44" i="14" s="1"/>
  <c r="T44" i="14" s="1"/>
  <c r="C44" i="14"/>
  <c r="D43" i="14"/>
  <c r="L44" i="14" s="1"/>
  <c r="J42" i="14"/>
  <c r="I42" i="14"/>
  <c r="C44" i="8"/>
  <c r="R44" i="8"/>
  <c r="B45" i="7"/>
  <c r="Q45" i="7"/>
  <c r="J42" i="13"/>
  <c r="I42" i="13"/>
  <c r="J42" i="8"/>
  <c r="J42" i="12"/>
  <c r="I42" i="12"/>
  <c r="C45" i="7"/>
  <c r="R45" i="7"/>
  <c r="B44" i="8"/>
  <c r="Q44" i="8"/>
  <c r="F46" i="12"/>
  <c r="F46" i="10"/>
  <c r="F46" i="9"/>
  <c r="F46" i="8"/>
  <c r="G46" i="7"/>
  <c r="N42" i="16"/>
  <c r="O42" i="16" s="1"/>
  <c r="R45" i="16"/>
  <c r="C45" i="16"/>
  <c r="Q45" i="16"/>
  <c r="B45" i="16"/>
  <c r="D44" i="16"/>
  <c r="S44" i="16"/>
  <c r="T44" i="16" s="1"/>
  <c r="N42" i="15"/>
  <c r="O42" i="15" s="1"/>
  <c r="R44" i="15"/>
  <c r="S44" i="15" s="1"/>
  <c r="T44" i="15" s="1"/>
  <c r="C44" i="15"/>
  <c r="D44" i="15" s="1"/>
  <c r="D43" i="15"/>
  <c r="N41" i="15"/>
  <c r="O41" i="15" s="1"/>
  <c r="Q45" i="15"/>
  <c r="B45" i="15"/>
  <c r="B46" i="14"/>
  <c r="Q46" i="14"/>
  <c r="R45" i="13"/>
  <c r="C45" i="13"/>
  <c r="N41" i="13"/>
  <c r="O41" i="13" s="1"/>
  <c r="Q44" i="13"/>
  <c r="S44" i="13" s="1"/>
  <c r="T44" i="13" s="1"/>
  <c r="D43" i="13"/>
  <c r="L44" i="13" s="1"/>
  <c r="B44" i="13"/>
  <c r="Q44" i="12"/>
  <c r="S44" i="12" s="1"/>
  <c r="T44" i="12" s="1"/>
  <c r="D43" i="12"/>
  <c r="L44" i="12" s="1"/>
  <c r="B44" i="12"/>
  <c r="R45" i="12"/>
  <c r="C45" i="12"/>
  <c r="N41" i="12"/>
  <c r="O41" i="12" s="1"/>
  <c r="R44" i="11"/>
  <c r="S44" i="11" s="1"/>
  <c r="T44" i="11" s="1"/>
  <c r="C44" i="11"/>
  <c r="D44" i="11" s="1"/>
  <c r="D43" i="11"/>
  <c r="B45" i="11"/>
  <c r="Q45" i="11"/>
  <c r="N42" i="11"/>
  <c r="O42" i="11" s="1"/>
  <c r="R45" i="10"/>
  <c r="C45" i="10"/>
  <c r="I42" i="10"/>
  <c r="Q44" i="10"/>
  <c r="S44" i="10" s="1"/>
  <c r="T44" i="10" s="1"/>
  <c r="D43" i="10"/>
  <c r="B44" i="10"/>
  <c r="N41" i="10"/>
  <c r="O41" i="10" s="1"/>
  <c r="N42" i="9"/>
  <c r="O42" i="9" s="1"/>
  <c r="R46" i="9"/>
  <c r="C46" i="9"/>
  <c r="I43" i="9"/>
  <c r="D44" i="9"/>
  <c r="B45" i="9"/>
  <c r="Q45" i="9"/>
  <c r="S45" i="9" s="1"/>
  <c r="T45" i="9" s="1"/>
  <c r="D43" i="8"/>
  <c r="L44" i="8" s="1"/>
  <c r="I42" i="8"/>
  <c r="N41" i="8"/>
  <c r="O41" i="8" s="1"/>
  <c r="N42" i="7"/>
  <c r="O42" i="7" s="1"/>
  <c r="I43" i="7"/>
  <c r="D44" i="7"/>
  <c r="S44" i="7"/>
  <c r="T44" i="7" s="1"/>
  <c r="N44" i="23" l="1"/>
  <c r="O44" i="23" s="1"/>
  <c r="L47" i="19"/>
  <c r="J46" i="19"/>
  <c r="J43" i="11"/>
  <c r="L44" i="11"/>
  <c r="Q47" i="24"/>
  <c r="S47" i="24" s="1"/>
  <c r="T47" i="24" s="1"/>
  <c r="B47" i="24"/>
  <c r="L47" i="20"/>
  <c r="J46" i="20"/>
  <c r="C47" i="23"/>
  <c r="R47" i="23"/>
  <c r="J44" i="9"/>
  <c r="L45" i="9"/>
  <c r="J44" i="11"/>
  <c r="L45" i="11"/>
  <c r="D46" i="24"/>
  <c r="L47" i="24" s="1"/>
  <c r="L46" i="23"/>
  <c r="I45" i="23"/>
  <c r="J45" i="23"/>
  <c r="L44" i="15"/>
  <c r="J43" i="15"/>
  <c r="S44" i="8"/>
  <c r="T44" i="8" s="1"/>
  <c r="J43" i="10"/>
  <c r="L44" i="10"/>
  <c r="D46" i="23"/>
  <c r="Q47" i="23"/>
  <c r="S47" i="23" s="1"/>
  <c r="T47" i="23" s="1"/>
  <c r="B47" i="23"/>
  <c r="J44" i="7"/>
  <c r="L45" i="7"/>
  <c r="J44" i="16"/>
  <c r="L45" i="16"/>
  <c r="I44" i="16"/>
  <c r="L45" i="15"/>
  <c r="J44" i="15"/>
  <c r="R49" i="24"/>
  <c r="C49" i="24"/>
  <c r="I45" i="24"/>
  <c r="J45" i="24"/>
  <c r="D47" i="24"/>
  <c r="L48" i="24" s="1"/>
  <c r="F50" i="24"/>
  <c r="M49" i="24"/>
  <c r="F49" i="23"/>
  <c r="M48" i="23"/>
  <c r="C48" i="20"/>
  <c r="D48" i="20" s="1"/>
  <c r="R48" i="20"/>
  <c r="S48" i="20" s="1"/>
  <c r="T48" i="20" s="1"/>
  <c r="N45" i="20"/>
  <c r="O45" i="20" s="1"/>
  <c r="I46" i="20"/>
  <c r="D47" i="20"/>
  <c r="Q49" i="20"/>
  <c r="B49" i="20"/>
  <c r="F49" i="19"/>
  <c r="N45" i="19"/>
  <c r="O45" i="19" s="1"/>
  <c r="B48" i="19"/>
  <c r="Q48" i="19"/>
  <c r="D47" i="19"/>
  <c r="C49" i="19"/>
  <c r="R49" i="19"/>
  <c r="S47" i="19"/>
  <c r="T47" i="19" s="1"/>
  <c r="I46" i="19"/>
  <c r="N42" i="14"/>
  <c r="O42" i="14" s="1"/>
  <c r="N42" i="13"/>
  <c r="O42" i="13" s="1"/>
  <c r="J43" i="14"/>
  <c r="I43" i="14"/>
  <c r="R45" i="14"/>
  <c r="S45" i="14" s="1"/>
  <c r="T45" i="14" s="1"/>
  <c r="C45" i="14"/>
  <c r="D44" i="14"/>
  <c r="L45" i="14" s="1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S45" i="8" s="1"/>
  <c r="T45" i="8" s="1"/>
  <c r="C45" i="8"/>
  <c r="F47" i="12"/>
  <c r="F47" i="10"/>
  <c r="F47" i="9"/>
  <c r="F47" i="8"/>
  <c r="G47" i="7"/>
  <c r="B46" i="16"/>
  <c r="Q46" i="16"/>
  <c r="D45" i="16"/>
  <c r="S45" i="16"/>
  <c r="T45" i="16" s="1"/>
  <c r="N43" i="16"/>
  <c r="O43" i="16" s="1"/>
  <c r="R46" i="16"/>
  <c r="C46" i="16"/>
  <c r="I44" i="15"/>
  <c r="I43" i="15"/>
  <c r="R45" i="15"/>
  <c r="S45" i="15" s="1"/>
  <c r="T45" i="15" s="1"/>
  <c r="C45" i="15"/>
  <c r="D45" i="15" s="1"/>
  <c r="B46" i="15"/>
  <c r="Q46" i="15"/>
  <c r="B47" i="14"/>
  <c r="Q47" i="14"/>
  <c r="Q45" i="13"/>
  <c r="S45" i="13" s="1"/>
  <c r="T45" i="13" s="1"/>
  <c r="D44" i="13"/>
  <c r="L45" i="13" s="1"/>
  <c r="B45" i="13"/>
  <c r="R46" i="13"/>
  <c r="C46" i="13"/>
  <c r="N42" i="12"/>
  <c r="O42" i="12" s="1"/>
  <c r="Q45" i="12"/>
  <c r="S45" i="12" s="1"/>
  <c r="T45" i="12" s="1"/>
  <c r="D44" i="12"/>
  <c r="L45" i="12" s="1"/>
  <c r="B45" i="12"/>
  <c r="R46" i="12"/>
  <c r="C46" i="12"/>
  <c r="Q46" i="11"/>
  <c r="B46" i="11"/>
  <c r="I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I43" i="10"/>
  <c r="C46" i="10"/>
  <c r="R46" i="10"/>
  <c r="N43" i="9"/>
  <c r="O43" i="9" s="1"/>
  <c r="Q46" i="9"/>
  <c r="S46" i="9" s="1"/>
  <c r="T46" i="9" s="1"/>
  <c r="D45" i="9"/>
  <c r="B46" i="9"/>
  <c r="I44" i="9"/>
  <c r="R47" i="9"/>
  <c r="C47" i="9"/>
  <c r="N42" i="8"/>
  <c r="O42" i="8" s="1"/>
  <c r="I43" i="8"/>
  <c r="D44" i="8"/>
  <c r="L45" i="8" s="1"/>
  <c r="I44" i="7"/>
  <c r="D45" i="7"/>
  <c r="S45" i="7"/>
  <c r="T45" i="7" s="1"/>
  <c r="N43" i="7"/>
  <c r="O43" i="7" s="1"/>
  <c r="N45" i="23" l="1"/>
  <c r="O45" i="23" s="1"/>
  <c r="J45" i="7"/>
  <c r="L46" i="7"/>
  <c r="L48" i="20"/>
  <c r="J47" i="20"/>
  <c r="J46" i="24"/>
  <c r="I46" i="24"/>
  <c r="Q48" i="23"/>
  <c r="S48" i="23" s="1"/>
  <c r="T48" i="23" s="1"/>
  <c r="B48" i="23"/>
  <c r="D47" i="23"/>
  <c r="J44" i="10"/>
  <c r="L45" i="10"/>
  <c r="C48" i="23"/>
  <c r="R48" i="23"/>
  <c r="J48" i="20"/>
  <c r="L49" i="20"/>
  <c r="L46" i="15"/>
  <c r="J45" i="15"/>
  <c r="J45" i="16"/>
  <c r="L46" i="16"/>
  <c r="I45" i="16"/>
  <c r="L48" i="19"/>
  <c r="J47" i="19"/>
  <c r="B48" i="24"/>
  <c r="Q48" i="24"/>
  <c r="S48" i="24" s="1"/>
  <c r="T48" i="24" s="1"/>
  <c r="J45" i="9"/>
  <c r="L46" i="9"/>
  <c r="L47" i="23"/>
  <c r="I46" i="23"/>
  <c r="J46" i="23"/>
  <c r="R50" i="24"/>
  <c r="C50" i="24"/>
  <c r="I47" i="24"/>
  <c r="J47" i="24"/>
  <c r="N45" i="24"/>
  <c r="O45" i="24" s="1"/>
  <c r="F51" i="24"/>
  <c r="M50" i="24"/>
  <c r="F50" i="23"/>
  <c r="M49" i="23"/>
  <c r="N46" i="20"/>
  <c r="O46" i="20" s="1"/>
  <c r="C49" i="20"/>
  <c r="D49" i="20" s="1"/>
  <c r="R49" i="20"/>
  <c r="S49" i="20" s="1"/>
  <c r="T49" i="20" s="1"/>
  <c r="I48" i="20"/>
  <c r="I47" i="20"/>
  <c r="N47" i="20" s="1"/>
  <c r="O47" i="20" s="1"/>
  <c r="Q50" i="20"/>
  <c r="B50" i="20"/>
  <c r="F50" i="19"/>
  <c r="I47" i="19"/>
  <c r="C50" i="19"/>
  <c r="R50" i="19"/>
  <c r="S48" i="19"/>
  <c r="T48" i="19" s="1"/>
  <c r="N46" i="19"/>
  <c r="O46" i="19" s="1"/>
  <c r="B49" i="19"/>
  <c r="D48" i="19"/>
  <c r="Q49" i="19"/>
  <c r="S46" i="7"/>
  <c r="T46" i="7" s="1"/>
  <c r="N43" i="14"/>
  <c r="O43" i="14" s="1"/>
  <c r="J44" i="14"/>
  <c r="I44" i="14"/>
  <c r="C46" i="14"/>
  <c r="D45" i="14"/>
  <c r="L46" i="14" s="1"/>
  <c r="R46" i="14"/>
  <c r="S46" i="14" s="1"/>
  <c r="T46" i="14" s="1"/>
  <c r="C47" i="7"/>
  <c r="R47" i="7"/>
  <c r="C46" i="8"/>
  <c r="R46" i="8"/>
  <c r="B46" i="8"/>
  <c r="Q46" i="8"/>
  <c r="J44" i="8"/>
  <c r="J44" i="12"/>
  <c r="I44" i="12"/>
  <c r="J44" i="13"/>
  <c r="I44" i="13"/>
  <c r="B47" i="7"/>
  <c r="Q47" i="7"/>
  <c r="N43" i="15"/>
  <c r="O43" i="15" s="1"/>
  <c r="F48" i="12"/>
  <c r="F48" i="10"/>
  <c r="F48" i="9"/>
  <c r="F48" i="8"/>
  <c r="G48" i="7"/>
  <c r="C47" i="16"/>
  <c r="R47" i="16"/>
  <c r="S46" i="16"/>
  <c r="T46" i="16" s="1"/>
  <c r="N44" i="16"/>
  <c r="O44" i="16" s="1"/>
  <c r="Q47" i="16"/>
  <c r="B47" i="16"/>
  <c r="D46" i="16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B48" i="14"/>
  <c r="Q48" i="14"/>
  <c r="C47" i="13"/>
  <c r="R47" i="13"/>
  <c r="B46" i="13"/>
  <c r="Q46" i="13"/>
  <c r="S46" i="13" s="1"/>
  <c r="T46" i="13" s="1"/>
  <c r="D45" i="13"/>
  <c r="L46" i="13" s="1"/>
  <c r="N43" i="13"/>
  <c r="O43" i="13" s="1"/>
  <c r="B46" i="12"/>
  <c r="Q46" i="12"/>
  <c r="S46" i="12" s="1"/>
  <c r="T46" i="12" s="1"/>
  <c r="D45" i="12"/>
  <c r="L46" i="12" s="1"/>
  <c r="C47" i="12"/>
  <c r="R47" i="12"/>
  <c r="B47" i="11"/>
  <c r="Q47" i="11"/>
  <c r="C46" i="11"/>
  <c r="D46" i="11" s="1"/>
  <c r="R46" i="11"/>
  <c r="S46" i="11" s="1"/>
  <c r="T46" i="11" s="1"/>
  <c r="N44" i="11"/>
  <c r="O44" i="11" s="1"/>
  <c r="D45" i="11"/>
  <c r="I44" i="10"/>
  <c r="B46" i="10"/>
  <c r="D45" i="10"/>
  <c r="Q46" i="10"/>
  <c r="S46" i="10" s="1"/>
  <c r="T46" i="10" s="1"/>
  <c r="C47" i="10"/>
  <c r="R47" i="10"/>
  <c r="N43" i="10"/>
  <c r="O43" i="10" s="1"/>
  <c r="B47" i="9"/>
  <c r="Q47" i="9"/>
  <c r="S47" i="9" s="1"/>
  <c r="T47" i="9" s="1"/>
  <c r="D46" i="9"/>
  <c r="N44" i="9"/>
  <c r="O44" i="9" s="1"/>
  <c r="I45" i="9"/>
  <c r="C48" i="9"/>
  <c r="R48" i="9"/>
  <c r="D45" i="8"/>
  <c r="L46" i="8" s="1"/>
  <c r="I44" i="8"/>
  <c r="N43" i="8"/>
  <c r="O43" i="8" s="1"/>
  <c r="N44" i="7"/>
  <c r="O44" i="7" s="1"/>
  <c r="I45" i="7"/>
  <c r="D46" i="7"/>
  <c r="N46" i="24" l="1"/>
  <c r="O46" i="24" s="1"/>
  <c r="J49" i="20"/>
  <c r="L50" i="20"/>
  <c r="J45" i="11"/>
  <c r="L46" i="11"/>
  <c r="B49" i="24"/>
  <c r="Q49" i="24"/>
  <c r="S49" i="24" s="1"/>
  <c r="T49" i="24" s="1"/>
  <c r="J46" i="11"/>
  <c r="L47" i="11"/>
  <c r="N46" i="23"/>
  <c r="O46" i="23" s="1"/>
  <c r="R49" i="23"/>
  <c r="C49" i="23"/>
  <c r="L49" i="19"/>
  <c r="J48" i="19"/>
  <c r="J46" i="7"/>
  <c r="L47" i="7"/>
  <c r="J45" i="10"/>
  <c r="L46" i="10"/>
  <c r="D48" i="23"/>
  <c r="B49" i="23"/>
  <c r="Q49" i="23"/>
  <c r="S49" i="23" s="1"/>
  <c r="T49" i="23" s="1"/>
  <c r="J46" i="16"/>
  <c r="L47" i="16"/>
  <c r="I46" i="16"/>
  <c r="J46" i="9"/>
  <c r="L47" i="9"/>
  <c r="L47" i="15"/>
  <c r="J46" i="15"/>
  <c r="L48" i="23"/>
  <c r="J47" i="23"/>
  <c r="I47" i="23"/>
  <c r="C51" i="24"/>
  <c r="R51" i="24"/>
  <c r="F52" i="24"/>
  <c r="M51" i="24"/>
  <c r="N47" i="24"/>
  <c r="O47" i="24" s="1"/>
  <c r="D49" i="24"/>
  <c r="L50" i="24" s="1"/>
  <c r="D48" i="24"/>
  <c r="L49" i="24" s="1"/>
  <c r="F51" i="23"/>
  <c r="M50" i="23"/>
  <c r="N48" i="20"/>
  <c r="O48" i="20" s="1"/>
  <c r="Q51" i="20"/>
  <c r="B51" i="20"/>
  <c r="I49" i="20"/>
  <c r="R50" i="20"/>
  <c r="C50" i="20"/>
  <c r="D50" i="20" s="1"/>
  <c r="F51" i="19"/>
  <c r="C51" i="19"/>
  <c r="R51" i="19"/>
  <c r="B50" i="19"/>
  <c r="D49" i="19"/>
  <c r="Q50" i="19"/>
  <c r="N47" i="19"/>
  <c r="O47" i="19" s="1"/>
  <c r="I48" i="19"/>
  <c r="S49" i="19"/>
  <c r="T49" i="19" s="1"/>
  <c r="J45" i="14"/>
  <c r="I45" i="14"/>
  <c r="D46" i="14"/>
  <c r="L47" i="14" s="1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J45" i="8"/>
  <c r="J45" i="12"/>
  <c r="I45" i="12"/>
  <c r="C48" i="7"/>
  <c r="R48" i="7"/>
  <c r="N45" i="16"/>
  <c r="O45" i="16" s="1"/>
  <c r="F49" i="12"/>
  <c r="F49" i="10"/>
  <c r="F49" i="9"/>
  <c r="F49" i="8"/>
  <c r="G49" i="7"/>
  <c r="D47" i="16"/>
  <c r="Q48" i="16"/>
  <c r="B48" i="16"/>
  <c r="S47" i="16"/>
  <c r="T47" i="16" s="1"/>
  <c r="R48" i="16"/>
  <c r="C48" i="16"/>
  <c r="I46" i="15"/>
  <c r="C47" i="15"/>
  <c r="R47" i="15"/>
  <c r="S47" i="15" s="1"/>
  <c r="T47" i="15" s="1"/>
  <c r="B48" i="15"/>
  <c r="Q48" i="15"/>
  <c r="Q49" i="14"/>
  <c r="B49" i="14"/>
  <c r="N44" i="13"/>
  <c r="O44" i="13" s="1"/>
  <c r="B47" i="13"/>
  <c r="Q47" i="13"/>
  <c r="S47" i="13" s="1"/>
  <c r="T47" i="13" s="1"/>
  <c r="D46" i="13"/>
  <c r="L47" i="13" s="1"/>
  <c r="C48" i="13"/>
  <c r="R48" i="13"/>
  <c r="N44" i="12"/>
  <c r="O44" i="12" s="1"/>
  <c r="R48" i="12"/>
  <c r="C48" i="12"/>
  <c r="Q47" i="12"/>
  <c r="S47" i="12" s="1"/>
  <c r="T47" i="12" s="1"/>
  <c r="D46" i="12"/>
  <c r="L47" i="12" s="1"/>
  <c r="B47" i="12"/>
  <c r="I46" i="11"/>
  <c r="B48" i="11"/>
  <c r="Q48" i="11"/>
  <c r="R47" i="11"/>
  <c r="S47" i="11" s="1"/>
  <c r="T47" i="11" s="1"/>
  <c r="C47" i="11"/>
  <c r="I45" i="11"/>
  <c r="C48" i="10"/>
  <c r="R48" i="10"/>
  <c r="B47" i="10"/>
  <c r="Q47" i="10"/>
  <c r="S47" i="10" s="1"/>
  <c r="T47" i="10" s="1"/>
  <c r="D46" i="10"/>
  <c r="I45" i="10"/>
  <c r="N44" i="10"/>
  <c r="O44" i="10" s="1"/>
  <c r="I46" i="9"/>
  <c r="B48" i="9"/>
  <c r="Q48" i="9"/>
  <c r="S48" i="9" s="1"/>
  <c r="T48" i="9" s="1"/>
  <c r="D47" i="9"/>
  <c r="C49" i="9"/>
  <c r="R49" i="9"/>
  <c r="N45" i="9"/>
  <c r="O45" i="9" s="1"/>
  <c r="N44" i="8"/>
  <c r="O44" i="8" s="1"/>
  <c r="S46" i="8"/>
  <c r="T46" i="8" s="1"/>
  <c r="I45" i="8"/>
  <c r="D46" i="8"/>
  <c r="L47" i="8" s="1"/>
  <c r="N45" i="7"/>
  <c r="O45" i="7" s="1"/>
  <c r="I46" i="7"/>
  <c r="S47" i="7"/>
  <c r="T47" i="7" s="1"/>
  <c r="D47" i="7"/>
  <c r="N47" i="23" l="1"/>
  <c r="O47" i="23" s="1"/>
  <c r="J47" i="9"/>
  <c r="L48" i="9"/>
  <c r="Q50" i="24"/>
  <c r="B50" i="24"/>
  <c r="L50" i="19"/>
  <c r="J49" i="19"/>
  <c r="J47" i="16"/>
  <c r="L48" i="16"/>
  <c r="I47" i="16"/>
  <c r="B50" i="23"/>
  <c r="Q50" i="23"/>
  <c r="D49" i="23"/>
  <c r="J47" i="7"/>
  <c r="L48" i="7"/>
  <c r="L49" i="23"/>
  <c r="I48" i="23"/>
  <c r="J48" i="23"/>
  <c r="R50" i="23"/>
  <c r="C50" i="23"/>
  <c r="L51" i="20"/>
  <c r="J50" i="20"/>
  <c r="J46" i="10"/>
  <c r="L47" i="10"/>
  <c r="S50" i="23"/>
  <c r="T50" i="23" s="1"/>
  <c r="C52" i="24"/>
  <c r="R52" i="24"/>
  <c r="M52" i="24"/>
  <c r="F53" i="24"/>
  <c r="I48" i="24"/>
  <c r="J48" i="24"/>
  <c r="D50" i="24"/>
  <c r="L51" i="24" s="1"/>
  <c r="I49" i="24"/>
  <c r="J49" i="24"/>
  <c r="S50" i="24"/>
  <c r="T50" i="24" s="1"/>
  <c r="F52" i="23"/>
  <c r="M51" i="23"/>
  <c r="S50" i="20"/>
  <c r="T50" i="20" s="1"/>
  <c r="I50" i="20"/>
  <c r="R51" i="20"/>
  <c r="S51" i="20" s="1"/>
  <c r="T51" i="20" s="1"/>
  <c r="C51" i="20"/>
  <c r="D51" i="20" s="1"/>
  <c r="Q52" i="20"/>
  <c r="B52" i="20"/>
  <c r="N49" i="20"/>
  <c r="O49" i="20" s="1"/>
  <c r="F52" i="19"/>
  <c r="S50" i="19"/>
  <c r="T50" i="19" s="1"/>
  <c r="Q51" i="19"/>
  <c r="D50" i="19"/>
  <c r="B51" i="19"/>
  <c r="I49" i="19"/>
  <c r="N48" i="19"/>
  <c r="O48" i="19" s="1"/>
  <c r="R52" i="19"/>
  <c r="C52" i="19"/>
  <c r="N45" i="14"/>
  <c r="O45" i="14" s="1"/>
  <c r="R48" i="14"/>
  <c r="S48" i="14" s="1"/>
  <c r="T48" i="14" s="1"/>
  <c r="C48" i="14"/>
  <c r="D47" i="14"/>
  <c r="L48" i="14" s="1"/>
  <c r="J46" i="14"/>
  <c r="I46" i="14"/>
  <c r="J46" i="8"/>
  <c r="C48" i="8"/>
  <c r="R48" i="8"/>
  <c r="C49" i="7"/>
  <c r="R49" i="7"/>
  <c r="B48" i="8"/>
  <c r="Q48" i="8"/>
  <c r="J46" i="12"/>
  <c r="I46" i="12"/>
  <c r="J46" i="13"/>
  <c r="I46" i="13"/>
  <c r="B49" i="7"/>
  <c r="Q49" i="7"/>
  <c r="F50" i="12"/>
  <c r="F50" i="10"/>
  <c r="F50" i="9"/>
  <c r="F50" i="8"/>
  <c r="G50" i="7"/>
  <c r="S48" i="16"/>
  <c r="T48" i="16" s="1"/>
  <c r="R49" i="16"/>
  <c r="C49" i="16"/>
  <c r="N46" i="16"/>
  <c r="O46" i="16" s="1"/>
  <c r="Q49" i="16"/>
  <c r="D48" i="16"/>
  <c r="B49" i="16"/>
  <c r="R48" i="15"/>
  <c r="S48" i="15" s="1"/>
  <c r="T48" i="15" s="1"/>
  <c r="C48" i="15"/>
  <c r="D48" i="15" s="1"/>
  <c r="D47" i="15"/>
  <c r="N46" i="15"/>
  <c r="O46" i="15" s="1"/>
  <c r="Q49" i="15"/>
  <c r="B49" i="15"/>
  <c r="Q50" i="14"/>
  <c r="B50" i="14"/>
  <c r="B48" i="13"/>
  <c r="D47" i="13"/>
  <c r="L48" i="13" s="1"/>
  <c r="Q48" i="13"/>
  <c r="S48" i="13" s="1"/>
  <c r="T48" i="13" s="1"/>
  <c r="N45" i="13"/>
  <c r="O45" i="13" s="1"/>
  <c r="C49" i="13"/>
  <c r="R49" i="13"/>
  <c r="B48" i="12"/>
  <c r="Q48" i="12"/>
  <c r="S48" i="12" s="1"/>
  <c r="T48" i="12" s="1"/>
  <c r="D47" i="12"/>
  <c r="L48" i="12" s="1"/>
  <c r="N45" i="12"/>
  <c r="O45" i="12" s="1"/>
  <c r="C49" i="12"/>
  <c r="R49" i="12"/>
  <c r="N45" i="11"/>
  <c r="O45" i="11" s="1"/>
  <c r="Q49" i="11"/>
  <c r="B49" i="11"/>
  <c r="C48" i="11"/>
  <c r="D48" i="11" s="1"/>
  <c r="R48" i="11"/>
  <c r="S48" i="11" s="1"/>
  <c r="T48" i="11" s="1"/>
  <c r="D47" i="11"/>
  <c r="N46" i="11"/>
  <c r="O46" i="11" s="1"/>
  <c r="N45" i="10"/>
  <c r="O45" i="10" s="1"/>
  <c r="Q48" i="10"/>
  <c r="S48" i="10" s="1"/>
  <c r="T48" i="10" s="1"/>
  <c r="D47" i="10"/>
  <c r="B48" i="10"/>
  <c r="I46" i="10"/>
  <c r="R49" i="10"/>
  <c r="C49" i="10"/>
  <c r="C50" i="9"/>
  <c r="R50" i="9"/>
  <c r="B49" i="9"/>
  <c r="Q49" i="9"/>
  <c r="S49" i="9" s="1"/>
  <c r="T49" i="9" s="1"/>
  <c r="D48" i="9"/>
  <c r="I47" i="9"/>
  <c r="N46" i="9"/>
  <c r="O46" i="9" s="1"/>
  <c r="I46" i="8"/>
  <c r="D47" i="8"/>
  <c r="L48" i="8" s="1"/>
  <c r="N45" i="8"/>
  <c r="O45" i="8" s="1"/>
  <c r="D48" i="7"/>
  <c r="N46" i="7"/>
  <c r="O46" i="7" s="1"/>
  <c r="I47" i="7"/>
  <c r="S48" i="7"/>
  <c r="T48" i="7" s="1"/>
  <c r="N47" i="9" l="1"/>
  <c r="O47" i="9" s="1"/>
  <c r="J48" i="11"/>
  <c r="L49" i="11"/>
  <c r="J48" i="9"/>
  <c r="L49" i="9"/>
  <c r="J48" i="16"/>
  <c r="L49" i="16"/>
  <c r="I48" i="16"/>
  <c r="N46" i="14"/>
  <c r="O46" i="14" s="1"/>
  <c r="L49" i="15"/>
  <c r="J48" i="15"/>
  <c r="S48" i="8"/>
  <c r="T48" i="8" s="1"/>
  <c r="J48" i="7"/>
  <c r="L49" i="7"/>
  <c r="L52" i="20"/>
  <c r="J51" i="20"/>
  <c r="L50" i="23"/>
  <c r="J49" i="23"/>
  <c r="I49" i="23"/>
  <c r="N49" i="23" s="1"/>
  <c r="O49" i="23" s="1"/>
  <c r="Q51" i="24"/>
  <c r="B51" i="24"/>
  <c r="N48" i="23"/>
  <c r="O48" i="23" s="1"/>
  <c r="J47" i="10"/>
  <c r="L48" i="10"/>
  <c r="L51" i="19"/>
  <c r="J50" i="19"/>
  <c r="C51" i="23"/>
  <c r="R51" i="23"/>
  <c r="L48" i="15"/>
  <c r="J47" i="15"/>
  <c r="D50" i="23"/>
  <c r="B51" i="23"/>
  <c r="Q51" i="23"/>
  <c r="J47" i="11"/>
  <c r="L48" i="11"/>
  <c r="R53" i="24"/>
  <c r="C53" i="24"/>
  <c r="M53" i="24"/>
  <c r="S51" i="24"/>
  <c r="T51" i="24" s="1"/>
  <c r="N49" i="24"/>
  <c r="O49" i="24" s="1"/>
  <c r="I50" i="24"/>
  <c r="J50" i="24"/>
  <c r="N48" i="24"/>
  <c r="O48" i="24" s="1"/>
  <c r="F53" i="23"/>
  <c r="M52" i="23"/>
  <c r="R52" i="20"/>
  <c r="C52" i="20"/>
  <c r="D52" i="20" s="1"/>
  <c r="N50" i="20"/>
  <c r="O50" i="20" s="1"/>
  <c r="I51" i="20"/>
  <c r="Q53" i="20"/>
  <c r="B53" i="20"/>
  <c r="F53" i="19"/>
  <c r="R53" i="19"/>
  <c r="C53" i="19"/>
  <c r="Q52" i="19"/>
  <c r="D51" i="19"/>
  <c r="B52" i="19"/>
  <c r="I50" i="19"/>
  <c r="N49" i="19"/>
  <c r="O49" i="19" s="1"/>
  <c r="S51" i="19"/>
  <c r="T51" i="19" s="1"/>
  <c r="N46" i="13"/>
  <c r="O46" i="13" s="1"/>
  <c r="N46" i="12"/>
  <c r="O46" i="12" s="1"/>
  <c r="J47" i="14"/>
  <c r="I47" i="14"/>
  <c r="R49" i="14"/>
  <c r="S49" i="14" s="1"/>
  <c r="T49" i="14" s="1"/>
  <c r="D48" i="14"/>
  <c r="L49" i="14" s="1"/>
  <c r="C49" i="14"/>
  <c r="J47" i="13"/>
  <c r="I47" i="13"/>
  <c r="Q49" i="8"/>
  <c r="B49" i="8"/>
  <c r="J47" i="8"/>
  <c r="B50" i="7"/>
  <c r="Q50" i="7"/>
  <c r="C50" i="7"/>
  <c r="R50" i="7"/>
  <c r="J47" i="12"/>
  <c r="I47" i="12"/>
  <c r="C49" i="8"/>
  <c r="R49" i="8"/>
  <c r="F51" i="12"/>
  <c r="F51" i="10"/>
  <c r="F51" i="9"/>
  <c r="F51" i="8"/>
  <c r="G51" i="7"/>
  <c r="R50" i="16"/>
  <c r="C50" i="16"/>
  <c r="N47" i="16"/>
  <c r="O47" i="16" s="1"/>
  <c r="D49" i="16"/>
  <c r="Q50" i="16"/>
  <c r="B50" i="16"/>
  <c r="S49" i="16"/>
  <c r="T49" i="16" s="1"/>
  <c r="I48" i="15"/>
  <c r="C49" i="15"/>
  <c r="R49" i="15"/>
  <c r="S49" i="15" s="1"/>
  <c r="T49" i="15" s="1"/>
  <c r="B50" i="15"/>
  <c r="Q50" i="15"/>
  <c r="I47" i="15"/>
  <c r="Q51" i="14"/>
  <c r="B51" i="14"/>
  <c r="R50" i="13"/>
  <c r="C50" i="13"/>
  <c r="Q49" i="13"/>
  <c r="S49" i="13" s="1"/>
  <c r="T49" i="13" s="1"/>
  <c r="D48" i="13"/>
  <c r="L49" i="13" s="1"/>
  <c r="B49" i="13"/>
  <c r="R50" i="12"/>
  <c r="C50" i="12"/>
  <c r="Q49" i="12"/>
  <c r="S49" i="12" s="1"/>
  <c r="T49" i="12" s="1"/>
  <c r="D48" i="12"/>
  <c r="L49" i="12" s="1"/>
  <c r="B49" i="12"/>
  <c r="I47" i="11"/>
  <c r="N47" i="11" s="1"/>
  <c r="O47" i="11" s="1"/>
  <c r="I48" i="11"/>
  <c r="Q50" i="11"/>
  <c r="B50" i="11"/>
  <c r="C49" i="11"/>
  <c r="R49" i="11"/>
  <c r="S49" i="11" s="1"/>
  <c r="T49" i="11" s="1"/>
  <c r="C50" i="10"/>
  <c r="R50" i="10"/>
  <c r="I47" i="10"/>
  <c r="N46" i="10"/>
  <c r="O46" i="10" s="1"/>
  <c r="B49" i="10"/>
  <c r="Q49" i="10"/>
  <c r="S49" i="10" s="1"/>
  <c r="T49" i="10" s="1"/>
  <c r="D48" i="10"/>
  <c r="R51" i="9"/>
  <c r="C51" i="9"/>
  <c r="I48" i="9"/>
  <c r="Q50" i="9"/>
  <c r="S50" i="9" s="1"/>
  <c r="T50" i="9" s="1"/>
  <c r="D49" i="9"/>
  <c r="B50" i="9"/>
  <c r="D48" i="8"/>
  <c r="L49" i="8" s="1"/>
  <c r="N46" i="8"/>
  <c r="O46" i="8" s="1"/>
  <c r="I47" i="8"/>
  <c r="N47" i="7"/>
  <c r="O47" i="7" s="1"/>
  <c r="D49" i="7"/>
  <c r="I48" i="7"/>
  <c r="S49" i="7"/>
  <c r="T49" i="7" s="1"/>
  <c r="S51" i="23" l="1"/>
  <c r="T51" i="23" s="1"/>
  <c r="J52" i="20"/>
  <c r="L53" i="20"/>
  <c r="J49" i="16"/>
  <c r="L50" i="16"/>
  <c r="I49" i="16"/>
  <c r="J48" i="10"/>
  <c r="L49" i="10"/>
  <c r="J49" i="9"/>
  <c r="L50" i="9"/>
  <c r="C52" i="23"/>
  <c r="R52" i="23"/>
  <c r="L52" i="19"/>
  <c r="J51" i="19"/>
  <c r="J49" i="7"/>
  <c r="L50" i="7"/>
  <c r="L51" i="23"/>
  <c r="I50" i="23"/>
  <c r="J50" i="23"/>
  <c r="B52" i="24"/>
  <c r="Q52" i="24"/>
  <c r="S52" i="24" s="1"/>
  <c r="T52" i="24" s="1"/>
  <c r="Q52" i="23"/>
  <c r="S52" i="23" s="1"/>
  <c r="T52" i="23" s="1"/>
  <c r="D51" i="23"/>
  <c r="B52" i="23"/>
  <c r="N50" i="24"/>
  <c r="O50" i="24" s="1"/>
  <c r="D51" i="24"/>
  <c r="L52" i="24" s="1"/>
  <c r="M53" i="23"/>
  <c r="S52" i="20"/>
  <c r="T52" i="20" s="1"/>
  <c r="N51" i="20"/>
  <c r="O51" i="20" s="1"/>
  <c r="I52" i="20"/>
  <c r="X8" i="20"/>
  <c r="R53" i="20"/>
  <c r="C53" i="20"/>
  <c r="D53" i="20" s="1"/>
  <c r="X9" i="20"/>
  <c r="N50" i="19"/>
  <c r="O50" i="19" s="1"/>
  <c r="S52" i="19"/>
  <c r="T52" i="19" s="1"/>
  <c r="Q53" i="19"/>
  <c r="D52" i="19"/>
  <c r="B53" i="19"/>
  <c r="D53" i="19" s="1"/>
  <c r="I51" i="19"/>
  <c r="N47" i="14"/>
  <c r="O47" i="14" s="1"/>
  <c r="D49" i="14"/>
  <c r="L50" i="14" s="1"/>
  <c r="C50" i="14"/>
  <c r="R50" i="14"/>
  <c r="S50" i="14" s="1"/>
  <c r="T50" i="14" s="1"/>
  <c r="J48" i="14"/>
  <c r="I48" i="14"/>
  <c r="C50" i="8"/>
  <c r="R50" i="8"/>
  <c r="J48" i="12"/>
  <c r="I48" i="12"/>
  <c r="Q50" i="8"/>
  <c r="B50" i="8"/>
  <c r="J48" i="13"/>
  <c r="I48" i="13"/>
  <c r="B51" i="7"/>
  <c r="Q51" i="7"/>
  <c r="J48" i="8"/>
  <c r="C51" i="7"/>
  <c r="R51" i="7"/>
  <c r="N48" i="16"/>
  <c r="O48" i="16" s="1"/>
  <c r="F52" i="12"/>
  <c r="F52" i="10"/>
  <c r="F52" i="9"/>
  <c r="F52" i="8"/>
  <c r="G52" i="7"/>
  <c r="B51" i="16"/>
  <c r="Q51" i="16"/>
  <c r="D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Q52" i="14"/>
  <c r="B52" i="14"/>
  <c r="N47" i="13"/>
  <c r="O47" i="13" s="1"/>
  <c r="R51" i="13"/>
  <c r="C51" i="13"/>
  <c r="Q50" i="13"/>
  <c r="S50" i="13" s="1"/>
  <c r="T50" i="13" s="1"/>
  <c r="D49" i="13"/>
  <c r="L50" i="13" s="1"/>
  <c r="B50" i="13"/>
  <c r="R51" i="12"/>
  <c r="C51" i="12"/>
  <c r="Q50" i="12"/>
  <c r="S50" i="12" s="1"/>
  <c r="T50" i="12" s="1"/>
  <c r="D49" i="12"/>
  <c r="L50" i="12" s="1"/>
  <c r="B50" i="12"/>
  <c r="N47" i="12"/>
  <c r="O47" i="12" s="1"/>
  <c r="R50" i="11"/>
  <c r="S50" i="11" s="1"/>
  <c r="T50" i="11" s="1"/>
  <c r="C50" i="11"/>
  <c r="D50" i="11" s="1"/>
  <c r="Q51" i="11"/>
  <c r="B51" i="11"/>
  <c r="N48" i="11"/>
  <c r="O48" i="11" s="1"/>
  <c r="D49" i="11"/>
  <c r="N47" i="10"/>
  <c r="O47" i="10" s="1"/>
  <c r="R51" i="10"/>
  <c r="C51" i="10"/>
  <c r="Q50" i="10"/>
  <c r="S50" i="10" s="1"/>
  <c r="T50" i="10" s="1"/>
  <c r="D49" i="10"/>
  <c r="B50" i="10"/>
  <c r="I48" i="10"/>
  <c r="N48" i="10" s="1"/>
  <c r="O48" i="10" s="1"/>
  <c r="N48" i="9"/>
  <c r="O48" i="9" s="1"/>
  <c r="R52" i="9"/>
  <c r="C52" i="9"/>
  <c r="Q51" i="9"/>
  <c r="S51" i="9" s="1"/>
  <c r="T51" i="9" s="1"/>
  <c r="D50" i="9"/>
  <c r="B51" i="9"/>
  <c r="I49" i="9"/>
  <c r="N49" i="9" s="1"/>
  <c r="O49" i="9" s="1"/>
  <c r="I48" i="8"/>
  <c r="N47" i="8"/>
  <c r="O47" i="8" s="1"/>
  <c r="D49" i="8"/>
  <c r="L50" i="8" s="1"/>
  <c r="S49" i="8"/>
  <c r="T49" i="8" s="1"/>
  <c r="N48" i="7"/>
  <c r="O48" i="7" s="1"/>
  <c r="D50" i="7"/>
  <c r="S50" i="7"/>
  <c r="T50" i="7" s="1"/>
  <c r="I49" i="7"/>
  <c r="N48" i="14" l="1"/>
  <c r="O48" i="14" s="1"/>
  <c r="N50" i="23"/>
  <c r="O50" i="23" s="1"/>
  <c r="Q53" i="23"/>
  <c r="B53" i="23"/>
  <c r="D52" i="23"/>
  <c r="J49" i="10"/>
  <c r="L50" i="10"/>
  <c r="I53" i="19"/>
  <c r="K53" i="19"/>
  <c r="X7" i="19" s="1"/>
  <c r="J53" i="19"/>
  <c r="X6" i="19" s="1"/>
  <c r="L53" i="19"/>
  <c r="J52" i="19"/>
  <c r="L51" i="15"/>
  <c r="J50" i="15"/>
  <c r="Q53" i="24"/>
  <c r="S53" i="24" s="1"/>
  <c r="T53" i="24" s="1"/>
  <c r="X14" i="24" s="1"/>
  <c r="B53" i="24"/>
  <c r="D53" i="24" s="1"/>
  <c r="J53" i="20"/>
  <c r="X6" i="20" s="1"/>
  <c r="K53" i="20"/>
  <c r="X7" i="20" s="1"/>
  <c r="L52" i="23"/>
  <c r="J51" i="23"/>
  <c r="I51" i="23"/>
  <c r="N51" i="23" s="1"/>
  <c r="O51" i="23" s="1"/>
  <c r="J50" i="9"/>
  <c r="L51" i="9"/>
  <c r="J50" i="16"/>
  <c r="L51" i="16"/>
  <c r="I50" i="16"/>
  <c r="D52" i="24"/>
  <c r="L53" i="24" s="1"/>
  <c r="C53" i="23"/>
  <c r="R53" i="23"/>
  <c r="J50" i="7"/>
  <c r="L51" i="7"/>
  <c r="S50" i="8"/>
  <c r="T50" i="8" s="1"/>
  <c r="J50" i="11"/>
  <c r="L51" i="11"/>
  <c r="L50" i="15"/>
  <c r="J49" i="15"/>
  <c r="J49" i="11"/>
  <c r="L50" i="11"/>
  <c r="X8" i="24"/>
  <c r="I52" i="24"/>
  <c r="J52" i="24"/>
  <c r="I51" i="24"/>
  <c r="J51" i="24"/>
  <c r="S53" i="23"/>
  <c r="T53" i="23" s="1"/>
  <c r="X14" i="23" s="1"/>
  <c r="S53" i="20"/>
  <c r="T53" i="20" s="1"/>
  <c r="X14" i="20" s="1"/>
  <c r="I53" i="20"/>
  <c r="N52" i="20"/>
  <c r="O52" i="20" s="1"/>
  <c r="N51" i="19"/>
  <c r="O51" i="19" s="1"/>
  <c r="X8" i="19"/>
  <c r="I52" i="19"/>
  <c r="X9" i="19"/>
  <c r="R51" i="14"/>
  <c r="S51" i="14" s="1"/>
  <c r="T51" i="14" s="1"/>
  <c r="C51" i="14"/>
  <c r="D50" i="14"/>
  <c r="L51" i="14" s="1"/>
  <c r="J49" i="14"/>
  <c r="I49" i="14"/>
  <c r="N49" i="14" s="1"/>
  <c r="O49" i="14" s="1"/>
  <c r="B52" i="7"/>
  <c r="Q52" i="7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X9" i="10" s="1"/>
  <c r="F53" i="9"/>
  <c r="F53" i="8"/>
  <c r="X9" i="8" s="1"/>
  <c r="G53" i="7"/>
  <c r="C52" i="16"/>
  <c r="R52" i="16"/>
  <c r="N49" i="16"/>
  <c r="O49" i="16" s="1"/>
  <c r="S51" i="16"/>
  <c r="T51" i="16" s="1"/>
  <c r="Q52" i="16"/>
  <c r="B52" i="16"/>
  <c r="D51" i="16"/>
  <c r="I50" i="15"/>
  <c r="I49" i="15"/>
  <c r="C51" i="15"/>
  <c r="R51" i="15"/>
  <c r="S51" i="15" s="1"/>
  <c r="T51" i="15" s="1"/>
  <c r="X9" i="15"/>
  <c r="Q52" i="15"/>
  <c r="B52" i="15"/>
  <c r="X9" i="14"/>
  <c r="Q53" i="14"/>
  <c r="B53" i="14"/>
  <c r="Q51" i="13"/>
  <c r="D50" i="13"/>
  <c r="L51" i="13" s="1"/>
  <c r="B51" i="13"/>
  <c r="N48" i="13"/>
  <c r="O48" i="13" s="1"/>
  <c r="R52" i="13"/>
  <c r="C52" i="13"/>
  <c r="Q51" i="12"/>
  <c r="S51" i="12" s="1"/>
  <c r="T51" i="12" s="1"/>
  <c r="D50" i="12"/>
  <c r="L51" i="12" s="1"/>
  <c r="B51" i="12"/>
  <c r="R52" i="12"/>
  <c r="C52" i="12"/>
  <c r="N48" i="12"/>
  <c r="O48" i="12" s="1"/>
  <c r="I50" i="11"/>
  <c r="R51" i="11"/>
  <c r="S51" i="11" s="1"/>
  <c r="T51" i="11" s="1"/>
  <c r="C51" i="11"/>
  <c r="D51" i="11" s="1"/>
  <c r="Q52" i="11"/>
  <c r="B52" i="11"/>
  <c r="I49" i="11"/>
  <c r="Q51" i="10"/>
  <c r="S51" i="10" s="1"/>
  <c r="T51" i="10" s="1"/>
  <c r="B51" i="10"/>
  <c r="D50" i="10"/>
  <c r="R52" i="10"/>
  <c r="C52" i="10"/>
  <c r="I49" i="10"/>
  <c r="R53" i="9"/>
  <c r="C53" i="9"/>
  <c r="B52" i="9"/>
  <c r="Q52" i="9"/>
  <c r="S52" i="9" s="1"/>
  <c r="T52" i="9" s="1"/>
  <c r="D51" i="9"/>
  <c r="I50" i="9"/>
  <c r="X9" i="9"/>
  <c r="N48" i="8"/>
  <c r="O48" i="8" s="1"/>
  <c r="I49" i="8"/>
  <c r="S51" i="8"/>
  <c r="T51" i="8" s="1"/>
  <c r="D50" i="8"/>
  <c r="L51" i="8" s="1"/>
  <c r="N49" i="7"/>
  <c r="O49" i="7" s="1"/>
  <c r="I50" i="7"/>
  <c r="D51" i="7"/>
  <c r="S51" i="7"/>
  <c r="T51" i="7" s="1"/>
  <c r="J51" i="7" l="1"/>
  <c r="L52" i="7"/>
  <c r="J51" i="16"/>
  <c r="L52" i="16"/>
  <c r="I51" i="16"/>
  <c r="J51" i="11"/>
  <c r="L52" i="11"/>
  <c r="J51" i="9"/>
  <c r="L52" i="9"/>
  <c r="J50" i="10"/>
  <c r="L51" i="10"/>
  <c r="L53" i="23"/>
  <c r="X8" i="23" s="1"/>
  <c r="J52" i="23"/>
  <c r="I52" i="23"/>
  <c r="D53" i="23"/>
  <c r="I53" i="24"/>
  <c r="X5" i="24" s="1"/>
  <c r="J53" i="24"/>
  <c r="X6" i="24" s="1"/>
  <c r="K53" i="24"/>
  <c r="X7" i="24" s="1"/>
  <c r="N51" i="24"/>
  <c r="O51" i="24" s="1"/>
  <c r="N52" i="24"/>
  <c r="O52" i="24" s="1"/>
  <c r="N53" i="20"/>
  <c r="O53" i="20" s="1"/>
  <c r="X5" i="20"/>
  <c r="S53" i="19"/>
  <c r="T53" i="19" s="1"/>
  <c r="X14" i="19" s="1"/>
  <c r="N52" i="19"/>
  <c r="O52" i="19" s="1"/>
  <c r="X5" i="19"/>
  <c r="N53" i="19"/>
  <c r="O53" i="19" s="1"/>
  <c r="S52" i="7"/>
  <c r="T52" i="7" s="1"/>
  <c r="J50" i="14"/>
  <c r="I50" i="14"/>
  <c r="R52" i="14"/>
  <c r="S52" i="14" s="1"/>
  <c r="T52" i="14" s="1"/>
  <c r="C52" i="14"/>
  <c r="D51" i="14"/>
  <c r="L52" i="14" s="1"/>
  <c r="C53" i="7"/>
  <c r="R53" i="7"/>
  <c r="J50" i="8"/>
  <c r="C52" i="8"/>
  <c r="R52" i="8"/>
  <c r="Q52" i="8"/>
  <c r="S52" i="8" s="1"/>
  <c r="T52" i="8" s="1"/>
  <c r="B52" i="8"/>
  <c r="J50" i="12"/>
  <c r="I50" i="12"/>
  <c r="J50" i="13"/>
  <c r="I50" i="13"/>
  <c r="B53" i="7"/>
  <c r="Q53" i="7"/>
  <c r="S51" i="13"/>
  <c r="T51" i="13" s="1"/>
  <c r="Q53" i="16"/>
  <c r="B53" i="16"/>
  <c r="D52" i="16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N49" i="13"/>
  <c r="O49" i="13" s="1"/>
  <c r="Q52" i="13"/>
  <c r="S52" i="13" s="1"/>
  <c r="T52" i="13" s="1"/>
  <c r="D51" i="13"/>
  <c r="L52" i="13" s="1"/>
  <c r="B52" i="13"/>
  <c r="X9" i="13"/>
  <c r="N49" i="12"/>
  <c r="O49" i="12" s="1"/>
  <c r="X9" i="12"/>
  <c r="Q52" i="12"/>
  <c r="S52" i="12" s="1"/>
  <c r="T52" i="12" s="1"/>
  <c r="D51" i="12"/>
  <c r="L52" i="12" s="1"/>
  <c r="B52" i="12"/>
  <c r="R53" i="12"/>
  <c r="C53" i="12"/>
  <c r="N50" i="11"/>
  <c r="O50" i="11" s="1"/>
  <c r="R52" i="11"/>
  <c r="S52" i="11" s="1"/>
  <c r="T52" i="11" s="1"/>
  <c r="C52" i="11"/>
  <c r="X9" i="11"/>
  <c r="I51" i="11"/>
  <c r="N49" i="11"/>
  <c r="O49" i="11" s="1"/>
  <c r="Q53" i="11"/>
  <c r="B53" i="11"/>
  <c r="R53" i="10"/>
  <c r="C53" i="10"/>
  <c r="I50" i="10"/>
  <c r="Q52" i="10"/>
  <c r="S52" i="10" s="1"/>
  <c r="T52" i="10" s="1"/>
  <c r="D51" i="10"/>
  <c r="B52" i="10"/>
  <c r="N49" i="10"/>
  <c r="O49" i="10" s="1"/>
  <c r="I51" i="9"/>
  <c r="Q53" i="9"/>
  <c r="S53" i="9" s="1"/>
  <c r="T53" i="9" s="1"/>
  <c r="X14" i="9" s="1"/>
  <c r="D52" i="9"/>
  <c r="B53" i="9"/>
  <c r="D53" i="9" s="1"/>
  <c r="N50" i="9"/>
  <c r="O50" i="9" s="1"/>
  <c r="N49" i="8"/>
  <c r="O49" i="8" s="1"/>
  <c r="I50" i="8"/>
  <c r="D51" i="8"/>
  <c r="L52" i="8" s="1"/>
  <c r="N50" i="7"/>
  <c r="O50" i="7" s="1"/>
  <c r="I51" i="7"/>
  <c r="D52" i="7"/>
  <c r="X9" i="7"/>
  <c r="J53" i="9" l="1"/>
  <c r="K53" i="9"/>
  <c r="J53" i="23"/>
  <c r="K53" i="23"/>
  <c r="X7" i="23" s="1"/>
  <c r="I53" i="23"/>
  <c r="J52" i="7"/>
  <c r="L53" i="7"/>
  <c r="X8" i="7" s="1"/>
  <c r="J52" i="9"/>
  <c r="X6" i="9" s="1"/>
  <c r="L53" i="9"/>
  <c r="N52" i="23"/>
  <c r="O52" i="23" s="1"/>
  <c r="J51" i="10"/>
  <c r="L52" i="10"/>
  <c r="X6" i="23"/>
  <c r="J52" i="16"/>
  <c r="L53" i="16"/>
  <c r="X8" i="16" s="1"/>
  <c r="I52" i="16"/>
  <c r="L52" i="15"/>
  <c r="J51" i="15"/>
  <c r="N53" i="24"/>
  <c r="O53" i="24" s="1"/>
  <c r="X3" i="20"/>
  <c r="X18" i="20"/>
  <c r="X16" i="20" s="1"/>
  <c r="X3" i="19"/>
  <c r="X18" i="19"/>
  <c r="X16" i="19" s="1"/>
  <c r="J51" i="14"/>
  <c r="I51" i="14"/>
  <c r="C53" i="14"/>
  <c r="D53" i="14" s="1"/>
  <c r="K53" i="14" s="1"/>
  <c r="R53" i="14"/>
  <c r="S53" i="14" s="1"/>
  <c r="T53" i="14" s="1"/>
  <c r="X14" i="14" s="1"/>
  <c r="D52" i="14"/>
  <c r="L53" i="14" s="1"/>
  <c r="N50" i="14"/>
  <c r="O50" i="14" s="1"/>
  <c r="Q53" i="8"/>
  <c r="S53" i="8" s="1"/>
  <c r="T53" i="8" s="1"/>
  <c r="X14" i="8" s="1"/>
  <c r="B53" i="8"/>
  <c r="R53" i="8"/>
  <c r="C53" i="8"/>
  <c r="J51" i="12"/>
  <c r="I51" i="12"/>
  <c r="J51" i="8"/>
  <c r="J51" i="13"/>
  <c r="I51" i="13"/>
  <c r="S53" i="7"/>
  <c r="T53" i="7" s="1"/>
  <c r="X14" i="7" s="1"/>
  <c r="D53" i="16"/>
  <c r="X9" i="16"/>
  <c r="N51" i="16"/>
  <c r="O51" i="16" s="1"/>
  <c r="I51" i="15"/>
  <c r="R53" i="15"/>
  <c r="S53" i="15" s="1"/>
  <c r="T53" i="15" s="1"/>
  <c r="X14" i="15" s="1"/>
  <c r="C53" i="15"/>
  <c r="D53" i="15" s="1"/>
  <c r="D52" i="15"/>
  <c r="N50" i="13"/>
  <c r="O50" i="13" s="1"/>
  <c r="Q53" i="13"/>
  <c r="S53" i="13" s="1"/>
  <c r="T53" i="13" s="1"/>
  <c r="X14" i="13" s="1"/>
  <c r="D52" i="13"/>
  <c r="L53" i="13" s="1"/>
  <c r="B53" i="13"/>
  <c r="D53" i="13" s="1"/>
  <c r="K53" i="13" s="1"/>
  <c r="N50" i="12"/>
  <c r="O50" i="12" s="1"/>
  <c r="Q53" i="12"/>
  <c r="S53" i="12" s="1"/>
  <c r="T53" i="12" s="1"/>
  <c r="X14" i="12" s="1"/>
  <c r="D52" i="12"/>
  <c r="L53" i="12" s="1"/>
  <c r="B53" i="12"/>
  <c r="D53" i="12" s="1"/>
  <c r="K53" i="12" s="1"/>
  <c r="N51" i="11"/>
  <c r="O51" i="11" s="1"/>
  <c r="R53" i="11"/>
  <c r="S53" i="11" s="1"/>
  <c r="T53" i="11" s="1"/>
  <c r="X14" i="11" s="1"/>
  <c r="C53" i="11"/>
  <c r="D53" i="11" s="1"/>
  <c r="D52" i="11"/>
  <c r="Q53" i="10"/>
  <c r="S53" i="10" s="1"/>
  <c r="T53" i="10" s="1"/>
  <c r="X14" i="10" s="1"/>
  <c r="B53" i="10"/>
  <c r="D53" i="10" s="1"/>
  <c r="D52" i="10"/>
  <c r="I51" i="10"/>
  <c r="N50" i="10"/>
  <c r="O50" i="10" s="1"/>
  <c r="I52" i="9"/>
  <c r="X8" i="9"/>
  <c r="I53" i="9"/>
  <c r="X7" i="9"/>
  <c r="N51" i="9"/>
  <c r="O51" i="9" s="1"/>
  <c r="N50" i="8"/>
  <c r="O50" i="8" s="1"/>
  <c r="D52" i="8"/>
  <c r="L53" i="8" s="1"/>
  <c r="I51" i="8"/>
  <c r="I52" i="7"/>
  <c r="N51" i="7"/>
  <c r="O51" i="7" s="1"/>
  <c r="D53" i="7"/>
  <c r="J52" i="11" l="1"/>
  <c r="L53" i="11"/>
  <c r="J53" i="11"/>
  <c r="K53" i="11"/>
  <c r="J52" i="10"/>
  <c r="L53" i="10"/>
  <c r="L53" i="15"/>
  <c r="X8" i="15" s="1"/>
  <c r="J52" i="15"/>
  <c r="J53" i="16"/>
  <c r="K53" i="16"/>
  <c r="X7" i="16" s="1"/>
  <c r="I53" i="16"/>
  <c r="X5" i="23"/>
  <c r="N53" i="23"/>
  <c r="O53" i="23" s="1"/>
  <c r="X3" i="23" s="1"/>
  <c r="K53" i="15"/>
  <c r="J53" i="15"/>
  <c r="J53" i="10"/>
  <c r="X6" i="10" s="1"/>
  <c r="K53" i="10"/>
  <c r="J53" i="7"/>
  <c r="K53" i="7"/>
  <c r="X3" i="24"/>
  <c r="X18" i="24"/>
  <c r="X16" i="24" s="1"/>
  <c r="X11" i="20"/>
  <c r="X15" i="20"/>
  <c r="X11" i="19"/>
  <c r="X15" i="19"/>
  <c r="D53" i="8"/>
  <c r="N51" i="14"/>
  <c r="O51" i="14" s="1"/>
  <c r="J53" i="14"/>
  <c r="I53" i="14"/>
  <c r="X7" i="14"/>
  <c r="J52" i="14"/>
  <c r="I52" i="14"/>
  <c r="X8" i="14"/>
  <c r="J52" i="12"/>
  <c r="I52" i="12"/>
  <c r="J53" i="12"/>
  <c r="I53" i="12"/>
  <c r="X8" i="8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X7" i="15"/>
  <c r="I52" i="15"/>
  <c r="N51" i="15"/>
  <c r="O51" i="15" s="1"/>
  <c r="X7" i="13"/>
  <c r="X8" i="13"/>
  <c r="N51" i="13"/>
  <c r="O51" i="13" s="1"/>
  <c r="X7" i="12"/>
  <c r="X8" i="12"/>
  <c r="N51" i="12"/>
  <c r="O51" i="12" s="1"/>
  <c r="I53" i="11"/>
  <c r="X6" i="11"/>
  <c r="X7" i="11"/>
  <c r="I52" i="11"/>
  <c r="X8" i="11"/>
  <c r="N51" i="10"/>
  <c r="O51" i="10" s="1"/>
  <c r="I52" i="10"/>
  <c r="X8" i="10"/>
  <c r="I53" i="10"/>
  <c r="X7" i="10"/>
  <c r="N53" i="9"/>
  <c r="O53" i="9" s="1"/>
  <c r="X5" i="9"/>
  <c r="N52" i="9"/>
  <c r="O52" i="9" s="1"/>
  <c r="N51" i="8"/>
  <c r="O51" i="8" s="1"/>
  <c r="I53" i="8"/>
  <c r="I52" i="8"/>
  <c r="I53" i="7"/>
  <c r="X5" i="7" s="1"/>
  <c r="X6" i="7"/>
  <c r="X7" i="7"/>
  <c r="N52" i="7"/>
  <c r="O52" i="7" s="1"/>
  <c r="X11" i="23" l="1"/>
  <c r="X15" i="23"/>
  <c r="J53" i="8"/>
  <c r="X6" i="8" s="1"/>
  <c r="K53" i="8"/>
  <c r="X7" i="8" s="1"/>
  <c r="N52" i="15"/>
  <c r="O52" i="15" s="1"/>
  <c r="X18" i="23"/>
  <c r="X16" i="23" s="1"/>
  <c r="X6" i="14"/>
  <c r="X5" i="8"/>
  <c r="X11" i="24"/>
  <c r="X15" i="24"/>
  <c r="N53" i="14"/>
  <c r="O53" i="14" s="1"/>
  <c r="N52" i="14"/>
  <c r="O52" i="14" s="1"/>
  <c r="X5" i="14"/>
  <c r="X18" i="9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I7" i="18" s="1"/>
  <c r="N52" i="8"/>
  <c r="O52" i="8" s="1"/>
  <c r="N53" i="8"/>
  <c r="O53" i="8" s="1"/>
  <c r="N53" i="7"/>
  <c r="O53" i="7" s="1"/>
  <c r="X16" i="9" l="1"/>
  <c r="M7" i="18"/>
  <c r="X18" i="14"/>
  <c r="X3" i="14"/>
  <c r="I12" i="18" s="1"/>
  <c r="X15" i="9"/>
  <c r="X11" i="9"/>
  <c r="J7" i="18" s="1"/>
  <c r="X3" i="16"/>
  <c r="I14" i="18" s="1"/>
  <c r="X18" i="16"/>
  <c r="X3" i="15"/>
  <c r="I13" i="18" s="1"/>
  <c r="X18" i="15"/>
  <c r="X3" i="13"/>
  <c r="I11" i="18" s="1"/>
  <c r="X18" i="13"/>
  <c r="X3" i="12"/>
  <c r="I10" i="18" s="1"/>
  <c r="X18" i="12"/>
  <c r="X3" i="11"/>
  <c r="I9" i="18" s="1"/>
  <c r="X18" i="11"/>
  <c r="X3" i="10"/>
  <c r="I8" i="18" s="1"/>
  <c r="X18" i="10"/>
  <c r="X18" i="8"/>
  <c r="X3" i="8"/>
  <c r="I6" i="18" s="1"/>
  <c r="X3" i="7"/>
  <c r="I5" i="18" s="1"/>
  <c r="X18" i="7"/>
  <c r="X16" i="14" l="1"/>
  <c r="M12" i="18"/>
  <c r="X16" i="13"/>
  <c r="M11" i="18"/>
  <c r="X16" i="12"/>
  <c r="M10" i="18"/>
  <c r="X16" i="11"/>
  <c r="M9" i="18"/>
  <c r="X16" i="10"/>
  <c r="M8" i="18"/>
  <c r="X16" i="7"/>
  <c r="M5" i="18"/>
  <c r="X16" i="8"/>
  <c r="M6" i="18"/>
  <c r="X16" i="16"/>
  <c r="M14" i="18"/>
  <c r="X16" i="15"/>
  <c r="M13" i="18"/>
  <c r="X11" i="14"/>
  <c r="J12" i="18" s="1"/>
  <c r="X15" i="14"/>
  <c r="X11" i="10"/>
  <c r="J8" i="18" s="1"/>
  <c r="X15" i="10"/>
  <c r="X15" i="7"/>
  <c r="X11" i="7"/>
  <c r="J5" i="18" s="1"/>
  <c r="X15" i="16"/>
  <c r="X11" i="16"/>
  <c r="J14" i="18" s="1"/>
  <c r="X15" i="15"/>
  <c r="X11" i="15"/>
  <c r="J13" i="18" s="1"/>
  <c r="X11" i="13"/>
  <c r="J11" i="18" s="1"/>
  <c r="X15" i="13"/>
  <c r="X11" i="12"/>
  <c r="J10" i="18" s="1"/>
  <c r="X15" i="12"/>
  <c r="X15" i="11"/>
  <c r="X11" i="11"/>
  <c r="J9" i="18" s="1"/>
  <c r="X11" i="8"/>
  <c r="J6" i="18" s="1"/>
  <c r="X15" i="8"/>
  <c r="C3" i="6" l="1"/>
  <c r="R4" i="6" s="1"/>
  <c r="B3" i="6"/>
  <c r="Q4" i="6" s="1"/>
  <c r="C4" i="6" l="1"/>
  <c r="R5" i="6" s="1"/>
  <c r="D3" i="6"/>
  <c r="L4" i="6" l="1"/>
  <c r="H4" i="18"/>
  <c r="I3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L5" i="6" l="1"/>
  <c r="J4" i="6"/>
  <c r="I4" i="6"/>
  <c r="B6" i="6"/>
  <c r="Q7" i="6" s="1"/>
  <c r="S7" i="6" s="1"/>
  <c r="D5" i="6"/>
  <c r="L6" i="6" s="1"/>
  <c r="T5" i="6"/>
  <c r="C7" i="6"/>
  <c r="R8" i="6" s="1"/>
  <c r="N3" i="6"/>
  <c r="O3" i="6" s="1"/>
  <c r="J5" i="6" l="1"/>
  <c r="I5" i="6"/>
  <c r="B7" i="6"/>
  <c r="Q8" i="6" s="1"/>
  <c r="S8" i="6" s="1"/>
  <c r="D6" i="6"/>
  <c r="L7" i="6" s="1"/>
  <c r="C8" i="6"/>
  <c r="R9" i="6" s="1"/>
  <c r="T6" i="6"/>
  <c r="N5" i="6" l="1"/>
  <c r="O5" i="6" s="1"/>
  <c r="J6" i="6"/>
  <c r="I6" i="6"/>
  <c r="B8" i="6"/>
  <c r="Q9" i="6" s="1"/>
  <c r="S9" i="6" s="1"/>
  <c r="D7" i="6"/>
  <c r="L8" i="6" s="1"/>
  <c r="T7" i="6"/>
  <c r="N4" i="6"/>
  <c r="O4" i="6" s="1"/>
  <c r="C9" i="6"/>
  <c r="R10" i="6" s="1"/>
  <c r="J7" i="6" l="1"/>
  <c r="I7" i="6"/>
  <c r="B9" i="6"/>
  <c r="Q10" i="6" s="1"/>
  <c r="S10" i="6" s="1"/>
  <c r="D8" i="6"/>
  <c r="L9" i="6" s="1"/>
  <c r="C10" i="6"/>
  <c r="R11" i="6" s="1"/>
  <c r="N6" i="6"/>
  <c r="O6" i="6" s="1"/>
  <c r="T8" i="6"/>
  <c r="J8" i="6" l="1"/>
  <c r="I8" i="6"/>
  <c r="B10" i="6"/>
  <c r="Q11" i="6" s="1"/>
  <c r="S11" i="6" s="1"/>
  <c r="D9" i="6"/>
  <c r="L10" i="6" s="1"/>
  <c r="C11" i="6"/>
  <c r="R12" i="6" s="1"/>
  <c r="N7" i="6"/>
  <c r="O7" i="6" s="1"/>
  <c r="T9" i="6"/>
  <c r="J9" i="6" l="1"/>
  <c r="I9" i="6"/>
  <c r="B11" i="6"/>
  <c r="Q12" i="6" s="1"/>
  <c r="S12" i="6" s="1"/>
  <c r="D10" i="6"/>
  <c r="L11" i="6" s="1"/>
  <c r="C12" i="6"/>
  <c r="R13" i="6" s="1"/>
  <c r="T10" i="6"/>
  <c r="N8" i="6"/>
  <c r="O8" i="6" s="1"/>
  <c r="J10" i="6" l="1"/>
  <c r="I10" i="6"/>
  <c r="B12" i="6"/>
  <c r="Q13" i="6" s="1"/>
  <c r="S13" i="6" s="1"/>
  <c r="D11" i="6"/>
  <c r="L12" i="6" s="1"/>
  <c r="C13" i="6"/>
  <c r="R14" i="6" s="1"/>
  <c r="N9" i="6"/>
  <c r="O9" i="6" s="1"/>
  <c r="T11" i="6"/>
  <c r="N10" i="6" l="1"/>
  <c r="O10" i="6" s="1"/>
  <c r="J11" i="6"/>
  <c r="I11" i="6"/>
  <c r="B13" i="6"/>
  <c r="Q14" i="6" s="1"/>
  <c r="S14" i="6" s="1"/>
  <c r="D12" i="6"/>
  <c r="L13" i="6" s="1"/>
  <c r="C14" i="6"/>
  <c r="R15" i="6" s="1"/>
  <c r="T12" i="6"/>
  <c r="J12" i="6" l="1"/>
  <c r="I12" i="6"/>
  <c r="B14" i="6"/>
  <c r="Q15" i="6" s="1"/>
  <c r="S15" i="6" s="1"/>
  <c r="D13" i="6"/>
  <c r="L14" i="6" s="1"/>
  <c r="C15" i="6"/>
  <c r="R16" i="6" s="1"/>
  <c r="T13" i="6"/>
  <c r="N11" i="6"/>
  <c r="O11" i="6" s="1"/>
  <c r="N12" i="6" l="1"/>
  <c r="O12" i="6" s="1"/>
  <c r="J13" i="6"/>
  <c r="I13" i="6"/>
  <c r="B15" i="6"/>
  <c r="Q16" i="6" s="1"/>
  <c r="S16" i="6" s="1"/>
  <c r="D14" i="6"/>
  <c r="L15" i="6" s="1"/>
  <c r="C16" i="6"/>
  <c r="R17" i="6" s="1"/>
  <c r="T14" i="6"/>
  <c r="N13" i="6" l="1"/>
  <c r="O13" i="6" s="1"/>
  <c r="J14" i="6"/>
  <c r="I14" i="6"/>
  <c r="B16" i="6"/>
  <c r="Q17" i="6" s="1"/>
  <c r="S17" i="6" s="1"/>
  <c r="D15" i="6"/>
  <c r="L16" i="6" s="1"/>
  <c r="C17" i="6"/>
  <c r="R18" i="6" s="1"/>
  <c r="T15" i="6"/>
  <c r="N14" i="6" l="1"/>
  <c r="O14" i="6" s="1"/>
  <c r="J15" i="6"/>
  <c r="I15" i="6"/>
  <c r="B17" i="6"/>
  <c r="Q18" i="6" s="1"/>
  <c r="S18" i="6" s="1"/>
  <c r="D16" i="6"/>
  <c r="L17" i="6" s="1"/>
  <c r="T16" i="6"/>
  <c r="C18" i="6"/>
  <c r="R19" i="6" s="1"/>
  <c r="J16" i="6" l="1"/>
  <c r="I16" i="6"/>
  <c r="N15" i="6"/>
  <c r="O15" i="6" s="1"/>
  <c r="B18" i="6"/>
  <c r="Q19" i="6" s="1"/>
  <c r="S19" i="6" s="1"/>
  <c r="D17" i="6"/>
  <c r="L18" i="6" s="1"/>
  <c r="C19" i="6"/>
  <c r="R20" i="6" s="1"/>
  <c r="T17" i="6"/>
  <c r="J17" i="6" l="1"/>
  <c r="I17" i="6"/>
  <c r="N16" i="6"/>
  <c r="O16" i="6" s="1"/>
  <c r="B19" i="6"/>
  <c r="Q20" i="6" s="1"/>
  <c r="S20" i="6" s="1"/>
  <c r="D18" i="6"/>
  <c r="L19" i="6" s="1"/>
  <c r="T18" i="6"/>
  <c r="C20" i="6"/>
  <c r="R21" i="6" s="1"/>
  <c r="J18" i="6" l="1"/>
  <c r="I18" i="6"/>
  <c r="B20" i="6"/>
  <c r="Q21" i="6" s="1"/>
  <c r="S21" i="6" s="1"/>
  <c r="D19" i="6"/>
  <c r="L20" i="6" s="1"/>
  <c r="C21" i="6"/>
  <c r="R22" i="6" s="1"/>
  <c r="T19" i="6"/>
  <c r="N17" i="6"/>
  <c r="O17" i="6" s="1"/>
  <c r="J19" i="6" l="1"/>
  <c r="I19" i="6"/>
  <c r="N18" i="6"/>
  <c r="O18" i="6" s="1"/>
  <c r="B21" i="6"/>
  <c r="Q22" i="6" s="1"/>
  <c r="S22" i="6" s="1"/>
  <c r="D20" i="6"/>
  <c r="L21" i="6" s="1"/>
  <c r="T20" i="6"/>
  <c r="C22" i="6"/>
  <c r="R23" i="6" s="1"/>
  <c r="J20" i="6" l="1"/>
  <c r="I20" i="6"/>
  <c r="N19" i="6"/>
  <c r="O19" i="6" s="1"/>
  <c r="B22" i="6"/>
  <c r="Q23" i="6" s="1"/>
  <c r="S23" i="6" s="1"/>
  <c r="D21" i="6"/>
  <c r="L22" i="6" s="1"/>
  <c r="C23" i="6"/>
  <c r="R24" i="6" s="1"/>
  <c r="T21" i="6"/>
  <c r="N20" i="6" l="1"/>
  <c r="O20" i="6" s="1"/>
  <c r="J21" i="6"/>
  <c r="I21" i="6"/>
  <c r="B23" i="6"/>
  <c r="Q24" i="6" s="1"/>
  <c r="S24" i="6" s="1"/>
  <c r="D22" i="6"/>
  <c r="L23" i="6" s="1"/>
  <c r="C24" i="6"/>
  <c r="R25" i="6" s="1"/>
  <c r="T22" i="6"/>
  <c r="N21" i="6" l="1"/>
  <c r="O21" i="6" s="1"/>
  <c r="J22" i="6"/>
  <c r="I22" i="6"/>
  <c r="B24" i="6"/>
  <c r="Q25" i="6" s="1"/>
  <c r="S25" i="6" s="1"/>
  <c r="D23" i="6"/>
  <c r="L24" i="6" s="1"/>
  <c r="C25" i="6"/>
  <c r="R26" i="6" s="1"/>
  <c r="T23" i="6"/>
  <c r="J23" i="6" l="1"/>
  <c r="I23" i="6"/>
  <c r="N22" i="6"/>
  <c r="O22" i="6" s="1"/>
  <c r="B25" i="6"/>
  <c r="Q26" i="6" s="1"/>
  <c r="S26" i="6" s="1"/>
  <c r="D24" i="6"/>
  <c r="L25" i="6" s="1"/>
  <c r="T24" i="6"/>
  <c r="C26" i="6"/>
  <c r="R27" i="6" s="1"/>
  <c r="J24" i="6" l="1"/>
  <c r="I24" i="6"/>
  <c r="N23" i="6"/>
  <c r="O23" i="6" s="1"/>
  <c r="B26" i="6"/>
  <c r="Q27" i="6" s="1"/>
  <c r="S27" i="6" s="1"/>
  <c r="D25" i="6"/>
  <c r="L26" i="6" s="1"/>
  <c r="T25" i="6"/>
  <c r="C27" i="6"/>
  <c r="R28" i="6" s="1"/>
  <c r="J25" i="6" l="1"/>
  <c r="I25" i="6"/>
  <c r="N24" i="6"/>
  <c r="O24" i="6" s="1"/>
  <c r="B27" i="6"/>
  <c r="Q28" i="6" s="1"/>
  <c r="S28" i="6" s="1"/>
  <c r="D26" i="6"/>
  <c r="L27" i="6" s="1"/>
  <c r="C28" i="6"/>
  <c r="R29" i="6" s="1"/>
  <c r="T26" i="6"/>
  <c r="N25" i="6" l="1"/>
  <c r="O25" i="6" s="1"/>
  <c r="J26" i="6"/>
  <c r="I26" i="6"/>
  <c r="B28" i="6"/>
  <c r="Q29" i="6" s="1"/>
  <c r="S29" i="6" s="1"/>
  <c r="D27" i="6"/>
  <c r="L28" i="6" s="1"/>
  <c r="C29" i="6"/>
  <c r="R30" i="6" s="1"/>
  <c r="T27" i="6"/>
  <c r="J27" i="6" l="1"/>
  <c r="I27" i="6"/>
  <c r="B29" i="6"/>
  <c r="Q30" i="6" s="1"/>
  <c r="S30" i="6" s="1"/>
  <c r="D28" i="6"/>
  <c r="L29" i="6" s="1"/>
  <c r="C30" i="6"/>
  <c r="R31" i="6" s="1"/>
  <c r="T28" i="6"/>
  <c r="N26" i="6"/>
  <c r="O26" i="6" s="1"/>
  <c r="N27" i="6" l="1"/>
  <c r="O27" i="6" s="1"/>
  <c r="J28" i="6"/>
  <c r="I28" i="6"/>
  <c r="T29" i="6"/>
  <c r="B30" i="6"/>
  <c r="Q31" i="6" s="1"/>
  <c r="S31" i="6" s="1"/>
  <c r="D29" i="6"/>
  <c r="L30" i="6" s="1"/>
  <c r="C31" i="6"/>
  <c r="R32" i="6" s="1"/>
  <c r="J29" i="6" l="1"/>
  <c r="I29" i="6"/>
  <c r="B31" i="6"/>
  <c r="Q32" i="6" s="1"/>
  <c r="S32" i="6" s="1"/>
  <c r="D30" i="6"/>
  <c r="L31" i="6" s="1"/>
  <c r="T30" i="6"/>
  <c r="C32" i="6"/>
  <c r="R33" i="6" s="1"/>
  <c r="N28" i="6"/>
  <c r="O28" i="6" s="1"/>
  <c r="J30" i="6" l="1"/>
  <c r="I30" i="6"/>
  <c r="N29" i="6"/>
  <c r="O29" i="6" s="1"/>
  <c r="B32" i="6"/>
  <c r="Q33" i="6" s="1"/>
  <c r="S33" i="6" s="1"/>
  <c r="D31" i="6"/>
  <c r="L32" i="6" s="1"/>
  <c r="C33" i="6"/>
  <c r="R34" i="6" s="1"/>
  <c r="T31" i="6"/>
  <c r="J31" i="6" l="1"/>
  <c r="I31" i="6"/>
  <c r="B33" i="6"/>
  <c r="Q34" i="6" s="1"/>
  <c r="S34" i="6" s="1"/>
  <c r="D32" i="6"/>
  <c r="L33" i="6" s="1"/>
  <c r="T32" i="6"/>
  <c r="C34" i="6"/>
  <c r="R35" i="6" s="1"/>
  <c r="N30" i="6"/>
  <c r="O30" i="6" s="1"/>
  <c r="J32" i="6" l="1"/>
  <c r="I32" i="6"/>
  <c r="N32" i="6" s="1"/>
  <c r="O32" i="6" s="1"/>
  <c r="B34" i="6"/>
  <c r="Q35" i="6" s="1"/>
  <c r="S35" i="6" s="1"/>
  <c r="D33" i="6"/>
  <c r="L34" i="6" s="1"/>
  <c r="C35" i="6"/>
  <c r="R36" i="6" s="1"/>
  <c r="T33" i="6"/>
  <c r="N31" i="6"/>
  <c r="O31" i="6" s="1"/>
  <c r="J33" i="6" l="1"/>
  <c r="I33" i="6"/>
  <c r="B35" i="6"/>
  <c r="Q36" i="6" s="1"/>
  <c r="S36" i="6" s="1"/>
  <c r="D34" i="6"/>
  <c r="L35" i="6" s="1"/>
  <c r="T34" i="6"/>
  <c r="C36" i="6"/>
  <c r="R37" i="6" s="1"/>
  <c r="J34" i="6" l="1"/>
  <c r="I34" i="6"/>
  <c r="B36" i="6"/>
  <c r="Q37" i="6" s="1"/>
  <c r="S37" i="6" s="1"/>
  <c r="D35" i="6"/>
  <c r="L36" i="6" s="1"/>
  <c r="C37" i="6"/>
  <c r="R38" i="6" s="1"/>
  <c r="T35" i="6"/>
  <c r="N33" i="6"/>
  <c r="O33" i="6" s="1"/>
  <c r="J35" i="6" l="1"/>
  <c r="I35" i="6"/>
  <c r="N34" i="6"/>
  <c r="O34" i="6" s="1"/>
  <c r="B37" i="6"/>
  <c r="Q38" i="6" s="1"/>
  <c r="S38" i="6" s="1"/>
  <c r="D36" i="6"/>
  <c r="L37" i="6" s="1"/>
  <c r="C38" i="6"/>
  <c r="R39" i="6" s="1"/>
  <c r="T36" i="6"/>
  <c r="J36" i="6" l="1"/>
  <c r="I36" i="6"/>
  <c r="B38" i="6"/>
  <c r="Q39" i="6" s="1"/>
  <c r="S39" i="6" s="1"/>
  <c r="D37" i="6"/>
  <c r="L38" i="6" s="1"/>
  <c r="C39" i="6"/>
  <c r="R40" i="6" s="1"/>
  <c r="N35" i="6"/>
  <c r="O35" i="6" s="1"/>
  <c r="T37" i="6"/>
  <c r="N36" i="6" l="1"/>
  <c r="O36" i="6" s="1"/>
  <c r="J37" i="6"/>
  <c r="I37" i="6"/>
  <c r="B39" i="6"/>
  <c r="Q40" i="6" s="1"/>
  <c r="S40" i="6" s="1"/>
  <c r="D38" i="6"/>
  <c r="L39" i="6" s="1"/>
  <c r="C40" i="6"/>
  <c r="R41" i="6" s="1"/>
  <c r="T38" i="6"/>
  <c r="J38" i="6" l="1"/>
  <c r="I38" i="6"/>
  <c r="B40" i="6"/>
  <c r="Q41" i="6" s="1"/>
  <c r="S41" i="6" s="1"/>
  <c r="D39" i="6"/>
  <c r="L40" i="6" s="1"/>
  <c r="T39" i="6"/>
  <c r="C41" i="6"/>
  <c r="R42" i="6" s="1"/>
  <c r="N37" i="6"/>
  <c r="O37" i="6" s="1"/>
  <c r="N38" i="6" l="1"/>
  <c r="O38" i="6" s="1"/>
  <c r="J39" i="6"/>
  <c r="I39" i="6"/>
  <c r="B41" i="6"/>
  <c r="Q42" i="6" s="1"/>
  <c r="S42" i="6" s="1"/>
  <c r="D40" i="6"/>
  <c r="L41" i="6" s="1"/>
  <c r="C42" i="6"/>
  <c r="R43" i="6" s="1"/>
  <c r="T40" i="6"/>
  <c r="J40" i="6" l="1"/>
  <c r="I40" i="6"/>
  <c r="B42" i="6"/>
  <c r="Q43" i="6" s="1"/>
  <c r="S43" i="6" s="1"/>
  <c r="D41" i="6"/>
  <c r="L42" i="6" s="1"/>
  <c r="C43" i="6"/>
  <c r="R44" i="6" s="1"/>
  <c r="N39" i="6"/>
  <c r="O39" i="6" s="1"/>
  <c r="T41" i="6"/>
  <c r="J41" i="6" l="1"/>
  <c r="I41" i="6"/>
  <c r="N40" i="6"/>
  <c r="O40" i="6" s="1"/>
  <c r="B43" i="6"/>
  <c r="Q44" i="6" s="1"/>
  <c r="S44" i="6" s="1"/>
  <c r="D42" i="6"/>
  <c r="L43" i="6" s="1"/>
  <c r="C44" i="6"/>
  <c r="R45" i="6" s="1"/>
  <c r="T42" i="6"/>
  <c r="J42" i="6" l="1"/>
  <c r="I42" i="6"/>
  <c r="N41" i="6"/>
  <c r="O41" i="6" s="1"/>
  <c r="B44" i="6"/>
  <c r="Q45" i="6" s="1"/>
  <c r="S45" i="6" s="1"/>
  <c r="D43" i="6"/>
  <c r="L44" i="6" s="1"/>
  <c r="C45" i="6"/>
  <c r="R46" i="6" s="1"/>
  <c r="T43" i="6"/>
  <c r="J43" i="6" l="1"/>
  <c r="I43" i="6"/>
  <c r="B45" i="6"/>
  <c r="Q46" i="6" s="1"/>
  <c r="S46" i="6" s="1"/>
  <c r="D44" i="6"/>
  <c r="L45" i="6" s="1"/>
  <c r="C46" i="6"/>
  <c r="R47" i="6" s="1"/>
  <c r="N42" i="6"/>
  <c r="O42" i="6" s="1"/>
  <c r="T44" i="6"/>
  <c r="J44" i="6" l="1"/>
  <c r="I44" i="6"/>
  <c r="B46" i="6"/>
  <c r="Q47" i="6" s="1"/>
  <c r="S47" i="6" s="1"/>
  <c r="D45" i="6"/>
  <c r="L46" i="6" s="1"/>
  <c r="C47" i="6"/>
  <c r="R48" i="6" s="1"/>
  <c r="T45" i="6"/>
  <c r="N43" i="6"/>
  <c r="O43" i="6" s="1"/>
  <c r="J45" i="6" l="1"/>
  <c r="I45" i="6"/>
  <c r="N44" i="6"/>
  <c r="O44" i="6" s="1"/>
  <c r="B47" i="6"/>
  <c r="Q48" i="6" s="1"/>
  <c r="S48" i="6" s="1"/>
  <c r="D46" i="6"/>
  <c r="L47" i="6" s="1"/>
  <c r="C48" i="6"/>
  <c r="R49" i="6" s="1"/>
  <c r="T46" i="6"/>
  <c r="J46" i="6" l="1"/>
  <c r="I46" i="6"/>
  <c r="N45" i="6"/>
  <c r="O45" i="6" s="1"/>
  <c r="B48" i="6"/>
  <c r="Q49" i="6" s="1"/>
  <c r="S49" i="6" s="1"/>
  <c r="D47" i="6"/>
  <c r="L48" i="6" s="1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B49" i="6"/>
  <c r="Q50" i="6" s="1"/>
  <c r="S50" i="6" s="1"/>
  <c r="D48" i="6"/>
  <c r="L49" i="6" s="1"/>
  <c r="C50" i="6"/>
  <c r="R51" i="6" s="1"/>
  <c r="N46" i="6"/>
  <c r="O46" i="6" s="1"/>
  <c r="T48" i="6"/>
  <c r="J48" i="6" l="1"/>
  <c r="I48" i="6"/>
  <c r="B50" i="6"/>
  <c r="Q51" i="6" s="1"/>
  <c r="S51" i="6" s="1"/>
  <c r="D49" i="6"/>
  <c r="L50" i="6" s="1"/>
  <c r="C51" i="6"/>
  <c r="R52" i="6" s="1"/>
  <c r="T49" i="6"/>
  <c r="N47" i="6"/>
  <c r="O47" i="6" s="1"/>
  <c r="J49" i="6" l="1"/>
  <c r="I49" i="6"/>
  <c r="N48" i="6"/>
  <c r="O48" i="6" s="1"/>
  <c r="B51" i="6"/>
  <c r="Q52" i="6" s="1"/>
  <c r="S52" i="6" s="1"/>
  <c r="D50" i="6"/>
  <c r="L51" i="6" s="1"/>
  <c r="C52" i="6"/>
  <c r="R53" i="6" s="1"/>
  <c r="T50" i="6"/>
  <c r="J50" i="6" l="1"/>
  <c r="I50" i="6"/>
  <c r="B52" i="6"/>
  <c r="Q53" i="6" s="1"/>
  <c r="D51" i="6"/>
  <c r="L52" i="6" s="1"/>
  <c r="C53" i="6"/>
  <c r="T51" i="6"/>
  <c r="N49" i="6"/>
  <c r="O49" i="6" s="1"/>
  <c r="J51" i="6" l="1"/>
  <c r="I51" i="6"/>
  <c r="X9" i="6"/>
  <c r="M19" i="18" s="1"/>
  <c r="S53" i="6"/>
  <c r="N50" i="6"/>
  <c r="O50" i="6" s="1"/>
  <c r="B53" i="6"/>
  <c r="D53" i="6" s="1"/>
  <c r="K53" i="6" s="1"/>
  <c r="D52" i="6"/>
  <c r="L53" i="6" s="1"/>
  <c r="T52" i="6"/>
  <c r="N51" i="6" l="1"/>
  <c r="O51" i="6" s="1"/>
  <c r="J53" i="6"/>
  <c r="I53" i="6"/>
  <c r="J52" i="6"/>
  <c r="I52" i="6"/>
  <c r="T53" i="6"/>
  <c r="X14" i="6" s="1"/>
  <c r="N52" i="6" l="1"/>
  <c r="O52" i="6" s="1"/>
  <c r="X8" i="6"/>
  <c r="L19" i="18" s="1"/>
  <c r="X5" i="6"/>
  <c r="J19" i="18" s="1"/>
  <c r="X6" i="6"/>
  <c r="I19" i="18" s="1"/>
  <c r="X7" i="6"/>
  <c r="K19" i="18" s="1"/>
  <c r="N53" i="6" l="1"/>
  <c r="O53" i="6" s="1"/>
  <c r="X3" i="6" l="1"/>
  <c r="X18" i="6"/>
  <c r="X16" i="6" l="1"/>
  <c r="M4" i="18"/>
  <c r="X11" i="6"/>
  <c r="J4" i="18" s="1"/>
  <c r="I4" i="18"/>
  <c r="X15" i="6"/>
  <c r="C12" i="17" l="1"/>
  <c r="K14" i="18" s="1"/>
  <c r="C4" i="17"/>
  <c r="D4" i="17" s="1"/>
  <c r="L6" i="18" s="1"/>
  <c r="C6" i="17"/>
  <c r="D6" i="17" s="1"/>
  <c r="C7" i="17"/>
  <c r="D7" i="17" s="1"/>
  <c r="C9" i="17"/>
  <c r="K11" i="18" s="1"/>
  <c r="C8" i="17"/>
  <c r="D8" i="17" s="1"/>
  <c r="L10" i="18" s="1"/>
  <c r="C11" i="17"/>
  <c r="K13" i="18" s="1"/>
  <c r="C10" i="17"/>
  <c r="K12" i="18" s="1"/>
  <c r="C5" i="17"/>
  <c r="C3" i="17"/>
  <c r="K5" i="18" s="1"/>
  <c r="K8" i="18" l="1"/>
  <c r="D11" i="17"/>
  <c r="I20" i="17" s="1"/>
  <c r="K9" i="18"/>
  <c r="D9" i="17"/>
  <c r="L11" i="18" s="1"/>
  <c r="K6" i="18"/>
  <c r="K10" i="18"/>
  <c r="D12" i="17"/>
  <c r="L14" i="18" s="1"/>
  <c r="D10" i="17"/>
  <c r="L12" i="18" s="1"/>
  <c r="G5" i="17"/>
  <c r="D3" i="17"/>
  <c r="H4" i="17"/>
  <c r="G6" i="17"/>
  <c r="G20" i="17"/>
  <c r="L9" i="18"/>
  <c r="I4" i="17"/>
  <c r="D5" i="17"/>
  <c r="K7" i="18"/>
  <c r="I9" i="17"/>
  <c r="L8" i="18"/>
  <c r="L13" i="18" l="1"/>
  <c r="H20" i="17"/>
  <c r="J20" i="17"/>
  <c r="G9" i="17"/>
  <c r="L5" i="18"/>
  <c r="H9" i="17"/>
  <c r="L7" i="18"/>
  <c r="M14" i="17" l="1" a="1"/>
  <c r="M14" i="17" s="1"/>
  <c r="L3" i="17" a="1"/>
  <c r="L3" i="17" s="1"/>
  <c r="T10" i="17" l="1"/>
  <c r="H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<sst xmlns="http://schemas.openxmlformats.org/spreadsheetml/2006/main" count="926" uniqueCount="123">
  <si>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</si>
  <si>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</si>
  <si>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</si>
  <si>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</si>
  <si>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</si>
  <si>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</si>
  <si>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</si>
  <si>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</si>
  <si>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</si>
  <si>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</si>
  <si>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</si>
  <si>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</si>
  <si>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</si>
  <si>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</si>
  <si>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</si>
  <si>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</si>
  <si>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</si>
  <si>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</si>
  <si>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</si>
  <si>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</si>
  <si>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</si>
  <si>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</si>
  <si>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</si>
  <si>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</si>
  <si>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</si>
  <si>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</si>
  <si>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</si>
  <si>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</si>
  <si>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</si>
  <si>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</si>
  <si>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</si>
  <si>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</si>
  <si>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</si>
  <si>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</si>
  <si>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</si>
  <si>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</si>
  <si>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</si>
  <si>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</si>
  <si>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</si>
  <si>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</si>
  <si>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</si>
  <si>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</si>
  <si>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</si>
  <si>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</si>
  <si>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</si>
  <si>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</si>
  <si>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</si>
  <si>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</si>
  <si>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</si>
  <si>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</si>
  <si>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</si>
  <si>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</si>
  <si>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</si>
  <si>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</si>
  <si>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</si>
  <si>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</si>
  <si>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</si>
  <si>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</si>
  <si>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</si>
  <si>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</si>
  <si>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</si>
  <si>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</si>
  <si>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</si>
  <si>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</si>
  <si>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</si>
  <si>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</si>
  <si>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</si>
  <si>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</si>
  <si>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</si>
  <si>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</si>
  <si>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</si>
  <si>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</si>
  <si>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</si>
  <si>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</si>
  <si>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</si>
  <si>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</si>
  <si>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</si>
  <si>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</si>
  <si>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</si>
  <si>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</si>
  <si>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</si>
  <si>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</si>
  <si>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</si>
  <si>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</si>
  <si>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</si>
  <si>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</si>
  <si>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</si>
  <si>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</si>
  <si>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</si>
  <si>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</si>
  <si>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</si>
  <si>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</si>
  <si>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</si>
  <si>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</si>
  <si>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</si>
  <si>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</si>
  <si>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</si>
  <si>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</si>
  <si>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</si>
  <si>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</si>
  <si>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</si>
  <si>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</si>
  <si>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</si>
  <si>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</si>
  <si>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</si>
  <si>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</si>
  <si>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</si>
  <si>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</si>
  <si>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</si>
  <si>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</si>
  <si>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</si>
  <si>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</si>
  <si>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</si>
  <si>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</si>
  <si>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</si>
  <si>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</si>
  <si>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</si>
  <si>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</si>
  <si>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</si>
  <si>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</si>
  <si>
    <t>SURVIVAL_PROB (given man aged 65, iP65, i=0, 1,2,…)</t>
  </si>
  <si>
    <t>single</t>
  </si>
  <si>
    <t>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</si>
</sst>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  <numFmt numFmtId="172" formatCode="0.0000"/>
    <numFmt numFmtId="177" formatCode="#,##0.0000"/>
  </numFmts>
  <fonts count="19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9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172" fontId="0" fillId="0" borderId="49" xfId="0" applyNumberFormat="1" applyBorder="1" applyAlignment="1">
      <alignment horizontal="center"/>
    </xf>
    <xf numFmtId="172" fontId="0" fillId="0" borderId="5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4" fontId="11" fillId="23" borderId="55" xfId="0" applyNumberFormat="1" applyFont="1" applyFill="1" applyBorder="1" applyAlignment="1">
      <alignment horizontal="center"/>
    </xf>
    <xf numFmtId="4" fontId="11" fillId="23" borderId="18" xfId="0" applyNumberFormat="1" applyFont="1" applyFill="1" applyBorder="1" applyAlignment="1">
      <alignment horizontal="center"/>
    </xf>
    <xf numFmtId="4" fontId="11" fillId="23" borderId="19" xfId="0" applyNumberFormat="1" applyFont="1" applyFill="1" applyBorder="1" applyAlignment="1">
      <alignment horizontal="center"/>
    </xf>
    <xf numFmtId="4" fontId="0" fillId="0" borderId="54" xfId="0" applyNumberFormat="1" applyBorder="1" applyAlignment="1">
      <alignment horizontal="center"/>
    </xf>
    <xf numFmtId="4" fontId="0" fillId="0" borderId="53" xfId="0" applyNumberFormat="1" applyBorder="1" applyAlignment="1">
      <alignment horizontal="center"/>
    </xf>
    <xf numFmtId="4" fontId="0" fillId="0" borderId="52" xfId="0" applyNumberFormat="1" applyBorder="1" applyAlignment="1">
      <alignment horizontal="center"/>
    </xf>
    <xf numFmtId="4" fontId="0" fillId="0" borderId="49" xfId="0" applyNumberFormat="1" applyBorder="1" applyAlignment="1">
      <alignment horizontal="center"/>
    </xf>
    <xf numFmtId="4" fontId="0" fillId="0" borderId="39" xfId="0" applyNumberForma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10" fillId="0" borderId="38" xfId="0" applyNumberFormat="1" applyFon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4" fontId="0" fillId="0" borderId="46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10" fillId="0" borderId="39" xfId="0" applyNumberFormat="1" applyFont="1" applyBorder="1" applyAlignment="1">
      <alignment horizontal="center"/>
    </xf>
    <xf numFmtId="172" fontId="0" fillId="0" borderId="39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F2:V19"/>
  <sheetViews>
    <sheetView tabSelected="1" topLeftCell="F1" workbookViewId="0">
      <selection activeCell="N24" sqref="N24"/>
    </sheetView>
  </sheetViews>
  <sheetFormatPr defaultColWidth="17.28515625" defaultRowHeight="18.75" customHeight="1" x14ac:dyDescent="0.25"/>
  <cols>
    <col min="1" max="7" width="17.28515625" style="87"/>
    <col min="8" max="9" width="17.42578125" style="87" bestFit="1" customWidth="1"/>
    <col min="10" max="10" width="17.85546875" style="87" bestFit="1" customWidth="1"/>
    <col min="11" max="13" width="17.42578125" style="87" bestFit="1" customWidth="1"/>
    <col min="14" max="16384" width="17.28515625" style="87"/>
  </cols>
  <sheetData>
    <row r="2" spans="6:22" ht="18.75" customHeight="1" thickBot="1" x14ac:dyDescent="0.3"/>
    <row r="3" spans="6:22" ht="18.75" customHeight="1" thickBot="1" x14ac:dyDescent="0.3">
      <c r="F3" s="176" t="s">
        <v>121</v>
      </c>
      <c r="G3" s="142"/>
      <c r="H3" s="147" t="s">
        <v>114</v>
      </c>
      <c r="I3" s="148" t="s">
        <v>68</v>
      </c>
      <c r="J3" s="148" t="s">
        <v>115</v>
      </c>
      <c r="K3" s="148" t="s">
        <v>94</v>
      </c>
      <c r="L3" s="148" t="s">
        <v>118</v>
      </c>
      <c r="M3" s="149" t="s">
        <v>116</v>
      </c>
      <c r="O3" s="177" t="s">
        <v>122</v>
      </c>
      <c r="P3" s="142"/>
      <c r="Q3" s="147" t="s">
        <v>114</v>
      </c>
      <c r="R3" s="148" t="s">
        <v>68</v>
      </c>
      <c r="S3" s="148" t="s">
        <v>115</v>
      </c>
      <c r="T3" s="148" t="s">
        <v>94</v>
      </c>
      <c r="U3" s="148" t="s">
        <v>118</v>
      </c>
      <c r="V3" s="149" t="s">
        <v>116</v>
      </c>
    </row>
    <row r="4" spans="6:22" ht="18.75" customHeight="1" x14ac:dyDescent="0.25">
      <c r="G4" s="150" t="s">
        <v>117</v>
      </c>
      <c r="H4" s="189">
        <f>'BASE CASE'!$D$3</f>
        <v>70000</v>
      </c>
      <c r="I4" s="190">
        <f>'BASE CASE'!X3</f>
        <v>67135.336127818329</v>
      </c>
      <c r="J4" s="190">
        <f>'BASE CASE'!X11</f>
        <v>2864.6638721816707</v>
      </c>
      <c r="K4" s="191" t="s">
        <v>119</v>
      </c>
      <c r="L4" s="191" t="s">
        <v>119</v>
      </c>
      <c r="M4" s="197">
        <f>'BASE CASE'!X18</f>
        <v>5.6402791781458834</v>
      </c>
      <c r="P4" s="150" t="s">
        <v>117</v>
      </c>
      <c r="Q4" s="189">
        <f>H4*100</f>
        <v>7000000</v>
      </c>
      <c r="R4" s="189">
        <f t="shared" ref="R4:V4" si="0">I4*100</f>
        <v>6713533.6127818329</v>
      </c>
      <c r="S4" s="189">
        <f t="shared" si="0"/>
        <v>286466.38721816707</v>
      </c>
      <c r="T4" s="195" t="s">
        <v>119</v>
      </c>
      <c r="U4" s="195" t="s">
        <v>119</v>
      </c>
      <c r="V4" s="196">
        <f>M4</f>
        <v>5.6402791781458834</v>
      </c>
    </row>
    <row r="5" spans="6:22" ht="18.75" customHeight="1" x14ac:dyDescent="0.25">
      <c r="G5" s="151" t="s">
        <v>95</v>
      </c>
      <c r="H5" s="187">
        <f>IR_up!$D$3</f>
        <v>70000</v>
      </c>
      <c r="I5" s="188">
        <f>IR_up!X3</f>
        <v>67115.038470010666</v>
      </c>
      <c r="J5" s="188">
        <f>IR_up!X11</f>
        <v>2884.9615299893339</v>
      </c>
      <c r="K5" s="188">
        <f>BSCR!C3</f>
        <v>-20.297657807663199</v>
      </c>
      <c r="L5" s="188">
        <f>BSCR!D3</f>
        <v>0</v>
      </c>
      <c r="M5" s="153">
        <f>IR_up!X18</f>
        <v>5.6394827137474461</v>
      </c>
      <c r="P5" s="151" t="s">
        <v>95</v>
      </c>
      <c r="Q5" s="189">
        <f t="shared" ref="Q5:Q14" si="1">H5*100</f>
        <v>7000000</v>
      </c>
      <c r="R5" s="189">
        <f t="shared" ref="R5:R14" si="2">I5*100</f>
        <v>6711503.8470010664</v>
      </c>
      <c r="S5" s="189">
        <f t="shared" ref="S5:S14" si="3">J5*100</f>
        <v>288496.15299893339</v>
      </c>
      <c r="T5" s="189">
        <f t="shared" ref="T5:T14" si="4">K5*100</f>
        <v>-2029.7657807663199</v>
      </c>
      <c r="U5" s="189">
        <f t="shared" ref="U5:U14" si="5">L5*100</f>
        <v>0</v>
      </c>
      <c r="V5" s="196">
        <f t="shared" ref="V5:V14" si="6">M5</f>
        <v>5.6394827137474461</v>
      </c>
    </row>
    <row r="6" spans="6:22" ht="18.75" customHeight="1" x14ac:dyDescent="0.25">
      <c r="G6" s="151" t="s">
        <v>101</v>
      </c>
      <c r="H6" s="187">
        <f>IR_down!$D$3</f>
        <v>70000</v>
      </c>
      <c r="I6" s="188">
        <f>IR_down!X3</f>
        <v>67344.246226982897</v>
      </c>
      <c r="J6" s="188">
        <f>IR_down!X11</f>
        <v>2655.7537730171025</v>
      </c>
      <c r="K6" s="188">
        <f>BSCR!C4</f>
        <v>208.91009916456824</v>
      </c>
      <c r="L6" s="188">
        <f>BSCR!D4</f>
        <v>208.91009916456824</v>
      </c>
      <c r="M6" s="153">
        <f>IR_down!X18</f>
        <v>5.6578178937861248</v>
      </c>
      <c r="P6" s="151" t="s">
        <v>101</v>
      </c>
      <c r="Q6" s="189">
        <f t="shared" si="1"/>
        <v>7000000</v>
      </c>
      <c r="R6" s="189">
        <f t="shared" si="2"/>
        <v>6734424.6226982893</v>
      </c>
      <c r="S6" s="189">
        <f t="shared" si="3"/>
        <v>265575.37730171025</v>
      </c>
      <c r="T6" s="189">
        <f t="shared" si="4"/>
        <v>20891.009916456824</v>
      </c>
      <c r="U6" s="189">
        <f t="shared" si="5"/>
        <v>20891.009916456824</v>
      </c>
      <c r="V6" s="196">
        <f t="shared" si="6"/>
        <v>5.6578178937861248</v>
      </c>
    </row>
    <row r="7" spans="6:22" ht="18.75" customHeight="1" x14ac:dyDescent="0.25">
      <c r="G7" s="151" t="s">
        <v>65</v>
      </c>
      <c r="H7" s="187">
        <f>EQ!$D$3</f>
        <v>45180.800000000003</v>
      </c>
      <c r="I7" s="188">
        <f>EQ!X3</f>
        <v>43433.239580771042</v>
      </c>
      <c r="J7" s="188">
        <f>EQ!X11</f>
        <v>1747.5604192289611</v>
      </c>
      <c r="K7" s="188">
        <f>BSCR!C5</f>
        <v>1117.1034529527096</v>
      </c>
      <c r="L7" s="188">
        <f>BSCR!D5</f>
        <v>1117.1034529527096</v>
      </c>
      <c r="M7" s="153">
        <f>EQ!X18</f>
        <v>5.6406634374722389</v>
      </c>
      <c r="P7" s="151" t="s">
        <v>65</v>
      </c>
      <c r="Q7" s="189">
        <f t="shared" si="1"/>
        <v>4518080</v>
      </c>
      <c r="R7" s="189">
        <f t="shared" si="2"/>
        <v>4343323.9580771038</v>
      </c>
      <c r="S7" s="189">
        <f t="shared" si="3"/>
        <v>174756.04192289611</v>
      </c>
      <c r="T7" s="189">
        <f t="shared" si="4"/>
        <v>111710.34529527096</v>
      </c>
      <c r="U7" s="189">
        <f t="shared" si="5"/>
        <v>111710.34529527096</v>
      </c>
      <c r="V7" s="196">
        <f t="shared" si="6"/>
        <v>5.6406634374722389</v>
      </c>
    </row>
    <row r="8" spans="6:22" ht="18.75" customHeight="1" x14ac:dyDescent="0.25">
      <c r="G8" s="151" t="s">
        <v>66</v>
      </c>
      <c r="H8" s="187">
        <f>PROP!$D$3</f>
        <v>66500</v>
      </c>
      <c r="I8" s="188">
        <f>PROP!X3</f>
        <v>63792.869895439151</v>
      </c>
      <c r="J8" s="188">
        <f>PROP!X11</f>
        <v>2707.1301045608488</v>
      </c>
      <c r="K8" s="188">
        <f>BSCR!C6</f>
        <v>157.53376762082189</v>
      </c>
      <c r="L8" s="188">
        <f>BSCR!D6</f>
        <v>157.53376762082189</v>
      </c>
      <c r="M8" s="153">
        <f>PROP!X18</f>
        <v>5.6403160720628271</v>
      </c>
      <c r="P8" s="151" t="s">
        <v>66</v>
      </c>
      <c r="Q8" s="189">
        <f t="shared" si="1"/>
        <v>6650000</v>
      </c>
      <c r="R8" s="189">
        <f t="shared" si="2"/>
        <v>6379286.9895439148</v>
      </c>
      <c r="S8" s="189">
        <f t="shared" si="3"/>
        <v>270713.01045608486</v>
      </c>
      <c r="T8" s="189">
        <f t="shared" si="4"/>
        <v>15753.376762082189</v>
      </c>
      <c r="U8" s="189">
        <f t="shared" si="5"/>
        <v>15753.376762082189</v>
      </c>
      <c r="V8" s="196">
        <f t="shared" si="6"/>
        <v>5.6403160720628271</v>
      </c>
    </row>
    <row r="9" spans="6:22" ht="18.75" customHeight="1" x14ac:dyDescent="0.25">
      <c r="G9" s="151" t="s">
        <v>96</v>
      </c>
      <c r="H9" s="187">
        <f>MORT!$D$3</f>
        <v>70000</v>
      </c>
      <c r="I9" s="188">
        <f>MORT!X3</f>
        <v>67154.771852045931</v>
      </c>
      <c r="J9" s="188">
        <f>MORT!X11</f>
        <v>2845.2281479540688</v>
      </c>
      <c r="K9" s="188">
        <f>BSCR!C7</f>
        <v>19.435724227601895</v>
      </c>
      <c r="L9" s="188">
        <f>BSCR!D7</f>
        <v>19.435724227601895</v>
      </c>
      <c r="M9" s="153">
        <f>MORT!X18</f>
        <v>5.6024895562935111</v>
      </c>
      <c r="P9" s="151" t="s">
        <v>96</v>
      </c>
      <c r="Q9" s="189">
        <f t="shared" si="1"/>
        <v>7000000</v>
      </c>
      <c r="R9" s="189">
        <f t="shared" si="2"/>
        <v>6715477.1852045935</v>
      </c>
      <c r="S9" s="189">
        <f t="shared" si="3"/>
        <v>284522.81479540688</v>
      </c>
      <c r="T9" s="189">
        <f t="shared" si="4"/>
        <v>1943.5724227601895</v>
      </c>
      <c r="U9" s="189">
        <f t="shared" si="5"/>
        <v>1943.5724227601895</v>
      </c>
      <c r="V9" s="196">
        <f t="shared" si="6"/>
        <v>5.6024895562935111</v>
      </c>
    </row>
    <row r="10" spans="6:22" ht="18.75" customHeight="1" x14ac:dyDescent="0.25">
      <c r="G10" s="151" t="s">
        <v>97</v>
      </c>
      <c r="H10" s="187">
        <f>LAPSE_up!$D$3</f>
        <v>70000</v>
      </c>
      <c r="I10" s="188">
        <f>LAPSE_up!X3</f>
        <v>67941.993805161037</v>
      </c>
      <c r="J10" s="188">
        <f>LAPSE_up!X11</f>
        <v>2058.006194838963</v>
      </c>
      <c r="K10" s="188">
        <f>BSCR!C8</f>
        <v>806.65767734270776</v>
      </c>
      <c r="L10" s="188">
        <f>BSCR!D8</f>
        <v>806.65767734270776</v>
      </c>
      <c r="M10" s="153">
        <f>LAPSE_up!X18</f>
        <v>4.0264042917076175</v>
      </c>
      <c r="P10" s="151" t="s">
        <v>97</v>
      </c>
      <c r="Q10" s="189">
        <f t="shared" si="1"/>
        <v>7000000</v>
      </c>
      <c r="R10" s="189">
        <f t="shared" si="2"/>
        <v>6794199.3805161035</v>
      </c>
      <c r="S10" s="189">
        <f t="shared" si="3"/>
        <v>205800.6194838963</v>
      </c>
      <c r="T10" s="189">
        <f t="shared" si="4"/>
        <v>80665.767734270776</v>
      </c>
      <c r="U10" s="189">
        <f t="shared" si="5"/>
        <v>80665.767734270776</v>
      </c>
      <c r="V10" s="196">
        <f t="shared" si="6"/>
        <v>4.0264042917076175</v>
      </c>
    </row>
    <row r="11" spans="6:22" ht="18.75" customHeight="1" x14ac:dyDescent="0.25">
      <c r="G11" s="151" t="s">
        <v>98</v>
      </c>
      <c r="H11" s="187">
        <f>LAPSE_down!$D$3</f>
        <v>70000</v>
      </c>
      <c r="I11" s="188">
        <f>LAPSE_down!X3</f>
        <v>65425.301295365978</v>
      </c>
      <c r="J11" s="188">
        <f>LAPSE_down!X11</f>
        <v>4574.6987046340219</v>
      </c>
      <c r="K11" s="188">
        <f>BSCR!C9</f>
        <v>-1710.0348324523511</v>
      </c>
      <c r="L11" s="188">
        <f>BSCR!D9</f>
        <v>0</v>
      </c>
      <c r="M11" s="153">
        <f>LAPSE_down!X18</f>
        <v>9.1314442912700979</v>
      </c>
      <c r="P11" s="151" t="s">
        <v>98</v>
      </c>
      <c r="Q11" s="189">
        <f t="shared" si="1"/>
        <v>7000000</v>
      </c>
      <c r="R11" s="189">
        <f t="shared" si="2"/>
        <v>6542530.129536598</v>
      </c>
      <c r="S11" s="189">
        <f t="shared" si="3"/>
        <v>457469.87046340219</v>
      </c>
      <c r="T11" s="189">
        <f t="shared" si="4"/>
        <v>-171003.48324523511</v>
      </c>
      <c r="U11" s="189">
        <f t="shared" si="5"/>
        <v>0</v>
      </c>
      <c r="V11" s="196">
        <f t="shared" si="6"/>
        <v>9.1314442912700979</v>
      </c>
    </row>
    <row r="12" spans="6:22" ht="18.75" customHeight="1" x14ac:dyDescent="0.25">
      <c r="G12" s="151" t="s">
        <v>99</v>
      </c>
      <c r="H12" s="187">
        <f>LAPSE_mass!$D$3</f>
        <v>70000</v>
      </c>
      <c r="I12" s="188">
        <f>LAPSE_mass!X3</f>
        <v>68234.313338369349</v>
      </c>
      <c r="J12" s="188">
        <f>LAPSE_mass!X11</f>
        <v>1765.6866616306506</v>
      </c>
      <c r="K12" s="188">
        <f>BSCR!C10</f>
        <v>1098.9772105510201</v>
      </c>
      <c r="L12" s="188">
        <f>BSCR!D10</f>
        <v>1098.9772105510201</v>
      </c>
      <c r="M12" s="153">
        <f>LAPSE_mass!X18</f>
        <v>3.4171085127115624</v>
      </c>
      <c r="P12" s="151" t="s">
        <v>99</v>
      </c>
      <c r="Q12" s="189">
        <f t="shared" si="1"/>
        <v>7000000</v>
      </c>
      <c r="R12" s="189">
        <f t="shared" si="2"/>
        <v>6823431.3338369345</v>
      </c>
      <c r="S12" s="189">
        <f t="shared" si="3"/>
        <v>176568.66616306506</v>
      </c>
      <c r="T12" s="189">
        <f t="shared" si="4"/>
        <v>109897.72105510201</v>
      </c>
      <c r="U12" s="189">
        <f t="shared" si="5"/>
        <v>109897.72105510201</v>
      </c>
      <c r="V12" s="196">
        <f t="shared" si="6"/>
        <v>3.4171085127115624</v>
      </c>
    </row>
    <row r="13" spans="6:22" ht="18.75" customHeight="1" x14ac:dyDescent="0.25">
      <c r="G13" s="151" t="s">
        <v>90</v>
      </c>
      <c r="H13" s="187">
        <f>CAT!$D$3</f>
        <v>70000</v>
      </c>
      <c r="I13" s="188">
        <f>CAT!X3</f>
        <v>67138.995806270352</v>
      </c>
      <c r="J13" s="188">
        <f>CAT!X11</f>
        <v>2861.0041937296483</v>
      </c>
      <c r="K13" s="188">
        <f>BSCR!C11</f>
        <v>3.6596784520224901</v>
      </c>
      <c r="L13" s="188">
        <f>BSCR!D11</f>
        <v>3.6596784520224901</v>
      </c>
      <c r="M13" s="153">
        <f>CAT!X18</f>
        <v>5.6330246174863872</v>
      </c>
      <c r="P13" s="151" t="s">
        <v>90</v>
      </c>
      <c r="Q13" s="189">
        <f t="shared" si="1"/>
        <v>7000000</v>
      </c>
      <c r="R13" s="189">
        <f t="shared" si="2"/>
        <v>6713899.5806270353</v>
      </c>
      <c r="S13" s="189">
        <f t="shared" si="3"/>
        <v>286100.41937296483</v>
      </c>
      <c r="T13" s="189">
        <f t="shared" si="4"/>
        <v>365.96784520224901</v>
      </c>
      <c r="U13" s="189">
        <f t="shared" si="5"/>
        <v>365.96784520224901</v>
      </c>
      <c r="V13" s="196">
        <f t="shared" si="6"/>
        <v>5.6330246174863872</v>
      </c>
    </row>
    <row r="14" spans="6:22" ht="18.75" customHeight="1" thickBot="1" x14ac:dyDescent="0.3">
      <c r="G14" s="151" t="s">
        <v>100</v>
      </c>
      <c r="H14" s="185">
        <f>EXP!$D$3</f>
        <v>70000</v>
      </c>
      <c r="I14" s="186">
        <f>EXP!X3</f>
        <v>67184.579043077043</v>
      </c>
      <c r="J14" s="186">
        <f>EXP!X11</f>
        <v>2815.420956922957</v>
      </c>
      <c r="K14" s="186">
        <f>BSCR!C12</f>
        <v>49.242915258713765</v>
      </c>
      <c r="L14" s="186">
        <f>BSCR!D12</f>
        <v>49.242915258713765</v>
      </c>
      <c r="M14" s="154">
        <f>EXP!X18</f>
        <v>5.6416427458051892</v>
      </c>
      <c r="P14" s="151" t="s">
        <v>100</v>
      </c>
      <c r="Q14" s="189">
        <f t="shared" si="1"/>
        <v>7000000</v>
      </c>
      <c r="R14" s="189">
        <f t="shared" si="2"/>
        <v>6718457.9043077044</v>
      </c>
      <c r="S14" s="189">
        <f t="shared" si="3"/>
        <v>281542.0956922957</v>
      </c>
      <c r="T14" s="189">
        <f t="shared" si="4"/>
        <v>4924.2915258713765</v>
      </c>
      <c r="U14" s="189">
        <f t="shared" si="5"/>
        <v>4924.2915258713765</v>
      </c>
      <c r="V14" s="196">
        <f t="shared" si="6"/>
        <v>5.6416427458051892</v>
      </c>
    </row>
    <row r="15" spans="6:22" ht="18.75" customHeight="1" thickBot="1" x14ac:dyDescent="0.3">
      <c r="G15" s="152" t="s">
        <v>113</v>
      </c>
      <c r="H15" s="182">
        <f>BSCR!T10</f>
        <v>1969.4741950234295</v>
      </c>
      <c r="I15" s="183"/>
      <c r="J15" s="183"/>
      <c r="K15" s="183"/>
      <c r="L15" s="183"/>
      <c r="M15" s="184"/>
      <c r="P15" s="152" t="s">
        <v>113</v>
      </c>
      <c r="Q15" s="182">
        <f>H15*100</f>
        <v>196947.41950234296</v>
      </c>
      <c r="R15" s="183"/>
      <c r="S15" s="183"/>
      <c r="T15" s="183"/>
      <c r="U15" s="183"/>
      <c r="V15" s="184"/>
    </row>
    <row r="17" spans="7:22" ht="18.75" customHeight="1" thickBot="1" x14ac:dyDescent="0.3"/>
    <row r="18" spans="7:22" ht="18.75" customHeight="1" thickBot="1" x14ac:dyDescent="0.3">
      <c r="G18" s="142"/>
      <c r="H18" s="144" t="s">
        <v>69</v>
      </c>
      <c r="I18" s="145" t="s">
        <v>70</v>
      </c>
      <c r="J18" s="145" t="s">
        <v>71</v>
      </c>
      <c r="K18" s="145" t="s">
        <v>74</v>
      </c>
      <c r="L18" s="145" t="s">
        <v>73</v>
      </c>
      <c r="M18" s="146" t="s">
        <v>72</v>
      </c>
      <c r="P18" s="142"/>
      <c r="Q18" s="179" t="s">
        <v>69</v>
      </c>
      <c r="R18" s="180" t="s">
        <v>70</v>
      </c>
      <c r="S18" s="180" t="s">
        <v>71</v>
      </c>
      <c r="T18" s="180" t="s">
        <v>74</v>
      </c>
      <c r="U18" s="180" t="s">
        <v>73</v>
      </c>
      <c r="V18" s="181" t="s">
        <v>72</v>
      </c>
    </row>
    <row r="19" spans="7:22" ht="18.75" customHeight="1" thickBot="1" x14ac:dyDescent="0.3">
      <c r="G19" s="143" t="s">
        <v>68</v>
      </c>
      <c r="H19" s="192">
        <f>'BASE CASE'!$X4</f>
        <v>0</v>
      </c>
      <c r="I19" s="193">
        <f>'BASE CASE'!$X6</f>
        <v>4123.2970154708546</v>
      </c>
      <c r="J19" s="193">
        <f>'BASE CASE'!$X5</f>
        <v>57189.370700905987</v>
      </c>
      <c r="K19" s="193">
        <f>'BASE CASE'!$X7</f>
        <v>0.16646053761896559</v>
      </c>
      <c r="L19" s="193">
        <f>'BASE CASE'!$X8</f>
        <v>5518.4542794215913</v>
      </c>
      <c r="M19" s="194">
        <f>'BASE CASE'!$X9</f>
        <v>304.04767148230218</v>
      </c>
      <c r="P19" s="178" t="s">
        <v>68</v>
      </c>
      <c r="Q19" s="192">
        <f>H19*100</f>
        <v>0</v>
      </c>
      <c r="R19" s="193">
        <f t="shared" ref="R19:V19" si="7">I19*100</f>
        <v>412329.70154708548</v>
      </c>
      <c r="S19" s="193">
        <f t="shared" si="7"/>
        <v>5718937.0700905984</v>
      </c>
      <c r="T19" s="193">
        <f t="shared" si="7"/>
        <v>16.64605376189656</v>
      </c>
      <c r="U19" s="193">
        <f t="shared" si="7"/>
        <v>551845.42794215912</v>
      </c>
      <c r="V19" s="194">
        <f t="shared" si="7"/>
        <v>30404.767148230218</v>
      </c>
    </row>
  </sheetData>
  <mergeCells count="2">
    <mergeCell ref="H15:M15"/>
    <mergeCell ref="Q15:V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F20" sqref="F20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55" t="s">
        <v>0</v>
      </c>
      <c r="B1" s="156"/>
      <c r="C1" s="156"/>
      <c r="D1" s="156"/>
      <c r="E1" s="156"/>
      <c r="F1" s="156"/>
      <c r="G1" s="156"/>
      <c r="H1" s="15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55" t="s">
        <v>10</v>
      </c>
      <c r="B123" s="156"/>
      <c r="C123" s="156"/>
      <c r="D123" s="156"/>
      <c r="E123" s="156"/>
      <c r="F123" s="156"/>
      <c r="G123" s="156"/>
      <c r="H123" s="156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workbookViewId="0">
      <selection activeCell="A63" sqref="A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55" t="s">
        <v>11</v>
      </c>
      <c r="B1" s="156"/>
      <c r="C1" s="156"/>
      <c r="D1" s="156"/>
      <c r="E1" s="156"/>
      <c r="F1" s="156"/>
      <c r="G1" s="156"/>
      <c r="H1" s="15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55" t="s">
        <v>10</v>
      </c>
      <c r="B123" s="156"/>
      <c r="C123" s="156"/>
      <c r="D123" s="156"/>
      <c r="E123" s="156"/>
      <c r="F123" s="156"/>
      <c r="G123" s="156"/>
      <c r="H123" s="156"/>
    </row>
  </sheetData>
  <mergeCells count="2">
    <mergeCell ref="A1:H1"/>
    <mergeCell ref="A123:H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zoomScale="74" workbookViewId="0">
      <selection activeCell="U11" sqref="A1:XFD1048576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57" t="s">
        <v>29</v>
      </c>
      <c r="H1" s="158"/>
      <c r="I1" s="158"/>
      <c r="L1" s="158" t="s">
        <v>30</v>
      </c>
      <c r="M1" s="158"/>
      <c r="N1" s="158"/>
      <c r="Q1" s="158" t="s">
        <v>31</v>
      </c>
      <c r="R1" s="158"/>
      <c r="S1" s="158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AF7-473C-4E68-A146-8F4FE297291B}">
  <dimension ref="A1:S171"/>
  <sheetViews>
    <sheetView topLeftCell="A126" workbookViewId="0">
      <selection activeCell="D12" sqref="D12:D161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57" t="s">
        <v>29</v>
      </c>
      <c r="H1" s="158"/>
      <c r="I1" s="158"/>
      <c r="L1" s="158" t="s">
        <v>30</v>
      </c>
      <c r="M1" s="158"/>
      <c r="N1" s="158"/>
      <c r="Q1" s="158" t="s">
        <v>31</v>
      </c>
      <c r="R1" s="158"/>
      <c r="S1" s="158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f>B12+0.01</f>
        <v>3.1440000000000003E-2</v>
      </c>
      <c r="D12" s="19">
        <f>B12-0.01</f>
        <v>1.1440000000000001E-2</v>
      </c>
      <c r="G12" s="23">
        <f>(1+B12)^(-$A12)</f>
        <v>0.97901002506265677</v>
      </c>
      <c r="H12" s="23">
        <f t="shared" ref="H12:I27" si="0">(1+C12)^(-$A12)</f>
        <v>0.96951834328705511</v>
      </c>
      <c r="I12" s="23">
        <f t="shared" si="0"/>
        <v>0.98868939334018835</v>
      </c>
      <c r="L12" s="23">
        <f>G12</f>
        <v>0.97901002506265677</v>
      </c>
      <c r="M12" s="23">
        <f t="shared" ref="M12:N12" si="1">H12</f>
        <v>0.96951834328705511</v>
      </c>
      <c r="N12" s="23">
        <f t="shared" si="1"/>
        <v>0.98868939334018835</v>
      </c>
      <c r="Q12" s="23">
        <f>-LN(L12)</f>
        <v>2.1213396399197375E-2</v>
      </c>
      <c r="R12" s="23">
        <f t="shared" ref="R12:S27" si="2">-LN(M12)</f>
        <v>3.095588412044498E-2</v>
      </c>
      <c r="S12" s="23">
        <f t="shared" si="2"/>
        <v>1.1375058021505097E-2</v>
      </c>
    </row>
    <row r="13" spans="1:19" x14ac:dyDescent="0.25">
      <c r="A13" s="11">
        <v>2</v>
      </c>
      <c r="B13" s="7">
        <v>2.0910000000000002E-2</v>
      </c>
      <c r="C13" s="7">
        <f t="shared" ref="C13:C76" si="3">B13+0.01</f>
        <v>3.091E-2</v>
      </c>
      <c r="D13" s="19">
        <f t="shared" ref="D13:D76" si="4">B13-0.01</f>
        <v>1.0910000000000001E-2</v>
      </c>
      <c r="G13" s="23">
        <f t="shared" ref="G13:I76" si="5">(1+B13)^(-$A13)</f>
        <v>0.95945604697121312</v>
      </c>
      <c r="H13" s="23">
        <f t="shared" si="0"/>
        <v>0.94093255598482539</v>
      </c>
      <c r="I13" s="23">
        <f t="shared" si="0"/>
        <v>0.97853195983640107</v>
      </c>
      <c r="L13" s="23">
        <f>G13/G12</f>
        <v>0.98002678461827575</v>
      </c>
      <c r="M13" s="23">
        <f t="shared" ref="M13:N28" si="6">H13/H12</f>
        <v>0.97051547554498818</v>
      </c>
      <c r="N13" s="23">
        <f t="shared" si="6"/>
        <v>0.98972636545692938</v>
      </c>
      <c r="Q13" s="23">
        <f t="shared" ref="Q13:S76" si="7">-LN(L13)</f>
        <v>2.017537644787255E-2</v>
      </c>
      <c r="R13" s="23">
        <f t="shared" si="2"/>
        <v>2.9927930549678641E-2</v>
      </c>
      <c r="S13" s="23">
        <f t="shared" si="2"/>
        <v>1.0326772586968895E-2</v>
      </c>
    </row>
    <row r="14" spans="1:19" x14ac:dyDescent="0.25">
      <c r="A14" s="11">
        <v>3</v>
      </c>
      <c r="B14" s="7">
        <v>2.1590000000000002E-2</v>
      </c>
      <c r="C14" s="7">
        <f t="shared" si="3"/>
        <v>3.159E-2</v>
      </c>
      <c r="D14" s="19">
        <f t="shared" si="4"/>
        <v>1.1590000000000001E-2</v>
      </c>
      <c r="G14" s="23">
        <f t="shared" si="5"/>
        <v>0.93792929492293908</v>
      </c>
      <c r="H14" s="23">
        <f t="shared" si="0"/>
        <v>0.91091662711581201</v>
      </c>
      <c r="I14" s="23">
        <f t="shared" si="0"/>
        <v>0.96602066630891847</v>
      </c>
      <c r="L14" s="23">
        <f t="shared" ref="L14:N77" si="8">G14/G13</f>
        <v>0.97756358708016988</v>
      </c>
      <c r="M14" s="23">
        <f t="shared" si="6"/>
        <v>0.96809980834641518</v>
      </c>
      <c r="N14" s="23">
        <f t="shared" si="6"/>
        <v>0.98721422085225063</v>
      </c>
      <c r="Q14" s="23">
        <f t="shared" si="7"/>
        <v>2.2691938516921226E-2</v>
      </c>
      <c r="R14" s="23">
        <f t="shared" si="2"/>
        <v>3.2420089224920012E-2</v>
      </c>
      <c r="S14" s="23">
        <f t="shared" si="2"/>
        <v>1.2868220695454296E-2</v>
      </c>
    </row>
    <row r="15" spans="1:19" x14ac:dyDescent="0.25">
      <c r="A15" s="11">
        <v>4</v>
      </c>
      <c r="B15" s="7">
        <v>2.239E-2</v>
      </c>
      <c r="C15" s="7">
        <f t="shared" si="3"/>
        <v>3.2390000000000002E-2</v>
      </c>
      <c r="D15" s="19">
        <f t="shared" si="4"/>
        <v>1.239E-2</v>
      </c>
      <c r="G15" s="23">
        <f t="shared" si="5"/>
        <v>0.91523712457255202</v>
      </c>
      <c r="H15" s="23">
        <f t="shared" si="0"/>
        <v>0.88028812476817009</v>
      </c>
      <c r="I15" s="23">
        <f t="shared" si="0"/>
        <v>0.95193788945797575</v>
      </c>
      <c r="L15" s="23">
        <f t="shared" si="8"/>
        <v>0.97580609703394383</v>
      </c>
      <c r="M15" s="23">
        <f t="shared" si="6"/>
        <v>0.96637617380569796</v>
      </c>
      <c r="N15" s="23">
        <f t="shared" si="6"/>
        <v>0.98542186793502895</v>
      </c>
      <c r="Q15" s="23">
        <f t="shared" si="7"/>
        <v>2.4491383378535059E-2</v>
      </c>
      <c r="R15" s="23">
        <f t="shared" si="2"/>
        <v>3.4202106693990708E-2</v>
      </c>
      <c r="S15" s="23">
        <f t="shared" si="2"/>
        <v>1.4685437181198011E-2</v>
      </c>
    </row>
    <row r="16" spans="1:19" x14ac:dyDescent="0.25">
      <c r="A16" s="13">
        <v>5</v>
      </c>
      <c r="B16" s="8">
        <v>2.315E-2</v>
      </c>
      <c r="C16" s="7">
        <f t="shared" si="3"/>
        <v>3.3149999999999999E-2</v>
      </c>
      <c r="D16" s="19">
        <f t="shared" si="4"/>
        <v>1.315E-2</v>
      </c>
      <c r="G16" s="23">
        <f t="shared" si="5"/>
        <v>0.89187390461543348</v>
      </c>
      <c r="H16" s="23">
        <f t="shared" si="0"/>
        <v>0.84953856752369716</v>
      </c>
      <c r="I16" s="23">
        <f t="shared" si="0"/>
        <v>0.93676629459166116</v>
      </c>
      <c r="L16" s="23">
        <f t="shared" si="8"/>
        <v>0.97447304165242421</v>
      </c>
      <c r="M16" s="23">
        <f t="shared" si="6"/>
        <v>0.96506875830845607</v>
      </c>
      <c r="N16" s="23">
        <f t="shared" si="6"/>
        <v>0.98406241096784886</v>
      </c>
      <c r="Q16" s="23">
        <f t="shared" si="7"/>
        <v>2.5858424190978689E-2</v>
      </c>
      <c r="R16" s="23">
        <f t="shared" si="2"/>
        <v>3.5555928048348694E-2</v>
      </c>
      <c r="S16" s="23">
        <f t="shared" si="2"/>
        <v>1.6065958160879187E-2</v>
      </c>
    </row>
    <row r="17" spans="1:19" x14ac:dyDescent="0.25">
      <c r="A17" s="11">
        <v>6</v>
      </c>
      <c r="B17" s="7">
        <v>2.3789999999999999E-2</v>
      </c>
      <c r="C17" s="7">
        <f t="shared" si="3"/>
        <v>3.3790000000000001E-2</v>
      </c>
      <c r="D17" s="19">
        <f t="shared" si="4"/>
        <v>1.3789999999999998E-2</v>
      </c>
      <c r="G17" s="23">
        <f t="shared" si="5"/>
        <v>0.86842976597303745</v>
      </c>
      <c r="H17" s="23">
        <f t="shared" si="0"/>
        <v>0.81923036060944143</v>
      </c>
      <c r="I17" s="23">
        <f t="shared" si="0"/>
        <v>0.92111102767235409</v>
      </c>
      <c r="L17" s="23">
        <f t="shared" si="8"/>
        <v>0.97371361745077079</v>
      </c>
      <c r="M17" s="23">
        <f t="shared" si="6"/>
        <v>0.96432391880382717</v>
      </c>
      <c r="N17" s="23">
        <f t="shared" si="6"/>
        <v>0.98328796946507213</v>
      </c>
      <c r="Q17" s="23">
        <f t="shared" si="7"/>
        <v>2.6638045832026648E-2</v>
      </c>
      <c r="R17" s="23">
        <f t="shared" si="2"/>
        <v>3.6328025455441303E-2</v>
      </c>
      <c r="S17" s="23">
        <f t="shared" si="2"/>
        <v>1.6853252127913426E-2</v>
      </c>
    </row>
    <row r="18" spans="1:19" x14ac:dyDescent="0.25">
      <c r="A18" s="11">
        <v>7</v>
      </c>
      <c r="B18" s="7">
        <v>2.4369999999999999E-2</v>
      </c>
      <c r="C18" s="7">
        <f t="shared" si="3"/>
        <v>3.4369999999999998E-2</v>
      </c>
      <c r="D18" s="19">
        <f t="shared" si="4"/>
        <v>1.4369999999999999E-2</v>
      </c>
      <c r="G18" s="23">
        <f t="shared" si="5"/>
        <v>0.8448936425486322</v>
      </c>
      <c r="H18" s="23">
        <f t="shared" si="0"/>
        <v>0.78934813465855569</v>
      </c>
      <c r="I18" s="23">
        <f t="shared" si="0"/>
        <v>0.90495133435898323</v>
      </c>
      <c r="L18" s="23">
        <f t="shared" si="8"/>
        <v>0.97289806919730115</v>
      </c>
      <c r="M18" s="23">
        <f t="shared" si="6"/>
        <v>0.96352402524650604</v>
      </c>
      <c r="N18" s="23">
        <f t="shared" si="6"/>
        <v>0.98245630241317772</v>
      </c>
      <c r="Q18" s="23">
        <f t="shared" si="7"/>
        <v>2.7475961587675388E-2</v>
      </c>
      <c r="R18" s="23">
        <f t="shared" si="2"/>
        <v>3.7157856050423183E-2</v>
      </c>
      <c r="S18" s="23">
        <f t="shared" si="2"/>
        <v>1.7699412143144345E-2</v>
      </c>
    </row>
    <row r="19" spans="1:19" x14ac:dyDescent="0.25">
      <c r="A19" s="11">
        <v>8</v>
      </c>
      <c r="B19" s="7">
        <v>2.4910000000000002E-2</v>
      </c>
      <c r="C19" s="7">
        <f t="shared" si="3"/>
        <v>3.4910000000000004E-2</v>
      </c>
      <c r="D19" s="19">
        <f t="shared" si="4"/>
        <v>1.4910000000000001E-2</v>
      </c>
      <c r="G19" s="23">
        <f t="shared" si="5"/>
        <v>0.82132332309770772</v>
      </c>
      <c r="H19" s="23">
        <f t="shared" si="0"/>
        <v>0.7599400492968863</v>
      </c>
      <c r="I19" s="23">
        <f t="shared" si="0"/>
        <v>0.88834108155037728</v>
      </c>
      <c r="L19" s="23">
        <f t="shared" si="8"/>
        <v>0.97210261947311583</v>
      </c>
      <c r="M19" s="23">
        <f t="shared" si="6"/>
        <v>0.96274383371490413</v>
      </c>
      <c r="N19" s="23">
        <f t="shared" si="6"/>
        <v>0.98164514247567614</v>
      </c>
      <c r="Q19" s="23">
        <f t="shared" si="7"/>
        <v>2.8293904504782977E-2</v>
      </c>
      <c r="R19" s="23">
        <f t="shared" si="2"/>
        <v>3.7967911173998108E-2</v>
      </c>
      <c r="S19" s="23">
        <f t="shared" si="2"/>
        <v>1.8525397975729975E-2</v>
      </c>
    </row>
    <row r="20" spans="1:19" x14ac:dyDescent="0.25">
      <c r="A20" s="11">
        <v>9</v>
      </c>
      <c r="B20" s="7">
        <v>2.5389999999999999E-2</v>
      </c>
      <c r="C20" s="7">
        <f t="shared" si="3"/>
        <v>3.5389999999999998E-2</v>
      </c>
      <c r="D20" s="19">
        <f t="shared" si="4"/>
        <v>1.5389999999999999E-2</v>
      </c>
      <c r="G20" s="23">
        <f t="shared" si="5"/>
        <v>0.79799156460941911</v>
      </c>
      <c r="H20" s="23">
        <f t="shared" si="0"/>
        <v>0.73124734879445163</v>
      </c>
      <c r="I20" s="23">
        <f t="shared" si="0"/>
        <v>0.87157359056135841</v>
      </c>
      <c r="L20" s="23">
        <f t="shared" si="8"/>
        <v>0.97159248029108636</v>
      </c>
      <c r="M20" s="23">
        <f t="shared" si="6"/>
        <v>0.96224346837756236</v>
      </c>
      <c r="N20" s="23">
        <f t="shared" si="6"/>
        <v>0.9811249402540797</v>
      </c>
      <c r="Q20" s="23">
        <f t="shared" si="7"/>
        <v>2.8818821395096592E-2</v>
      </c>
      <c r="R20" s="23">
        <f t="shared" si="2"/>
        <v>3.8487774705634761E-2</v>
      </c>
      <c r="S20" s="23">
        <f t="shared" si="2"/>
        <v>1.9055467430480592E-2</v>
      </c>
    </row>
    <row r="21" spans="1:19" x14ac:dyDescent="0.25">
      <c r="A21" s="13">
        <v>10</v>
      </c>
      <c r="B21" s="8">
        <v>2.572E-2</v>
      </c>
      <c r="C21" s="7">
        <f t="shared" si="3"/>
        <v>3.5720000000000002E-2</v>
      </c>
      <c r="D21" s="19">
        <f t="shared" si="4"/>
        <v>1.5719999999999998E-2</v>
      </c>
      <c r="G21" s="23">
        <f t="shared" si="5"/>
        <v>0.77573210012763327</v>
      </c>
      <c r="H21" s="23">
        <f t="shared" si="0"/>
        <v>0.70400602095040632</v>
      </c>
      <c r="I21" s="23">
        <f t="shared" si="0"/>
        <v>0.85557869201221592</v>
      </c>
      <c r="L21" s="23">
        <f t="shared" si="8"/>
        <v>0.97210563937141259</v>
      </c>
      <c r="M21" s="23">
        <f t="shared" si="6"/>
        <v>0.96274676702902806</v>
      </c>
      <c r="N21" s="23">
        <f t="shared" si="6"/>
        <v>0.98164825239961595</v>
      </c>
      <c r="Q21" s="23">
        <f t="shared" si="7"/>
        <v>2.8290797946333771E-2</v>
      </c>
      <c r="R21" s="23">
        <f t="shared" si="2"/>
        <v>3.7964864351413982E-2</v>
      </c>
      <c r="S21" s="23">
        <f t="shared" si="2"/>
        <v>1.8522229907271197E-2</v>
      </c>
    </row>
    <row r="22" spans="1:19" x14ac:dyDescent="0.25">
      <c r="A22" s="11">
        <v>11</v>
      </c>
      <c r="B22" s="7">
        <v>2.6190000000000001E-2</v>
      </c>
      <c r="C22" s="7">
        <f t="shared" si="3"/>
        <v>3.619E-2</v>
      </c>
      <c r="D22" s="19">
        <f t="shared" si="4"/>
        <v>1.6190000000000003E-2</v>
      </c>
      <c r="G22" s="23">
        <f t="shared" si="5"/>
        <v>0.75247909559879378</v>
      </c>
      <c r="H22" s="23">
        <f t="shared" si="0"/>
        <v>0.67634243417995754</v>
      </c>
      <c r="I22" s="23">
        <f t="shared" si="0"/>
        <v>0.83806154790340648</v>
      </c>
      <c r="L22" s="23">
        <f t="shared" si="8"/>
        <v>0.97002443946175021</v>
      </c>
      <c r="M22" s="23">
        <f t="shared" si="6"/>
        <v>0.96070546849428506</v>
      </c>
      <c r="N22" s="23">
        <f t="shared" si="6"/>
        <v>0.97952596964796856</v>
      </c>
      <c r="Q22" s="23">
        <f t="shared" si="7"/>
        <v>3.0434012480713354E-2</v>
      </c>
      <c r="R22" s="23">
        <f t="shared" si="2"/>
        <v>4.0087401384991901E-2</v>
      </c>
      <c r="S22" s="23">
        <f t="shared" si="2"/>
        <v>2.0686528781098699E-2</v>
      </c>
    </row>
    <row r="23" spans="1:19" x14ac:dyDescent="0.25">
      <c r="A23" s="11">
        <v>12</v>
      </c>
      <c r="B23" s="7">
        <v>2.6519999999999998E-2</v>
      </c>
      <c r="C23" s="7">
        <f t="shared" si="3"/>
        <v>3.6519999999999997E-2</v>
      </c>
      <c r="D23" s="19">
        <f t="shared" si="4"/>
        <v>1.652E-2</v>
      </c>
      <c r="G23" s="23">
        <f t="shared" si="5"/>
        <v>0.73045088002482061</v>
      </c>
      <c r="H23" s="23">
        <f t="shared" si="0"/>
        <v>0.65023113891556927</v>
      </c>
      <c r="I23" s="23">
        <f t="shared" si="0"/>
        <v>0.82150245671005262</v>
      </c>
      <c r="L23" s="23">
        <f t="shared" si="8"/>
        <v>0.9707258105868789</v>
      </c>
      <c r="M23" s="23">
        <f t="shared" si="6"/>
        <v>0.96139338012105169</v>
      </c>
      <c r="N23" s="23">
        <f t="shared" si="6"/>
        <v>0.98024119918784003</v>
      </c>
      <c r="Q23" s="23">
        <f t="shared" si="7"/>
        <v>2.9711228953420158E-2</v>
      </c>
      <c r="R23" s="23">
        <f t="shared" si="2"/>
        <v>3.9371609211625136E-2</v>
      </c>
      <c r="S23" s="23">
        <f t="shared" si="2"/>
        <v>1.995661598023174E-2</v>
      </c>
    </row>
    <row r="24" spans="1:19" x14ac:dyDescent="0.25">
      <c r="A24" s="11">
        <v>13</v>
      </c>
      <c r="B24" s="7">
        <v>2.6769999999999999E-2</v>
      </c>
      <c r="C24" s="7">
        <f t="shared" si="3"/>
        <v>3.6769999999999997E-2</v>
      </c>
      <c r="D24" s="19">
        <f t="shared" si="4"/>
        <v>1.677E-2</v>
      </c>
      <c r="G24" s="23">
        <f t="shared" si="5"/>
        <v>0.70933073245883294</v>
      </c>
      <c r="H24" s="23">
        <f t="shared" si="0"/>
        <v>0.62535771863667211</v>
      </c>
      <c r="I24" s="23">
        <f t="shared" si="0"/>
        <v>0.80557242307670662</v>
      </c>
      <c r="L24" s="23">
        <f t="shared" si="8"/>
        <v>0.97108614946802441</v>
      </c>
      <c r="M24" s="23">
        <f t="shared" si="6"/>
        <v>0.96174680234419396</v>
      </c>
      <c r="N24" s="23">
        <f t="shared" si="6"/>
        <v>0.98060865977547718</v>
      </c>
      <c r="Q24" s="23">
        <f t="shared" si="7"/>
        <v>2.9340092208262322E-2</v>
      </c>
      <c r="R24" s="23">
        <f t="shared" si="2"/>
        <v>3.900406218583536E-2</v>
      </c>
      <c r="S24" s="23">
        <f t="shared" si="2"/>
        <v>1.9581818705204323E-2</v>
      </c>
    </row>
    <row r="25" spans="1:19" x14ac:dyDescent="0.25">
      <c r="A25" s="11">
        <v>14</v>
      </c>
      <c r="B25" s="7">
        <v>2.69E-2</v>
      </c>
      <c r="C25" s="7">
        <f t="shared" si="3"/>
        <v>3.6900000000000002E-2</v>
      </c>
      <c r="D25" s="19">
        <f t="shared" si="4"/>
        <v>1.6899999999999998E-2</v>
      </c>
      <c r="G25" s="23">
        <f t="shared" si="5"/>
        <v>0.68961364492130983</v>
      </c>
      <c r="H25" s="23">
        <f t="shared" si="0"/>
        <v>0.60212097654339292</v>
      </c>
      <c r="I25" s="23">
        <f t="shared" si="0"/>
        <v>0.79086897205733708</v>
      </c>
      <c r="L25" s="23">
        <f t="shared" si="8"/>
        <v>0.97220325211460168</v>
      </c>
      <c r="M25" s="23">
        <f t="shared" si="6"/>
        <v>0.96284247975073034</v>
      </c>
      <c r="N25" s="23">
        <f t="shared" si="6"/>
        <v>0.98174782229608493</v>
      </c>
      <c r="Q25" s="23">
        <f t="shared" si="7"/>
        <v>2.8190389267755446E-2</v>
      </c>
      <c r="R25" s="23">
        <f t="shared" si="2"/>
        <v>3.786545299258845E-2</v>
      </c>
      <c r="S25" s="23">
        <f t="shared" si="2"/>
        <v>1.8420803712284262E-2</v>
      </c>
    </row>
    <row r="26" spans="1:19" x14ac:dyDescent="0.25">
      <c r="A26" s="13">
        <v>15</v>
      </c>
      <c r="B26" s="8">
        <v>2.699E-2</v>
      </c>
      <c r="C26" s="7">
        <f t="shared" si="3"/>
        <v>3.6990000000000002E-2</v>
      </c>
      <c r="D26" s="19">
        <f t="shared" si="4"/>
        <v>1.6989999999999998E-2</v>
      </c>
      <c r="G26" s="23">
        <f t="shared" si="5"/>
        <v>0.67066675346472582</v>
      </c>
      <c r="H26" s="23">
        <f t="shared" si="0"/>
        <v>0.57993787688901577</v>
      </c>
      <c r="I26" s="23">
        <f t="shared" si="0"/>
        <v>0.77669366286119346</v>
      </c>
      <c r="L26" s="23">
        <f t="shared" si="8"/>
        <v>0.97252535300581822</v>
      </c>
      <c r="M26" s="23">
        <f t="shared" si="6"/>
        <v>0.96315840085538273</v>
      </c>
      <c r="N26" s="23">
        <f t="shared" si="6"/>
        <v>0.98207628608912489</v>
      </c>
      <c r="Q26" s="23">
        <f t="shared" si="7"/>
        <v>2.7859133900488466E-2</v>
      </c>
      <c r="R26" s="23">
        <f t="shared" si="2"/>
        <v>3.7537393840937038E-2</v>
      </c>
      <c r="S26" s="23">
        <f t="shared" si="2"/>
        <v>1.8086289236471074E-2</v>
      </c>
    </row>
    <row r="27" spans="1:19" x14ac:dyDescent="0.25">
      <c r="A27" s="11">
        <v>16</v>
      </c>
      <c r="B27" s="7">
        <v>2.7089999999999999E-2</v>
      </c>
      <c r="C27" s="7">
        <f t="shared" si="3"/>
        <v>3.7089999999999998E-2</v>
      </c>
      <c r="D27" s="19">
        <f t="shared" si="4"/>
        <v>1.7090000000000001E-2</v>
      </c>
      <c r="G27" s="23">
        <f t="shared" si="5"/>
        <v>0.65202460771704607</v>
      </c>
      <c r="H27" s="23">
        <f t="shared" si="0"/>
        <v>0.55838899896300442</v>
      </c>
      <c r="I27" s="23">
        <f t="shared" si="0"/>
        <v>0.76251756124997994</v>
      </c>
      <c r="L27" s="23">
        <f t="shared" si="8"/>
        <v>0.97220356361580063</v>
      </c>
      <c r="M27" s="23">
        <f t="shared" si="6"/>
        <v>0.96284278233108889</v>
      </c>
      <c r="N27" s="23">
        <f t="shared" si="6"/>
        <v>0.98174814307227454</v>
      </c>
      <c r="Q27" s="23">
        <f t="shared" si="7"/>
        <v>2.8190068860321747E-2</v>
      </c>
      <c r="R27" s="23">
        <f t="shared" si="2"/>
        <v>3.7865138735254183E-2</v>
      </c>
      <c r="S27" s="23">
        <f t="shared" si="2"/>
        <v>1.8420476972433233E-2</v>
      </c>
    </row>
    <row r="28" spans="1:19" x14ac:dyDescent="0.25">
      <c r="A28" s="11">
        <v>17</v>
      </c>
      <c r="B28" s="7">
        <v>2.716E-2</v>
      </c>
      <c r="C28" s="7">
        <f t="shared" si="3"/>
        <v>3.7159999999999999E-2</v>
      </c>
      <c r="D28" s="19">
        <f t="shared" si="4"/>
        <v>1.7160000000000002E-2</v>
      </c>
      <c r="G28" s="23">
        <f t="shared" si="5"/>
        <v>0.63409207235680654</v>
      </c>
      <c r="H28" s="23">
        <f t="shared" si="5"/>
        <v>0.5378016077288279</v>
      </c>
      <c r="I28" s="23">
        <f t="shared" si="5"/>
        <v>0.74882848572764049</v>
      </c>
      <c r="L28" s="23">
        <f t="shared" si="8"/>
        <v>0.97249714942043786</v>
      </c>
      <c r="M28" s="23">
        <f t="shared" si="6"/>
        <v>0.96313073632824109</v>
      </c>
      <c r="N28" s="23">
        <f t="shared" si="6"/>
        <v>0.9820475275351046</v>
      </c>
      <c r="Q28" s="23">
        <f t="shared" si="7"/>
        <v>2.7888134681042061E-2</v>
      </c>
      <c r="R28" s="23">
        <f t="shared" si="7"/>
        <v>3.7566116971446926E-2</v>
      </c>
      <c r="S28" s="23">
        <f t="shared" si="7"/>
        <v>1.8115573086931885E-2</v>
      </c>
    </row>
    <row r="29" spans="1:19" x14ac:dyDescent="0.25">
      <c r="A29" s="11">
        <v>18</v>
      </c>
      <c r="B29" s="7">
        <v>2.7140000000000001E-2</v>
      </c>
      <c r="C29" s="7">
        <f t="shared" si="3"/>
        <v>3.7139999999999999E-2</v>
      </c>
      <c r="D29" s="19">
        <f t="shared" si="4"/>
        <v>1.7140000000000002E-2</v>
      </c>
      <c r="G29" s="23">
        <f t="shared" si="5"/>
        <v>0.61754191231631739</v>
      </c>
      <c r="H29" s="23">
        <f t="shared" si="5"/>
        <v>0.51871294089904807</v>
      </c>
      <c r="I29" s="23">
        <f t="shared" si="5"/>
        <v>0.73645598094173292</v>
      </c>
      <c r="L29" s="23">
        <f t="shared" si="8"/>
        <v>0.973899437066016</v>
      </c>
      <c r="M29" s="23">
        <f t="shared" si="8"/>
        <v>0.96450611795231977</v>
      </c>
      <c r="N29" s="23">
        <f t="shared" si="8"/>
        <v>0.98347751852163434</v>
      </c>
      <c r="Q29" s="23">
        <f t="shared" si="7"/>
        <v>2.6447228035464742E-2</v>
      </c>
      <c r="R29" s="23">
        <f t="shared" si="7"/>
        <v>3.6139103522909673E-2</v>
      </c>
      <c r="S29" s="23">
        <f t="shared" si="7"/>
        <v>1.6660500060311195E-2</v>
      </c>
    </row>
    <row r="30" spans="1:19" x14ac:dyDescent="0.25">
      <c r="A30" s="11">
        <v>19</v>
      </c>
      <c r="B30" s="7">
        <v>2.699E-2</v>
      </c>
      <c r="C30" s="7">
        <f t="shared" si="3"/>
        <v>3.6990000000000002E-2</v>
      </c>
      <c r="D30" s="19">
        <f t="shared" si="4"/>
        <v>1.6989999999999998E-2</v>
      </c>
      <c r="G30" s="23">
        <f t="shared" si="5"/>
        <v>0.60289532831121539</v>
      </c>
      <c r="H30" s="23">
        <f t="shared" si="5"/>
        <v>0.50151416135256344</v>
      </c>
      <c r="I30" s="23">
        <f t="shared" si="5"/>
        <v>0.72607758799475841</v>
      </c>
      <c r="L30" s="23">
        <f t="shared" si="8"/>
        <v>0.9762824454292266</v>
      </c>
      <c r="M30" s="23">
        <f t="shared" si="8"/>
        <v>0.96684335749041617</v>
      </c>
      <c r="N30" s="23">
        <f t="shared" si="8"/>
        <v>0.98590765338927211</v>
      </c>
      <c r="Q30" s="23">
        <f t="shared" si="7"/>
        <v>2.4003343625854028E-2</v>
      </c>
      <c r="R30" s="23">
        <f t="shared" si="7"/>
        <v>3.3718784767794878E-2</v>
      </c>
      <c r="S30" s="23">
        <f t="shared" si="7"/>
        <v>1.4192586585879989E-2</v>
      </c>
    </row>
    <row r="31" spans="1:19" x14ac:dyDescent="0.25">
      <c r="A31" s="13">
        <v>20</v>
      </c>
      <c r="B31" s="8">
        <v>2.6720000000000001E-2</v>
      </c>
      <c r="C31" s="7">
        <f t="shared" si="3"/>
        <v>3.6720000000000003E-2</v>
      </c>
      <c r="D31" s="19">
        <f t="shared" si="4"/>
        <v>1.6719999999999999E-2</v>
      </c>
      <c r="G31" s="23">
        <f t="shared" si="5"/>
        <v>0.590146126684577</v>
      </c>
      <c r="H31" s="23">
        <f t="shared" si="5"/>
        <v>0.48615019340316246</v>
      </c>
      <c r="I31" s="23">
        <f t="shared" si="5"/>
        <v>0.71774911583834411</v>
      </c>
      <c r="L31" s="23">
        <f t="shared" si="8"/>
        <v>0.97885337466065547</v>
      </c>
      <c r="M31" s="23">
        <f t="shared" si="8"/>
        <v>0.96936483726009859</v>
      </c>
      <c r="N31" s="23">
        <f t="shared" si="8"/>
        <v>0.98852950112478277</v>
      </c>
      <c r="Q31" s="23">
        <f t="shared" si="7"/>
        <v>2.1373418188621211E-2</v>
      </c>
      <c r="R31" s="23">
        <f t="shared" si="7"/>
        <v>3.1114228912763966E-2</v>
      </c>
      <c r="S31" s="23">
        <f t="shared" si="7"/>
        <v>1.1536792482167716E-2</v>
      </c>
    </row>
    <row r="32" spans="1:19" x14ac:dyDescent="0.25">
      <c r="A32" s="11">
        <v>21</v>
      </c>
      <c r="B32" s="7">
        <v>2.6509999999999999E-2</v>
      </c>
      <c r="C32" s="7">
        <f t="shared" si="3"/>
        <v>3.6510000000000001E-2</v>
      </c>
      <c r="D32" s="19">
        <f t="shared" si="4"/>
        <v>1.6509999999999997E-2</v>
      </c>
      <c r="G32" s="23">
        <f t="shared" si="5"/>
        <v>0.57726220669494965</v>
      </c>
      <c r="H32" s="23">
        <f t="shared" si="5"/>
        <v>0.47093023605729828</v>
      </c>
      <c r="I32" s="23">
        <f t="shared" si="5"/>
        <v>0.70901469517710258</v>
      </c>
      <c r="L32" s="23">
        <f t="shared" si="8"/>
        <v>0.97816825459482581</v>
      </c>
      <c r="M32" s="23">
        <f t="shared" si="8"/>
        <v>0.96869289048447971</v>
      </c>
      <c r="N32" s="23">
        <f t="shared" si="8"/>
        <v>0.98783081655065563</v>
      </c>
      <c r="Q32" s="23">
        <f t="shared" si="7"/>
        <v>2.2073584281398956E-2</v>
      </c>
      <c r="R32" s="23">
        <f t="shared" si="7"/>
        <v>3.1807651810259907E-2</v>
      </c>
      <c r="S32" s="23">
        <f t="shared" si="7"/>
        <v>1.2243834206275414E-2</v>
      </c>
    </row>
    <row r="33" spans="1:19" x14ac:dyDescent="0.25">
      <c r="A33" s="11">
        <v>22</v>
      </c>
      <c r="B33" s="7">
        <v>2.6370000000000001E-2</v>
      </c>
      <c r="C33" s="7">
        <f t="shared" si="3"/>
        <v>3.637E-2</v>
      </c>
      <c r="D33" s="19">
        <f t="shared" si="4"/>
        <v>1.6370000000000003E-2</v>
      </c>
      <c r="G33" s="23">
        <f t="shared" si="5"/>
        <v>0.56404416632409826</v>
      </c>
      <c r="H33" s="23">
        <f t="shared" si="5"/>
        <v>0.45569438406162882</v>
      </c>
      <c r="I33" s="23">
        <f t="shared" si="5"/>
        <v>0.69961574248197078</v>
      </c>
      <c r="L33" s="23">
        <f t="shared" si="8"/>
        <v>0.97710218992764175</v>
      </c>
      <c r="M33" s="23">
        <f t="shared" si="8"/>
        <v>0.96764732686687016</v>
      </c>
      <c r="N33" s="23">
        <f t="shared" si="8"/>
        <v>0.98674364190324138</v>
      </c>
      <c r="Q33" s="23">
        <f t="shared" si="7"/>
        <v>2.3164036782031279E-2</v>
      </c>
      <c r="R33" s="23">
        <f t="shared" si="7"/>
        <v>3.2887589839597393E-2</v>
      </c>
      <c r="S33" s="23">
        <f t="shared" si="7"/>
        <v>1.3345007932712684E-2</v>
      </c>
    </row>
    <row r="34" spans="1:19" x14ac:dyDescent="0.25">
      <c r="A34" s="11">
        <v>23</v>
      </c>
      <c r="B34" s="7">
        <v>2.6290000000000001E-2</v>
      </c>
      <c r="C34" s="7">
        <f t="shared" si="3"/>
        <v>3.6290000000000003E-2</v>
      </c>
      <c r="D34" s="19">
        <f t="shared" si="4"/>
        <v>1.6289999999999999E-2</v>
      </c>
      <c r="G34" s="23">
        <f t="shared" si="5"/>
        <v>0.55053858673618505</v>
      </c>
      <c r="H34" s="23">
        <f t="shared" si="5"/>
        <v>0.44048379093103818</v>
      </c>
      <c r="I34" s="23">
        <f t="shared" si="5"/>
        <v>0.68959483157649715</v>
      </c>
      <c r="L34" s="23">
        <f t="shared" si="8"/>
        <v>0.97605581194832725</v>
      </c>
      <c r="M34" s="23">
        <f t="shared" si="8"/>
        <v>0.96662106520818225</v>
      </c>
      <c r="N34" s="23">
        <f t="shared" si="8"/>
        <v>0.98567655028755752</v>
      </c>
      <c r="Q34" s="23">
        <f t="shared" si="7"/>
        <v>2.4235509830722399E-2</v>
      </c>
      <c r="R34" s="23">
        <f t="shared" si="7"/>
        <v>3.3948726710975916E-2</v>
      </c>
      <c r="S34" s="23">
        <f t="shared" si="7"/>
        <v>1.442702050185684E-2</v>
      </c>
    </row>
    <row r="35" spans="1:19" x14ac:dyDescent="0.25">
      <c r="A35" s="11">
        <v>24</v>
      </c>
      <c r="B35" s="7">
        <v>2.6259999999999999E-2</v>
      </c>
      <c r="C35" s="7">
        <f t="shared" si="3"/>
        <v>3.6260000000000001E-2</v>
      </c>
      <c r="D35" s="19">
        <f t="shared" si="4"/>
        <v>1.6259999999999997E-2</v>
      </c>
      <c r="G35" s="23">
        <f t="shared" si="5"/>
        <v>0.53681216965756229</v>
      </c>
      <c r="H35" s="23">
        <f t="shared" si="5"/>
        <v>0.42535385246273377</v>
      </c>
      <c r="I35" s="23">
        <f t="shared" si="5"/>
        <v>0.67902228861315383</v>
      </c>
      <c r="L35" s="23">
        <f t="shared" si="8"/>
        <v>0.9750672933572222</v>
      </c>
      <c r="M35" s="23">
        <f t="shared" si="8"/>
        <v>0.96565154318998958</v>
      </c>
      <c r="N35" s="23">
        <f t="shared" si="8"/>
        <v>0.98466847128309642</v>
      </c>
      <c r="Q35" s="23">
        <f t="shared" si="7"/>
        <v>2.5248791538059388E-2</v>
      </c>
      <c r="R35" s="23">
        <f t="shared" si="7"/>
        <v>3.4952231180624384E-2</v>
      </c>
      <c r="S35" s="23">
        <f t="shared" si="7"/>
        <v>1.5450271842493654E-2</v>
      </c>
    </row>
    <row r="36" spans="1:19" x14ac:dyDescent="0.25">
      <c r="A36" s="13">
        <v>25</v>
      </c>
      <c r="B36" s="8">
        <v>2.6270000000000002E-2</v>
      </c>
      <c r="C36" s="7">
        <f t="shared" si="3"/>
        <v>3.6270000000000004E-2</v>
      </c>
      <c r="D36" s="19">
        <f t="shared" si="4"/>
        <v>1.627E-2</v>
      </c>
      <c r="G36" s="23">
        <f t="shared" si="5"/>
        <v>0.52294878215447671</v>
      </c>
      <c r="H36" s="23">
        <f t="shared" si="5"/>
        <v>0.41037118848973975</v>
      </c>
      <c r="I36" s="23">
        <f t="shared" si="5"/>
        <v>0.66799369302071565</v>
      </c>
      <c r="L36" s="23">
        <f t="shared" si="8"/>
        <v>0.97417460280021373</v>
      </c>
      <c r="M36" s="23">
        <f t="shared" si="8"/>
        <v>0.96477600029658439</v>
      </c>
      <c r="N36" s="23">
        <f t="shared" si="8"/>
        <v>0.98375812432466225</v>
      </c>
      <c r="Q36" s="23">
        <f t="shared" si="7"/>
        <v>2.6164727750160783E-2</v>
      </c>
      <c r="R36" s="23">
        <f t="shared" si="7"/>
        <v>3.585932863309732E-2</v>
      </c>
      <c r="S36" s="23">
        <f t="shared" si="7"/>
        <v>1.6375220758920547E-2</v>
      </c>
    </row>
    <row r="37" spans="1:19" x14ac:dyDescent="0.25">
      <c r="A37" s="11">
        <v>26</v>
      </c>
      <c r="B37" s="7">
        <v>2.63E-2</v>
      </c>
      <c r="C37" s="7">
        <f t="shared" si="3"/>
        <v>3.6299999999999999E-2</v>
      </c>
      <c r="D37" s="19">
        <f t="shared" si="4"/>
        <v>1.6300000000000002E-2</v>
      </c>
      <c r="G37" s="23">
        <f t="shared" si="5"/>
        <v>0.50917544131158055</v>
      </c>
      <c r="H37" s="23">
        <f t="shared" si="5"/>
        <v>0.39571002050993559</v>
      </c>
      <c r="I37" s="23">
        <f t="shared" si="5"/>
        <v>0.65679514668808514</v>
      </c>
      <c r="L37" s="23">
        <f t="shared" si="8"/>
        <v>0.97366216097463332</v>
      </c>
      <c r="M37" s="23">
        <f t="shared" si="8"/>
        <v>0.96427339835001424</v>
      </c>
      <c r="N37" s="23">
        <f t="shared" si="8"/>
        <v>0.98323555079990366</v>
      </c>
      <c r="Q37" s="23">
        <f t="shared" si="7"/>
        <v>2.6690892824085932E-2</v>
      </c>
      <c r="R37" s="23">
        <f t="shared" si="7"/>
        <v>3.6380416333905284E-2</v>
      </c>
      <c r="S37" s="23">
        <f t="shared" si="7"/>
        <v>1.6906563125357103E-2</v>
      </c>
    </row>
    <row r="38" spans="1:19" x14ac:dyDescent="0.25">
      <c r="A38" s="11">
        <v>27</v>
      </c>
      <c r="B38" s="7">
        <v>2.6360000000000001E-2</v>
      </c>
      <c r="C38" s="7">
        <f t="shared" si="3"/>
        <v>3.6360000000000003E-2</v>
      </c>
      <c r="D38" s="19">
        <f t="shared" si="4"/>
        <v>1.636E-2</v>
      </c>
      <c r="G38" s="23">
        <f t="shared" si="5"/>
        <v>0.49534480420309585</v>
      </c>
      <c r="H38" s="23">
        <f t="shared" si="5"/>
        <v>0.38125246204903745</v>
      </c>
      <c r="I38" s="23">
        <f t="shared" si="5"/>
        <v>0.64523179037139999</v>
      </c>
      <c r="L38" s="23">
        <f t="shared" si="8"/>
        <v>0.97283718736933089</v>
      </c>
      <c r="M38" s="23">
        <f t="shared" si="8"/>
        <v>0.96346425990863904</v>
      </c>
      <c r="N38" s="23">
        <f t="shared" si="8"/>
        <v>0.98239427259017698</v>
      </c>
      <c r="Q38" s="23">
        <f t="shared" si="7"/>
        <v>2.75385413531236E-2</v>
      </c>
      <c r="R38" s="23">
        <f t="shared" si="7"/>
        <v>3.7219885838924313E-2</v>
      </c>
      <c r="S38" s="23">
        <f t="shared" si="7"/>
        <v>1.7762551624395988E-2</v>
      </c>
    </row>
    <row r="39" spans="1:19" x14ac:dyDescent="0.25">
      <c r="A39" s="11">
        <v>28</v>
      </c>
      <c r="B39" s="7">
        <v>2.6429999999999999E-2</v>
      </c>
      <c r="C39" s="7">
        <f t="shared" si="3"/>
        <v>3.6429999999999997E-2</v>
      </c>
      <c r="D39" s="19">
        <f t="shared" si="4"/>
        <v>1.643E-2</v>
      </c>
      <c r="G39" s="23">
        <f t="shared" si="5"/>
        <v>0.481702130071336</v>
      </c>
      <c r="H39" s="23">
        <f t="shared" si="5"/>
        <v>0.36718141366046836</v>
      </c>
      <c r="I39" s="23">
        <f t="shared" si="5"/>
        <v>0.6336226677045772</v>
      </c>
      <c r="L39" s="23">
        <f t="shared" si="8"/>
        <v>0.97245822704508222</v>
      </c>
      <c r="M39" s="23">
        <f t="shared" si="8"/>
        <v>0.963092570437593</v>
      </c>
      <c r="N39" s="23">
        <f t="shared" si="8"/>
        <v>0.98200782596260405</v>
      </c>
      <c r="Q39" s="23">
        <f t="shared" si="7"/>
        <v>2.7928158607381761E-2</v>
      </c>
      <c r="R39" s="23">
        <f t="shared" si="7"/>
        <v>3.7605744662088013E-2</v>
      </c>
      <c r="S39" s="23">
        <f t="shared" si="7"/>
        <v>1.815600124740634E-2</v>
      </c>
    </row>
    <row r="40" spans="1:19" x14ac:dyDescent="0.25">
      <c r="A40" s="11">
        <v>29</v>
      </c>
      <c r="B40" s="7">
        <v>2.6519999999999998E-2</v>
      </c>
      <c r="C40" s="7">
        <f t="shared" si="3"/>
        <v>3.6519999999999997E-2</v>
      </c>
      <c r="D40" s="19">
        <f t="shared" si="4"/>
        <v>1.652E-2</v>
      </c>
      <c r="G40" s="23">
        <f t="shared" si="5"/>
        <v>0.46810680742262595</v>
      </c>
      <c r="H40" s="23">
        <f t="shared" si="5"/>
        <v>0.35338417336491051</v>
      </c>
      <c r="I40" s="23">
        <f t="shared" si="5"/>
        <v>0.62178192648111341</v>
      </c>
      <c r="L40" s="23">
        <f t="shared" si="8"/>
        <v>0.9717764946426608</v>
      </c>
      <c r="M40" s="23">
        <f t="shared" si="8"/>
        <v>0.96242391422264062</v>
      </c>
      <c r="N40" s="23">
        <f t="shared" si="8"/>
        <v>0.98131263001312874</v>
      </c>
      <c r="Q40" s="23">
        <f t="shared" si="7"/>
        <v>2.8629444746093878E-2</v>
      </c>
      <c r="R40" s="23">
        <f t="shared" si="7"/>
        <v>3.8300266103121657E-2</v>
      </c>
      <c r="S40" s="23">
        <f t="shared" si="7"/>
        <v>1.8864185157388195E-2</v>
      </c>
    </row>
    <row r="41" spans="1:19" x14ac:dyDescent="0.25">
      <c r="A41" s="13">
        <v>30</v>
      </c>
      <c r="B41" s="8">
        <v>2.6610000000000002E-2</v>
      </c>
      <c r="C41" s="7">
        <f t="shared" si="3"/>
        <v>3.6610000000000004E-2</v>
      </c>
      <c r="D41" s="19">
        <f t="shared" si="4"/>
        <v>1.661E-2</v>
      </c>
      <c r="G41" s="23">
        <f t="shared" si="5"/>
        <v>0.4548155350686095</v>
      </c>
      <c r="H41" s="23">
        <f t="shared" si="5"/>
        <v>0.34004639680623999</v>
      </c>
      <c r="I41" s="23">
        <f t="shared" si="5"/>
        <v>0.61005456146712966</v>
      </c>
      <c r="L41" s="23">
        <f t="shared" si="8"/>
        <v>0.97160632542987879</v>
      </c>
      <c r="M41" s="23">
        <f t="shared" si="8"/>
        <v>0.96225700649899304</v>
      </c>
      <c r="N41" s="23">
        <f t="shared" si="8"/>
        <v>0.98113910277136374</v>
      </c>
      <c r="Q41" s="23">
        <f t="shared" si="7"/>
        <v>2.8804571552258171E-2</v>
      </c>
      <c r="R41" s="23">
        <f t="shared" si="7"/>
        <v>3.847370547405219E-2</v>
      </c>
      <c r="S41" s="23">
        <f t="shared" si="7"/>
        <v>1.9041032556300824E-2</v>
      </c>
    </row>
    <row r="42" spans="1:19" x14ac:dyDescent="0.25">
      <c r="A42" s="11">
        <v>31</v>
      </c>
      <c r="B42" s="7">
        <v>2.6720000000000001E-2</v>
      </c>
      <c r="C42" s="7">
        <f t="shared" si="3"/>
        <v>3.6720000000000003E-2</v>
      </c>
      <c r="D42" s="19">
        <f t="shared" si="4"/>
        <v>1.6719999999999999E-2</v>
      </c>
      <c r="G42" s="23">
        <f t="shared" si="5"/>
        <v>0.44155755474016178</v>
      </c>
      <c r="H42" s="23">
        <f t="shared" si="5"/>
        <v>0.3269596933870052</v>
      </c>
      <c r="I42" s="23">
        <f t="shared" si="5"/>
        <v>0.59807773170989864</v>
      </c>
      <c r="L42" s="23">
        <f t="shared" si="8"/>
        <v>0.97084976368177989</v>
      </c>
      <c r="M42" s="23">
        <f t="shared" si="8"/>
        <v>0.96151494754202127</v>
      </c>
      <c r="N42" s="23">
        <f t="shared" si="8"/>
        <v>0.98036760887677366</v>
      </c>
      <c r="Q42" s="23">
        <f t="shared" si="7"/>
        <v>2.9583545955434283E-2</v>
      </c>
      <c r="R42" s="23">
        <f t="shared" si="7"/>
        <v>3.9245168008596711E-2</v>
      </c>
      <c r="S42" s="23">
        <f t="shared" si="7"/>
        <v>1.9827666555350218E-2</v>
      </c>
    </row>
    <row r="43" spans="1:19" x14ac:dyDescent="0.25">
      <c r="A43" s="11">
        <v>32</v>
      </c>
      <c r="B43" s="7">
        <v>2.682E-2</v>
      </c>
      <c r="C43" s="7">
        <f t="shared" si="3"/>
        <v>3.6819999999999999E-2</v>
      </c>
      <c r="D43" s="19">
        <f t="shared" si="4"/>
        <v>1.6820000000000002E-2</v>
      </c>
      <c r="G43" s="23">
        <f t="shared" si="5"/>
        <v>0.42872794156052108</v>
      </c>
      <c r="H43" s="23">
        <f t="shared" si="5"/>
        <v>0.31440705795747642</v>
      </c>
      <c r="I43" s="23">
        <f t="shared" si="5"/>
        <v>0.5863939016894667</v>
      </c>
      <c r="L43" s="23">
        <f t="shared" si="8"/>
        <v>0.97094464120947854</v>
      </c>
      <c r="M43" s="23">
        <f t="shared" si="8"/>
        <v>0.96160800342239472</v>
      </c>
      <c r="N43" s="23">
        <f t="shared" si="8"/>
        <v>0.98046436207041521</v>
      </c>
      <c r="Q43" s="23">
        <f t="shared" si="7"/>
        <v>2.9485824458724674E-2</v>
      </c>
      <c r="R43" s="23">
        <f t="shared" si="7"/>
        <v>3.914839220921331E-2</v>
      </c>
      <c r="S43" s="23">
        <f t="shared" si="7"/>
        <v>1.9728980696333612E-2</v>
      </c>
    </row>
    <row r="44" spans="1:19" x14ac:dyDescent="0.25">
      <c r="A44" s="11">
        <v>33</v>
      </c>
      <c r="B44" s="7">
        <v>2.6929999999999999E-2</v>
      </c>
      <c r="C44" s="7">
        <f t="shared" si="3"/>
        <v>3.6929999999999998E-2</v>
      </c>
      <c r="D44" s="19">
        <f t="shared" si="4"/>
        <v>1.6930000000000001E-2</v>
      </c>
      <c r="G44" s="23">
        <f t="shared" si="5"/>
        <v>0.41605643167499468</v>
      </c>
      <c r="H44" s="23">
        <f t="shared" si="5"/>
        <v>0.30218193463805465</v>
      </c>
      <c r="I44" s="23">
        <f t="shared" si="5"/>
        <v>0.57463892118770576</v>
      </c>
      <c r="L44" s="23">
        <f t="shared" si="8"/>
        <v>0.97044393738508494</v>
      </c>
      <c r="M44" s="23">
        <f t="shared" si="8"/>
        <v>0.96111689286226132</v>
      </c>
      <c r="N44" s="23">
        <f t="shared" si="8"/>
        <v>0.97995378112239317</v>
      </c>
      <c r="Q44" s="23">
        <f t="shared" si="7"/>
        <v>3.0001644775189046E-2</v>
      </c>
      <c r="R44" s="23">
        <f t="shared" si="7"/>
        <v>3.9659240715687286E-2</v>
      </c>
      <c r="S44" s="23">
        <f t="shared" si="7"/>
        <v>2.0249870549694161E-2</v>
      </c>
    </row>
    <row r="45" spans="1:19" x14ac:dyDescent="0.25">
      <c r="A45" s="11">
        <v>34</v>
      </c>
      <c r="B45" s="7">
        <v>2.7050000000000001E-2</v>
      </c>
      <c r="C45" s="7">
        <f t="shared" si="3"/>
        <v>3.705E-2</v>
      </c>
      <c r="D45" s="19">
        <f t="shared" si="4"/>
        <v>1.7050000000000003E-2</v>
      </c>
      <c r="G45" s="23">
        <f t="shared" si="5"/>
        <v>0.40353949355442598</v>
      </c>
      <c r="H45" s="23">
        <f t="shared" si="5"/>
        <v>0.29027547324023134</v>
      </c>
      <c r="I45" s="23">
        <f t="shared" si="5"/>
        <v>0.56280981052565393</v>
      </c>
      <c r="L45" s="23">
        <f t="shared" si="8"/>
        <v>0.96991528752439427</v>
      </c>
      <c r="M45" s="23">
        <f t="shared" si="8"/>
        <v>0.96059836795973741</v>
      </c>
      <c r="N45" s="23">
        <f t="shared" si="8"/>
        <v>0.97941470682563136</v>
      </c>
      <c r="Q45" s="23">
        <f t="shared" si="7"/>
        <v>3.0546543747486995E-2</v>
      </c>
      <c r="R45" s="23">
        <f t="shared" si="7"/>
        <v>4.0198888732933966E-2</v>
      </c>
      <c r="S45" s="23">
        <f t="shared" si="7"/>
        <v>2.0800123668165041E-2</v>
      </c>
    </row>
    <row r="46" spans="1:19" x14ac:dyDescent="0.25">
      <c r="A46" s="13">
        <v>35</v>
      </c>
      <c r="B46" s="8">
        <v>2.716E-2</v>
      </c>
      <c r="C46" s="7">
        <f t="shared" si="3"/>
        <v>3.7159999999999999E-2</v>
      </c>
      <c r="D46" s="19">
        <f t="shared" si="4"/>
        <v>1.7160000000000002E-2</v>
      </c>
      <c r="G46" s="23">
        <f t="shared" si="5"/>
        <v>0.39144121288382483</v>
      </c>
      <c r="H46" s="23">
        <f t="shared" si="5"/>
        <v>0.27886784032908341</v>
      </c>
      <c r="I46" s="23">
        <f t="shared" si="5"/>
        <v>0.55128406645675321</v>
      </c>
      <c r="L46" s="23">
        <f t="shared" si="8"/>
        <v>0.97001958701975366</v>
      </c>
      <c r="M46" s="23">
        <f t="shared" si="8"/>
        <v>0.96070066553054245</v>
      </c>
      <c r="N46" s="23">
        <f t="shared" si="8"/>
        <v>0.97952106759095781</v>
      </c>
      <c r="Q46" s="23">
        <f t="shared" si="7"/>
        <v>3.0439014884710715E-2</v>
      </c>
      <c r="R46" s="23">
        <f t="shared" si="7"/>
        <v>4.0092400810836933E-2</v>
      </c>
      <c r="S46" s="23">
        <f t="shared" si="7"/>
        <v>2.0691533313320323E-2</v>
      </c>
    </row>
    <row r="47" spans="1:19" x14ac:dyDescent="0.25">
      <c r="A47" s="11">
        <v>36</v>
      </c>
      <c r="B47" s="7">
        <v>2.7269999999999999E-2</v>
      </c>
      <c r="C47" s="7">
        <f t="shared" si="3"/>
        <v>3.7269999999999998E-2</v>
      </c>
      <c r="D47" s="19">
        <f t="shared" si="4"/>
        <v>1.7270000000000001E-2</v>
      </c>
      <c r="G47" s="23">
        <f t="shared" si="5"/>
        <v>0.37962447833754864</v>
      </c>
      <c r="H47" s="23">
        <f t="shared" si="5"/>
        <v>0.26785180313743734</v>
      </c>
      <c r="I47" s="23">
        <f t="shared" si="5"/>
        <v>0.5398777963757968</v>
      </c>
      <c r="L47" s="23">
        <f t="shared" si="8"/>
        <v>0.96981223704264563</v>
      </c>
      <c r="M47" s="23">
        <f t="shared" si="8"/>
        <v>0.96049728366438247</v>
      </c>
      <c r="N47" s="23">
        <f t="shared" si="8"/>
        <v>0.97930963222959178</v>
      </c>
      <c r="Q47" s="23">
        <f t="shared" si="7"/>
        <v>3.0652796280938657E-2</v>
      </c>
      <c r="R47" s="23">
        <f t="shared" si="7"/>
        <v>4.030412482085366E-2</v>
      </c>
      <c r="S47" s="23">
        <f t="shared" si="7"/>
        <v>2.0907412472460047E-2</v>
      </c>
    </row>
    <row r="48" spans="1:19" x14ac:dyDescent="0.25">
      <c r="A48" s="11">
        <v>37</v>
      </c>
      <c r="B48" s="7">
        <v>2.7380000000000002E-2</v>
      </c>
      <c r="C48" s="7">
        <f t="shared" si="3"/>
        <v>3.7380000000000004E-2</v>
      </c>
      <c r="D48" s="19">
        <f t="shared" si="4"/>
        <v>1.738E-2</v>
      </c>
      <c r="G48" s="23">
        <f t="shared" si="5"/>
        <v>0.36808577890261934</v>
      </c>
      <c r="H48" s="23">
        <f t="shared" si="5"/>
        <v>0.25721647332841213</v>
      </c>
      <c r="I48" s="23">
        <f t="shared" si="5"/>
        <v>0.52859342009703203</v>
      </c>
      <c r="L48" s="23">
        <f t="shared" si="8"/>
        <v>0.9696049646601832</v>
      </c>
      <c r="M48" s="23">
        <f t="shared" si="8"/>
        <v>0.96029397717525122</v>
      </c>
      <c r="N48" s="23">
        <f t="shared" si="8"/>
        <v>0.97909827676834116</v>
      </c>
      <c r="Q48" s="23">
        <f t="shared" si="7"/>
        <v>3.0866543362350122E-2</v>
      </c>
      <c r="R48" s="23">
        <f t="shared" si="7"/>
        <v>4.0515815173715435E-2</v>
      </c>
      <c r="S48" s="23">
        <f t="shared" si="7"/>
        <v>2.1123256639653313E-2</v>
      </c>
    </row>
    <row r="49" spans="1:19" x14ac:dyDescent="0.25">
      <c r="A49" s="11">
        <v>38</v>
      </c>
      <c r="B49" s="7">
        <v>2.7490000000000001E-2</v>
      </c>
      <c r="C49" s="7">
        <f t="shared" si="3"/>
        <v>3.7490000000000002E-2</v>
      </c>
      <c r="D49" s="19">
        <f t="shared" si="4"/>
        <v>1.7489999999999999E-2</v>
      </c>
      <c r="G49" s="23">
        <f t="shared" si="5"/>
        <v>0.35682153317510462</v>
      </c>
      <c r="H49" s="23">
        <f t="shared" si="5"/>
        <v>0.24695115576764082</v>
      </c>
      <c r="I49" s="23">
        <f t="shared" si="5"/>
        <v>0.51743322783450141</v>
      </c>
      <c r="L49" s="23">
        <f t="shared" si="8"/>
        <v>0.9693977698320837</v>
      </c>
      <c r="M49" s="23">
        <f t="shared" si="8"/>
        <v>0.9600907460244017</v>
      </c>
      <c r="N49" s="23">
        <f t="shared" si="8"/>
        <v>0.97888700116531535</v>
      </c>
      <c r="Q49" s="23">
        <f t="shared" si="7"/>
        <v>3.1080256138719523E-2</v>
      </c>
      <c r="R49" s="23">
        <f t="shared" si="7"/>
        <v>4.0727471878908982E-2</v>
      </c>
      <c r="S49" s="23">
        <f t="shared" si="7"/>
        <v>2.1339065824969319E-2</v>
      </c>
    </row>
    <row r="50" spans="1:19" x14ac:dyDescent="0.25">
      <c r="A50" s="11">
        <v>39</v>
      </c>
      <c r="B50" s="7">
        <v>2.76E-2</v>
      </c>
      <c r="C50" s="7">
        <f t="shared" si="3"/>
        <v>3.7600000000000001E-2</v>
      </c>
      <c r="D50" s="19">
        <f t="shared" si="4"/>
        <v>1.7599999999999998E-2</v>
      </c>
      <c r="G50" s="23">
        <f t="shared" si="5"/>
        <v>0.34582809457047853</v>
      </c>
      <c r="H50" s="23">
        <f t="shared" si="5"/>
        <v>0.2370453498002569</v>
      </c>
      <c r="I50" s="23">
        <f t="shared" si="5"/>
        <v>0.50639938098059523</v>
      </c>
      <c r="L50" s="23">
        <f t="shared" si="8"/>
        <v>0.96919065251807202</v>
      </c>
      <c r="M50" s="23">
        <f t="shared" si="8"/>
        <v>0.95988759017307701</v>
      </c>
      <c r="N50" s="23">
        <f t="shared" si="8"/>
        <v>0.97867580537863075</v>
      </c>
      <c r="Q50" s="23">
        <f t="shared" si="7"/>
        <v>3.1293934619836886E-2</v>
      </c>
      <c r="R50" s="23">
        <f t="shared" si="7"/>
        <v>4.0939094945953811E-2</v>
      </c>
      <c r="S50" s="23">
        <f t="shared" si="7"/>
        <v>2.1554840038494432E-2</v>
      </c>
    </row>
    <row r="51" spans="1:19" x14ac:dyDescent="0.25">
      <c r="A51" s="13">
        <v>40</v>
      </c>
      <c r="B51" s="8">
        <v>2.7709999999999999E-2</v>
      </c>
      <c r="C51" s="7">
        <f t="shared" si="3"/>
        <v>3.771E-2</v>
      </c>
      <c r="D51" s="19">
        <f t="shared" si="4"/>
        <v>1.7709999999999997E-2</v>
      </c>
      <c r="G51" s="23">
        <f t="shared" si="5"/>
        <v>0.33510175644241713</v>
      </c>
      <c r="H51" s="23">
        <f t="shared" si="5"/>
        <v>0.22748875027188753</v>
      </c>
      <c r="I51" s="23">
        <f t="shared" si="5"/>
        <v>0.49549391300653539</v>
      </c>
      <c r="L51" s="23">
        <f t="shared" si="8"/>
        <v>0.96898361267790112</v>
      </c>
      <c r="M51" s="23">
        <f t="shared" si="8"/>
        <v>0.95968450958256668</v>
      </c>
      <c r="N51" s="23">
        <f t="shared" si="8"/>
        <v>0.9784646893664396</v>
      </c>
      <c r="Q51" s="23">
        <f t="shared" si="7"/>
        <v>3.1507578815486617E-2</v>
      </c>
      <c r="R51" s="23">
        <f t="shared" si="7"/>
        <v>4.1150684384343592E-2</v>
      </c>
      <c r="S51" s="23">
        <f t="shared" si="7"/>
        <v>2.1770579290302704E-2</v>
      </c>
    </row>
    <row r="52" spans="1:19" x14ac:dyDescent="0.25">
      <c r="A52" s="11">
        <v>41</v>
      </c>
      <c r="B52" s="7">
        <v>2.7810000000000001E-2</v>
      </c>
      <c r="C52" s="7">
        <f t="shared" si="3"/>
        <v>3.7810000000000003E-2</v>
      </c>
      <c r="D52" s="19">
        <f t="shared" si="4"/>
        <v>1.7809999999999999E-2</v>
      </c>
      <c r="G52" s="23">
        <f t="shared" si="5"/>
        <v>0.32476828279082132</v>
      </c>
      <c r="H52" s="23">
        <f t="shared" si="5"/>
        <v>0.21835749574692834</v>
      </c>
      <c r="I52" s="23">
        <f t="shared" si="5"/>
        <v>0.48491402600362127</v>
      </c>
      <c r="L52" s="23">
        <f t="shared" si="8"/>
        <v>0.96916317669802643</v>
      </c>
      <c r="M52" s="23">
        <f t="shared" si="8"/>
        <v>0.95986063260690557</v>
      </c>
      <c r="N52" s="23">
        <f t="shared" si="8"/>
        <v>0.97864779621869025</v>
      </c>
      <c r="Q52" s="23">
        <f t="shared" si="7"/>
        <v>3.1322284263367688E-2</v>
      </c>
      <c r="R52" s="23">
        <f t="shared" si="7"/>
        <v>4.096717942688035E-2</v>
      </c>
      <c r="S52" s="23">
        <f t="shared" si="7"/>
        <v>2.1583459894628138E-2</v>
      </c>
    </row>
    <row r="53" spans="1:19" x14ac:dyDescent="0.25">
      <c r="A53" s="11">
        <v>42</v>
      </c>
      <c r="B53" s="7">
        <v>2.792E-2</v>
      </c>
      <c r="C53" s="7">
        <f t="shared" si="3"/>
        <v>3.7920000000000002E-2</v>
      </c>
      <c r="D53" s="19">
        <f t="shared" si="4"/>
        <v>1.7919999999999998E-2</v>
      </c>
      <c r="G53" s="23">
        <f t="shared" si="5"/>
        <v>0.31456378616560288</v>
      </c>
      <c r="H53" s="23">
        <f t="shared" si="5"/>
        <v>0.20946767650774151</v>
      </c>
      <c r="I53" s="23">
        <f t="shared" si="5"/>
        <v>0.47427126009104043</v>
      </c>
      <c r="L53" s="23">
        <f t="shared" si="8"/>
        <v>0.96857914653017085</v>
      </c>
      <c r="M53" s="23">
        <f t="shared" si="8"/>
        <v>0.95928777618200045</v>
      </c>
      <c r="N53" s="23">
        <f t="shared" si="8"/>
        <v>0.97805226217048757</v>
      </c>
      <c r="Q53" s="23">
        <f t="shared" si="7"/>
        <v>3.1925078740774882E-2</v>
      </c>
      <c r="R53" s="23">
        <f t="shared" si="7"/>
        <v>4.1564169674529132E-2</v>
      </c>
      <c r="S53" s="23">
        <f t="shared" si="7"/>
        <v>2.2192172572933669E-2</v>
      </c>
    </row>
    <row r="54" spans="1:19" x14ac:dyDescent="0.25">
      <c r="A54" s="11">
        <v>43</v>
      </c>
      <c r="B54" s="7">
        <v>2.802E-2</v>
      </c>
      <c r="C54" s="7">
        <f t="shared" si="3"/>
        <v>3.8019999999999998E-2</v>
      </c>
      <c r="D54" s="19">
        <f t="shared" si="4"/>
        <v>1.8020000000000001E-2</v>
      </c>
      <c r="G54" s="23">
        <f t="shared" si="5"/>
        <v>0.30474230834883981</v>
      </c>
      <c r="H54" s="23">
        <f t="shared" si="5"/>
        <v>0.20098052777145226</v>
      </c>
      <c r="I54" s="23">
        <f t="shared" si="5"/>
        <v>0.46395799218752937</v>
      </c>
      <c r="L54" s="23">
        <f t="shared" si="8"/>
        <v>0.96877746819974841</v>
      </c>
      <c r="M54" s="23">
        <f t="shared" si="8"/>
        <v>0.95948229875946711</v>
      </c>
      <c r="N54" s="23">
        <f t="shared" si="8"/>
        <v>0.97825449532503539</v>
      </c>
      <c r="Q54" s="23">
        <f t="shared" si="7"/>
        <v>3.1720344445846996E-2</v>
      </c>
      <c r="R54" s="23">
        <f t="shared" si="7"/>
        <v>4.1361412105320114E-2</v>
      </c>
      <c r="S54" s="23">
        <f t="shared" si="7"/>
        <v>2.1985422629967572E-2</v>
      </c>
    </row>
    <row r="55" spans="1:19" x14ac:dyDescent="0.25">
      <c r="A55" s="11">
        <v>44</v>
      </c>
      <c r="B55" s="7">
        <v>2.811E-2</v>
      </c>
      <c r="C55" s="7">
        <f t="shared" si="3"/>
        <v>3.8109999999999998E-2</v>
      </c>
      <c r="D55" s="19">
        <f t="shared" si="4"/>
        <v>1.8110000000000001E-2</v>
      </c>
      <c r="G55" s="23">
        <f t="shared" si="5"/>
        <v>0.29529652181571819</v>
      </c>
      <c r="H55" s="23">
        <f t="shared" si="5"/>
        <v>0.19288191922981354</v>
      </c>
      <c r="I55" s="23">
        <f t="shared" si="5"/>
        <v>0.45397617457487738</v>
      </c>
      <c r="L55" s="23">
        <f t="shared" si="8"/>
        <v>0.96900401987403406</v>
      </c>
      <c r="M55" s="23">
        <f t="shared" si="8"/>
        <v>0.95970451151940372</v>
      </c>
      <c r="N55" s="23">
        <f t="shared" si="8"/>
        <v>0.97848551424755414</v>
      </c>
      <c r="Q55" s="23">
        <f t="shared" si="7"/>
        <v>3.1486518623160389E-2</v>
      </c>
      <c r="R55" s="23">
        <f t="shared" si="7"/>
        <v>4.1129842401173046E-2</v>
      </c>
      <c r="S55" s="23">
        <f t="shared" si="7"/>
        <v>2.1749296294877606E-2</v>
      </c>
    </row>
    <row r="56" spans="1:19" x14ac:dyDescent="0.25">
      <c r="A56" s="13">
        <v>45</v>
      </c>
      <c r="B56" s="8">
        <v>2.8209999999999999E-2</v>
      </c>
      <c r="C56" s="7">
        <f t="shared" si="3"/>
        <v>3.8210000000000001E-2</v>
      </c>
      <c r="D56" s="19">
        <f t="shared" si="4"/>
        <v>1.8209999999999997E-2</v>
      </c>
      <c r="G56" s="23">
        <f t="shared" si="5"/>
        <v>0.28596833682822564</v>
      </c>
      <c r="H56" s="23">
        <f t="shared" si="5"/>
        <v>0.18499741279309459</v>
      </c>
      <c r="I56" s="23">
        <f t="shared" si="5"/>
        <v>0.44393449283362957</v>
      </c>
      <c r="L56" s="23">
        <f t="shared" si="8"/>
        <v>0.9684107861137834</v>
      </c>
      <c r="M56" s="23">
        <f t="shared" si="8"/>
        <v>0.95912262555141425</v>
      </c>
      <c r="N56" s="23">
        <f t="shared" si="8"/>
        <v>0.97788059747705647</v>
      </c>
      <c r="Q56" s="23">
        <f t="shared" si="7"/>
        <v>3.2098915903244409E-2</v>
      </c>
      <c r="R56" s="23">
        <f t="shared" si="7"/>
        <v>4.1736344127758694E-2</v>
      </c>
      <c r="S56" s="23">
        <f t="shared" si="7"/>
        <v>2.2367704869990953E-2</v>
      </c>
    </row>
    <row r="57" spans="1:19" x14ac:dyDescent="0.25">
      <c r="A57" s="11">
        <v>46</v>
      </c>
      <c r="B57" s="7">
        <v>2.8299999999999999E-2</v>
      </c>
      <c r="C57" s="7">
        <f t="shared" si="3"/>
        <v>3.8300000000000001E-2</v>
      </c>
      <c r="D57" s="19">
        <f t="shared" si="4"/>
        <v>1.8299999999999997E-2</v>
      </c>
      <c r="G57" s="23">
        <f t="shared" si="5"/>
        <v>0.27700496475882436</v>
      </c>
      <c r="H57" s="23">
        <f t="shared" si="5"/>
        <v>0.17747971202419394</v>
      </c>
      <c r="I57" s="23">
        <f t="shared" si="5"/>
        <v>0.43422596269954189</v>
      </c>
      <c r="L57" s="23">
        <f t="shared" si="8"/>
        <v>0.96865606811992833</v>
      </c>
      <c r="M57" s="23">
        <f t="shared" si="8"/>
        <v>0.95936321132604907</v>
      </c>
      <c r="N57" s="23">
        <f t="shared" si="8"/>
        <v>0.97813071457430978</v>
      </c>
      <c r="Q57" s="23">
        <f t="shared" si="7"/>
        <v>3.1845664956412313E-2</v>
      </c>
      <c r="R57" s="23">
        <f t="shared" si="7"/>
        <v>4.1485536150684899E-2</v>
      </c>
      <c r="S57" s="23">
        <f t="shared" si="7"/>
        <v>2.2111962894394481E-2</v>
      </c>
    </row>
    <row r="58" spans="1:19" x14ac:dyDescent="0.25">
      <c r="A58" s="11">
        <v>47</v>
      </c>
      <c r="B58" s="7">
        <v>2.8389999999999999E-2</v>
      </c>
      <c r="C58" s="7">
        <f t="shared" si="3"/>
        <v>3.8390000000000001E-2</v>
      </c>
      <c r="D58" s="19">
        <f t="shared" si="4"/>
        <v>1.8389999999999997E-2</v>
      </c>
      <c r="G58" s="23">
        <f t="shared" si="5"/>
        <v>0.26827566981763107</v>
      </c>
      <c r="H58" s="23">
        <f t="shared" si="5"/>
        <v>0.17023805024247018</v>
      </c>
      <c r="I58" s="23">
        <f t="shared" si="5"/>
        <v>0.42465483296932732</v>
      </c>
      <c r="L58" s="23">
        <f t="shared" si="8"/>
        <v>0.96848686467120371</v>
      </c>
      <c r="M58" s="23">
        <f t="shared" si="8"/>
        <v>0.95919724176284116</v>
      </c>
      <c r="N58" s="23">
        <f t="shared" si="8"/>
        <v>0.97795818179384819</v>
      </c>
      <c r="Q58" s="23">
        <f t="shared" si="7"/>
        <v>3.2020358776151399E-2</v>
      </c>
      <c r="R58" s="23">
        <f t="shared" si="7"/>
        <v>4.165855083297413E-2</v>
      </c>
      <c r="S58" s="23">
        <f t="shared" si="7"/>
        <v>2.228836876350334E-2</v>
      </c>
    </row>
    <row r="59" spans="1:19" x14ac:dyDescent="0.25">
      <c r="A59" s="11">
        <v>48</v>
      </c>
      <c r="B59" s="7">
        <v>2.8479999999999998E-2</v>
      </c>
      <c r="C59" s="7">
        <f t="shared" si="3"/>
        <v>3.848E-2</v>
      </c>
      <c r="D59" s="19">
        <f t="shared" si="4"/>
        <v>1.8479999999999996E-2</v>
      </c>
      <c r="G59" s="23">
        <f t="shared" si="5"/>
        <v>0.25977608304307842</v>
      </c>
      <c r="H59" s="23">
        <f t="shared" si="5"/>
        <v>0.16326362245862278</v>
      </c>
      <c r="I59" s="23">
        <f t="shared" si="5"/>
        <v>0.41522142408812124</v>
      </c>
      <c r="L59" s="23">
        <f t="shared" si="8"/>
        <v>0.96831771296916147</v>
      </c>
      <c r="M59" s="23">
        <f t="shared" si="8"/>
        <v>0.95903132246924983</v>
      </c>
      <c r="N59" s="23">
        <f t="shared" si="8"/>
        <v>0.97778570229556894</v>
      </c>
      <c r="Q59" s="23">
        <f t="shared" si="7"/>
        <v>3.2195029679375285E-2</v>
      </c>
      <c r="R59" s="23">
        <f t="shared" si="7"/>
        <v>4.1831543037447461E-2</v>
      </c>
      <c r="S59" s="23">
        <f t="shared" si="7"/>
        <v>2.2464751264432623E-2</v>
      </c>
    </row>
    <row r="60" spans="1:19" x14ac:dyDescent="0.25">
      <c r="A60" s="11">
        <v>49</v>
      </c>
      <c r="B60" s="7">
        <v>2.8559999999999999E-2</v>
      </c>
      <c r="C60" s="7">
        <f t="shared" si="3"/>
        <v>3.8559999999999997E-2</v>
      </c>
      <c r="D60" s="19">
        <f t="shared" si="4"/>
        <v>1.856E-2</v>
      </c>
      <c r="G60" s="23">
        <f t="shared" si="5"/>
        <v>0.25162169646806681</v>
      </c>
      <c r="H60" s="23">
        <f t="shared" si="5"/>
        <v>0.15662172483600337</v>
      </c>
      <c r="I60" s="23">
        <f t="shared" si="5"/>
        <v>0.40612130205576863</v>
      </c>
      <c r="L60" s="23">
        <f t="shared" si="8"/>
        <v>0.96860994099422393</v>
      </c>
      <c r="M60" s="23">
        <f t="shared" si="8"/>
        <v>0.95931795753029603</v>
      </c>
      <c r="N60" s="23">
        <f t="shared" si="8"/>
        <v>0.97808368859497641</v>
      </c>
      <c r="Q60" s="23">
        <f t="shared" si="7"/>
        <v>3.1893285805068207E-2</v>
      </c>
      <c r="R60" s="23">
        <f t="shared" si="7"/>
        <v>4.1532707923146096E-2</v>
      </c>
      <c r="S60" s="23">
        <f t="shared" si="7"/>
        <v>2.2160041447815047E-2</v>
      </c>
    </row>
    <row r="61" spans="1:19" x14ac:dyDescent="0.25">
      <c r="A61" s="13">
        <v>50</v>
      </c>
      <c r="B61" s="8">
        <v>2.8639999999999999E-2</v>
      </c>
      <c r="C61" s="7">
        <f t="shared" si="3"/>
        <v>3.8640000000000001E-2</v>
      </c>
      <c r="D61" s="19">
        <f t="shared" si="4"/>
        <v>1.8639999999999997E-2</v>
      </c>
      <c r="G61" s="23">
        <f t="shared" si="5"/>
        <v>0.24368543882121457</v>
      </c>
      <c r="H61" s="23">
        <f t="shared" si="5"/>
        <v>0.15022693119521302</v>
      </c>
      <c r="I61" s="23">
        <f t="shared" si="5"/>
        <v>0.3971583488761008</v>
      </c>
      <c r="L61" s="23">
        <f t="shared" si="8"/>
        <v>0.96845956545778467</v>
      </c>
      <c r="M61" s="23">
        <f t="shared" si="8"/>
        <v>0.95917045577498106</v>
      </c>
      <c r="N61" s="23">
        <f t="shared" si="8"/>
        <v>0.97793035446725463</v>
      </c>
      <c r="Q61" s="23">
        <f t="shared" si="7"/>
        <v>3.2048546663019317E-2</v>
      </c>
      <c r="R61" s="23">
        <f t="shared" si="7"/>
        <v>4.1686476645002989E-2</v>
      </c>
      <c r="S61" s="23">
        <f t="shared" si="7"/>
        <v>2.2316823684200036E-2</v>
      </c>
    </row>
    <row r="62" spans="1:19" x14ac:dyDescent="0.25">
      <c r="A62" s="11">
        <v>51</v>
      </c>
      <c r="B62" s="7">
        <v>2.8719999999999999E-2</v>
      </c>
      <c r="C62" s="7">
        <f t="shared" si="3"/>
        <v>3.8719999999999997E-2</v>
      </c>
      <c r="D62" s="19">
        <f t="shared" si="4"/>
        <v>1.8720000000000001E-2</v>
      </c>
      <c r="G62" s="23">
        <f t="shared" si="5"/>
        <v>0.2359628598206493</v>
      </c>
      <c r="H62" s="23">
        <f t="shared" si="5"/>
        <v>0.14407108129305815</v>
      </c>
      <c r="I62" s="23">
        <f t="shared" si="5"/>
        <v>0.38833232368155512</v>
      </c>
      <c r="L62" s="23">
        <f t="shared" si="8"/>
        <v>0.96830923079392062</v>
      </c>
      <c r="M62" s="23">
        <f t="shared" si="8"/>
        <v>0.95902299372570143</v>
      </c>
      <c r="N62" s="23">
        <f t="shared" si="8"/>
        <v>0.97777706242479345</v>
      </c>
      <c r="Q62" s="23">
        <f t="shared" si="7"/>
        <v>3.2203789420396374E-2</v>
      </c>
      <c r="R62" s="23">
        <f t="shared" si="7"/>
        <v>4.1840227612725774E-2</v>
      </c>
      <c r="S62" s="23">
        <f t="shared" si="7"/>
        <v>2.2473587463332917E-2</v>
      </c>
    </row>
    <row r="63" spans="1:19" x14ac:dyDescent="0.25">
      <c r="A63" s="11">
        <v>52</v>
      </c>
      <c r="B63" s="7">
        <v>2.8799999999999999E-2</v>
      </c>
      <c r="C63" s="7">
        <f t="shared" si="3"/>
        <v>3.8800000000000001E-2</v>
      </c>
      <c r="D63" s="19">
        <f t="shared" si="4"/>
        <v>1.8799999999999997E-2</v>
      </c>
      <c r="G63" s="23">
        <f t="shared" si="5"/>
        <v>0.22844955153242222</v>
      </c>
      <c r="H63" s="23">
        <f t="shared" si="5"/>
        <v>0.1381462403924329</v>
      </c>
      <c r="I63" s="23">
        <f t="shared" si="5"/>
        <v>0.37964292677573253</v>
      </c>
      <c r="L63" s="23">
        <f t="shared" si="8"/>
        <v>0.96815893698721145</v>
      </c>
      <c r="M63" s="23">
        <f t="shared" si="8"/>
        <v>0.95887557136762647</v>
      </c>
      <c r="N63" s="23">
        <f t="shared" si="8"/>
        <v>0.97762381245155328</v>
      </c>
      <c r="Q63" s="23">
        <f t="shared" si="7"/>
        <v>3.235901408095266E-2</v>
      </c>
      <c r="R63" s="23">
        <f t="shared" si="7"/>
        <v>4.1993960829954748E-2</v>
      </c>
      <c r="S63" s="23">
        <f t="shared" si="7"/>
        <v>2.2630332789084738E-2</v>
      </c>
    </row>
    <row r="64" spans="1:19" x14ac:dyDescent="0.25">
      <c r="A64" s="11">
        <v>53</v>
      </c>
      <c r="B64" s="7">
        <v>2.887E-2</v>
      </c>
      <c r="C64" s="7">
        <f t="shared" si="3"/>
        <v>3.8870000000000002E-2</v>
      </c>
      <c r="D64" s="19">
        <f t="shared" si="4"/>
        <v>1.8869999999999998E-2</v>
      </c>
      <c r="G64" s="23">
        <f t="shared" si="5"/>
        <v>0.22125509458912998</v>
      </c>
      <c r="H64" s="23">
        <f t="shared" si="5"/>
        <v>0.13251228100936779</v>
      </c>
      <c r="I64" s="23">
        <f t="shared" si="5"/>
        <v>0.37128288543308946</v>
      </c>
      <c r="L64" s="23">
        <f t="shared" si="8"/>
        <v>0.96850745867071142</v>
      </c>
      <c r="M64" s="23">
        <f t="shared" si="8"/>
        <v>0.95921742519332642</v>
      </c>
      <c r="N64" s="23">
        <f t="shared" si="8"/>
        <v>0.97797919899721553</v>
      </c>
      <c r="Q64" s="23">
        <f t="shared" si="7"/>
        <v>3.1999094904326564E-2</v>
      </c>
      <c r="R64" s="23">
        <f t="shared" si="7"/>
        <v>4.1637509052139504E-2</v>
      </c>
      <c r="S64" s="23">
        <f t="shared" si="7"/>
        <v>2.2266878092508911E-2</v>
      </c>
    </row>
    <row r="65" spans="1:19" x14ac:dyDescent="0.25">
      <c r="A65" s="11">
        <v>54</v>
      </c>
      <c r="B65" s="7">
        <v>2.894E-2</v>
      </c>
      <c r="C65" s="7">
        <f t="shared" si="3"/>
        <v>3.8940000000000002E-2</v>
      </c>
      <c r="D65" s="19">
        <f t="shared" si="4"/>
        <v>1.8939999999999999E-2</v>
      </c>
      <c r="G65" s="23">
        <f t="shared" si="5"/>
        <v>0.21425810551998772</v>
      </c>
      <c r="H65" s="23">
        <f t="shared" si="5"/>
        <v>0.12709099141634847</v>
      </c>
      <c r="I65" s="23">
        <f t="shared" si="5"/>
        <v>0.36305713966921921</v>
      </c>
      <c r="L65" s="23">
        <f t="shared" si="8"/>
        <v>0.96837591883641982</v>
      </c>
      <c r="M65" s="23">
        <f t="shared" si="8"/>
        <v>0.9590883988131178</v>
      </c>
      <c r="N65" s="23">
        <f t="shared" si="8"/>
        <v>0.97784507154356126</v>
      </c>
      <c r="Q65" s="23">
        <f t="shared" si="7"/>
        <v>3.2134921186921982E-2</v>
      </c>
      <c r="R65" s="23">
        <f t="shared" si="7"/>
        <v>4.1772030230971889E-2</v>
      </c>
      <c r="S65" s="23">
        <f t="shared" si="7"/>
        <v>2.2404035050712982E-2</v>
      </c>
    </row>
    <row r="66" spans="1:19" x14ac:dyDescent="0.25">
      <c r="A66" s="13">
        <v>55</v>
      </c>
      <c r="B66" s="8">
        <v>2.9010000000000001E-2</v>
      </c>
      <c r="C66" s="7">
        <f t="shared" si="3"/>
        <v>3.9010000000000003E-2</v>
      </c>
      <c r="D66" s="19">
        <f t="shared" si="4"/>
        <v>1.9009999999999999E-2</v>
      </c>
      <c r="G66" s="23">
        <f t="shared" si="5"/>
        <v>0.20745421302682052</v>
      </c>
      <c r="H66" s="23">
        <f t="shared" si="5"/>
        <v>0.12187510123214522</v>
      </c>
      <c r="I66" s="23">
        <f t="shared" si="5"/>
        <v>0.35496495047693977</v>
      </c>
      <c r="L66" s="23">
        <f t="shared" si="8"/>
        <v>0.96824441027957986</v>
      </c>
      <c r="M66" s="23">
        <f t="shared" si="8"/>
        <v>0.95895940281781211</v>
      </c>
      <c r="N66" s="23">
        <f t="shared" si="8"/>
        <v>0.97771097629521286</v>
      </c>
      <c r="Q66" s="23">
        <f t="shared" si="7"/>
        <v>3.2270733617541389E-2</v>
      </c>
      <c r="R66" s="23">
        <f t="shared" si="7"/>
        <v>4.1906537822899985E-2</v>
      </c>
      <c r="S66" s="23">
        <f t="shared" si="7"/>
        <v>2.2541177884033221E-2</v>
      </c>
    </row>
    <row r="67" spans="1:19" x14ac:dyDescent="0.25">
      <c r="A67" s="11">
        <v>56</v>
      </c>
      <c r="B67" s="7">
        <v>2.9080000000000002E-2</v>
      </c>
      <c r="C67" s="7">
        <f t="shared" si="3"/>
        <v>3.9080000000000004E-2</v>
      </c>
      <c r="D67" s="19">
        <f t="shared" si="4"/>
        <v>1.908E-2</v>
      </c>
      <c r="G67" s="23">
        <f t="shared" si="5"/>
        <v>0.20083910663449903</v>
      </c>
      <c r="H67" s="23">
        <f t="shared" si="5"/>
        <v>0.11685755659790611</v>
      </c>
      <c r="I67" s="23">
        <f t="shared" si="5"/>
        <v>0.3470055405961367</v>
      </c>
      <c r="L67" s="23">
        <f t="shared" si="8"/>
        <v>0.9681129329898629</v>
      </c>
      <c r="M67" s="23">
        <f t="shared" si="8"/>
        <v>0.95883043719748973</v>
      </c>
      <c r="N67" s="23">
        <f t="shared" si="8"/>
        <v>0.97757691324140983</v>
      </c>
      <c r="Q67" s="23">
        <f t="shared" si="7"/>
        <v>3.240653219870309E-2</v>
      </c>
      <c r="R67" s="23">
        <f t="shared" si="7"/>
        <v>4.2041031830351565E-2</v>
      </c>
      <c r="S67" s="23">
        <f t="shared" si="7"/>
        <v>2.2678306595084449E-2</v>
      </c>
    </row>
    <row r="68" spans="1:19" x14ac:dyDescent="0.25">
      <c r="A68" s="11">
        <v>57</v>
      </c>
      <c r="B68" s="7">
        <v>2.9149999999999999E-2</v>
      </c>
      <c r="C68" s="7">
        <f t="shared" si="3"/>
        <v>3.9149999999999997E-2</v>
      </c>
      <c r="D68" s="19">
        <f t="shared" si="4"/>
        <v>1.915E-2</v>
      </c>
      <c r="G68" s="23">
        <f t="shared" si="5"/>
        <v>0.19440853707916958</v>
      </c>
      <c r="H68" s="23">
        <f t="shared" si="5"/>
        <v>0.11203151502371</v>
      </c>
      <c r="I68" s="23">
        <f t="shared" si="5"/>
        <v>0.33917809579915387</v>
      </c>
      <c r="L68" s="23">
        <f t="shared" si="8"/>
        <v>0.96798148695695885</v>
      </c>
      <c r="M68" s="23">
        <f t="shared" si="8"/>
        <v>0.95870150194221515</v>
      </c>
      <c r="N68" s="23">
        <f t="shared" si="8"/>
        <v>0.97744288237145804</v>
      </c>
      <c r="Q68" s="23">
        <f t="shared" si="7"/>
        <v>3.2542316932910029E-2</v>
      </c>
      <c r="R68" s="23">
        <f t="shared" si="7"/>
        <v>4.2175512255774608E-2</v>
      </c>
      <c r="S68" s="23">
        <f t="shared" si="7"/>
        <v>2.281542118641753E-2</v>
      </c>
    </row>
    <row r="69" spans="1:19" x14ac:dyDescent="0.25">
      <c r="A69" s="11">
        <v>58</v>
      </c>
      <c r="B69" s="7">
        <v>2.921E-2</v>
      </c>
      <c r="C69" s="7">
        <f t="shared" si="3"/>
        <v>3.9210000000000002E-2</v>
      </c>
      <c r="D69" s="19">
        <f t="shared" si="4"/>
        <v>1.9209999999999998E-2</v>
      </c>
      <c r="G69" s="23">
        <f t="shared" si="5"/>
        <v>0.18826438056447029</v>
      </c>
      <c r="H69" s="23">
        <f t="shared" si="5"/>
        <v>0.10745029304236588</v>
      </c>
      <c r="I69" s="23">
        <f t="shared" si="5"/>
        <v>0.33167045466187373</v>
      </c>
      <c r="L69" s="23">
        <f t="shared" si="8"/>
        <v>0.96839564451741544</v>
      </c>
      <c r="M69" s="23">
        <f t="shared" si="8"/>
        <v>0.95910773874320476</v>
      </c>
      <c r="N69" s="23">
        <f t="shared" si="8"/>
        <v>0.97786519462705568</v>
      </c>
      <c r="Q69" s="23">
        <f t="shared" si="7"/>
        <v>3.2114551535312529E-2</v>
      </c>
      <c r="R69" s="23">
        <f t="shared" si="7"/>
        <v>4.1751865525487444E-2</v>
      </c>
      <c r="S69" s="23">
        <f t="shared" si="7"/>
        <v>2.2383456252469486E-2</v>
      </c>
    </row>
    <row r="70" spans="1:19" x14ac:dyDescent="0.25">
      <c r="A70" s="11">
        <v>59</v>
      </c>
      <c r="B70" s="7">
        <v>2.9270000000000001E-2</v>
      </c>
      <c r="C70" s="7">
        <f t="shared" si="3"/>
        <v>3.9269999999999999E-2</v>
      </c>
      <c r="D70" s="19">
        <f t="shared" si="4"/>
        <v>1.9270000000000002E-2</v>
      </c>
      <c r="G70" s="23">
        <f t="shared" si="5"/>
        <v>0.18229318651138465</v>
      </c>
      <c r="H70" s="23">
        <f t="shared" si="5"/>
        <v>0.1030445280334141</v>
      </c>
      <c r="I70" s="23">
        <f t="shared" si="5"/>
        <v>0.32429087520376809</v>
      </c>
      <c r="L70" s="23">
        <f t="shared" si="8"/>
        <v>0.9682829325697071</v>
      </c>
      <c r="M70" s="23">
        <f t="shared" si="8"/>
        <v>0.95899718014529145</v>
      </c>
      <c r="N70" s="23">
        <f t="shared" si="8"/>
        <v>0.9777502658003443</v>
      </c>
      <c r="Q70" s="23">
        <f t="shared" si="7"/>
        <v>3.2230948700199977E-2</v>
      </c>
      <c r="R70" s="23">
        <f t="shared" si="7"/>
        <v>4.1867144514605326E-2</v>
      </c>
      <c r="S70" s="23">
        <f t="shared" si="7"/>
        <v>2.2500993497566305E-2</v>
      </c>
    </row>
    <row r="71" spans="1:19" x14ac:dyDescent="0.25">
      <c r="A71" s="13">
        <v>60</v>
      </c>
      <c r="B71" s="8">
        <v>2.9329999999999998E-2</v>
      </c>
      <c r="C71" s="7">
        <f t="shared" si="3"/>
        <v>3.9329999999999997E-2</v>
      </c>
      <c r="D71" s="19">
        <f t="shared" si="4"/>
        <v>1.933E-2</v>
      </c>
      <c r="G71" s="23">
        <f t="shared" si="5"/>
        <v>0.17649083878928418</v>
      </c>
      <c r="H71" s="23">
        <f t="shared" si="5"/>
        <v>9.8808021653977174E-2</v>
      </c>
      <c r="I71" s="23">
        <f t="shared" si="5"/>
        <v>0.31703822672609694</v>
      </c>
      <c r="L71" s="23">
        <f t="shared" si="8"/>
        <v>0.9681702435886812</v>
      </c>
      <c r="M71" s="23">
        <f t="shared" si="8"/>
        <v>0.95888664385882616</v>
      </c>
      <c r="N71" s="23">
        <f t="shared" si="8"/>
        <v>0.9776353606214977</v>
      </c>
      <c r="Q71" s="23">
        <f t="shared" si="7"/>
        <v>3.2347335693224684E-2</v>
      </c>
      <c r="R71" s="23">
        <f t="shared" si="7"/>
        <v>4.1982413526423679E-2</v>
      </c>
      <c r="S71" s="23">
        <f t="shared" si="7"/>
        <v>2.2618520370451353E-2</v>
      </c>
    </row>
    <row r="72" spans="1:19" x14ac:dyDescent="0.25">
      <c r="A72" s="11">
        <v>61</v>
      </c>
      <c r="B72" s="7">
        <v>2.9389999999999999E-2</v>
      </c>
      <c r="C72" s="7">
        <f t="shared" si="3"/>
        <v>3.9390000000000001E-2</v>
      </c>
      <c r="D72" s="19">
        <f t="shared" si="4"/>
        <v>1.9389999999999998E-2</v>
      </c>
      <c r="G72" s="23">
        <f t="shared" si="5"/>
        <v>0.1708532938612834</v>
      </c>
      <c r="H72" s="23">
        <f t="shared" si="5"/>
        <v>9.4734772602259515E-2</v>
      </c>
      <c r="I72" s="23">
        <f t="shared" si="5"/>
        <v>0.30991135927717745</v>
      </c>
      <c r="L72" s="23">
        <f t="shared" si="8"/>
        <v>0.96805757756791244</v>
      </c>
      <c r="M72" s="23">
        <f t="shared" si="8"/>
        <v>0.95877612987757144</v>
      </c>
      <c r="N72" s="23">
        <f t="shared" si="8"/>
        <v>0.97752047908381501</v>
      </c>
      <c r="Q72" s="23">
        <f t="shared" si="7"/>
        <v>3.2463712515894874E-2</v>
      </c>
      <c r="R72" s="23">
        <f t="shared" si="7"/>
        <v>4.2097672562465493E-2</v>
      </c>
      <c r="S72" s="23">
        <f t="shared" si="7"/>
        <v>2.2736036872698265E-2</v>
      </c>
    </row>
    <row r="73" spans="1:19" x14ac:dyDescent="0.25">
      <c r="A73" s="11">
        <v>62</v>
      </c>
      <c r="B73" s="7">
        <v>2.945E-2</v>
      </c>
      <c r="C73" s="7">
        <f t="shared" si="3"/>
        <v>3.9449999999999999E-2</v>
      </c>
      <c r="D73" s="19">
        <f t="shared" si="4"/>
        <v>1.9450000000000002E-2</v>
      </c>
      <c r="G73" s="23">
        <f t="shared" si="5"/>
        <v>0.16537658033581548</v>
      </c>
      <c r="H73" s="23">
        <f t="shared" si="5"/>
        <v>9.0818971236027751E-2</v>
      </c>
      <c r="I73" s="23">
        <f t="shared" si="5"/>
        <v>0.30290910462521148</v>
      </c>
      <c r="L73" s="23">
        <f t="shared" si="8"/>
        <v>0.96794493450085617</v>
      </c>
      <c r="M73" s="23">
        <f t="shared" si="8"/>
        <v>0.95866563819525785</v>
      </c>
      <c r="N73" s="23">
        <f t="shared" si="8"/>
        <v>0.97740562118052821</v>
      </c>
      <c r="Q73" s="23">
        <f t="shared" si="7"/>
        <v>3.2580079169844116E-2</v>
      </c>
      <c r="R73" s="23">
        <f t="shared" si="7"/>
        <v>4.2212921624289086E-2</v>
      </c>
      <c r="S73" s="23">
        <f t="shared" si="7"/>
        <v>2.2853543005951521E-2</v>
      </c>
    </row>
    <row r="74" spans="1:19" x14ac:dyDescent="0.25">
      <c r="A74" s="11">
        <v>63</v>
      </c>
      <c r="B74" s="7">
        <v>2.9499999999999998E-2</v>
      </c>
      <c r="C74" s="7">
        <f t="shared" si="3"/>
        <v>3.95E-2</v>
      </c>
      <c r="D74" s="19">
        <f t="shared" si="4"/>
        <v>1.9499999999999997E-2</v>
      </c>
      <c r="G74" s="23">
        <f t="shared" si="5"/>
        <v>0.16015477435525072</v>
      </c>
      <c r="H74" s="23">
        <f t="shared" si="5"/>
        <v>8.7107770643875385E-2</v>
      </c>
      <c r="I74" s="23">
        <f t="shared" si="5"/>
        <v>0.29621326475767934</v>
      </c>
      <c r="L74" s="23">
        <f t="shared" si="8"/>
        <v>0.9684247553676506</v>
      </c>
      <c r="M74" s="23">
        <f t="shared" si="8"/>
        <v>0.95913628461494682</v>
      </c>
      <c r="N74" s="23">
        <f t="shared" si="8"/>
        <v>0.97789488739264907</v>
      </c>
      <c r="Q74" s="23">
        <f t="shared" si="7"/>
        <v>3.2084491081344702E-2</v>
      </c>
      <c r="R74" s="23">
        <f t="shared" si="7"/>
        <v>4.172210302249349E-2</v>
      </c>
      <c r="S74" s="23">
        <f t="shared" si="7"/>
        <v>2.2353091827028295E-2</v>
      </c>
    </row>
    <row r="75" spans="1:19" x14ac:dyDescent="0.25">
      <c r="A75" s="11">
        <v>64</v>
      </c>
      <c r="B75" s="7">
        <v>2.9559999999999999E-2</v>
      </c>
      <c r="C75" s="7">
        <f t="shared" si="3"/>
        <v>3.9559999999999998E-2</v>
      </c>
      <c r="D75" s="19">
        <f t="shared" si="4"/>
        <v>1.9560000000000001E-2</v>
      </c>
      <c r="G75" s="23">
        <f t="shared" si="5"/>
        <v>0.15498643277157986</v>
      </c>
      <c r="H75" s="23">
        <f t="shared" si="5"/>
        <v>8.348878318134477E-2</v>
      </c>
      <c r="I75" s="23">
        <f t="shared" si="5"/>
        <v>0.28945531463581459</v>
      </c>
      <c r="L75" s="23">
        <f t="shared" si="8"/>
        <v>0.96772908204280828</v>
      </c>
      <c r="M75" s="23">
        <f t="shared" si="8"/>
        <v>0.95845390789156804</v>
      </c>
      <c r="N75" s="23">
        <f t="shared" si="8"/>
        <v>0.9771855250054613</v>
      </c>
      <c r="Q75" s="23">
        <f t="shared" si="7"/>
        <v>3.2803104800294053E-2</v>
      </c>
      <c r="R75" s="23">
        <f t="shared" si="7"/>
        <v>4.243380540275022E-2</v>
      </c>
      <c r="S75" s="23">
        <f t="shared" si="7"/>
        <v>2.3078752432922112E-2</v>
      </c>
    </row>
    <row r="76" spans="1:19" x14ac:dyDescent="0.25">
      <c r="A76" s="13">
        <v>65</v>
      </c>
      <c r="B76" s="8">
        <v>2.9610000000000001E-2</v>
      </c>
      <c r="C76" s="7">
        <f t="shared" si="3"/>
        <v>3.9609999999999999E-2</v>
      </c>
      <c r="D76" s="19">
        <f t="shared" si="4"/>
        <v>1.9610000000000002E-2</v>
      </c>
      <c r="G76" s="23">
        <f t="shared" si="5"/>
        <v>0.15006213541601607</v>
      </c>
      <c r="H76" s="23">
        <f t="shared" si="5"/>
        <v>8.0060972087202462E-2</v>
      </c>
      <c r="I76" s="23">
        <f t="shared" si="5"/>
        <v>0.28299867012180735</v>
      </c>
      <c r="L76" s="23">
        <f t="shared" si="8"/>
        <v>0.96822755858365195</v>
      </c>
      <c r="M76" s="23">
        <f t="shared" si="8"/>
        <v>0.95894285479407682</v>
      </c>
      <c r="N76" s="23">
        <f t="shared" si="8"/>
        <v>0.97769381252463505</v>
      </c>
      <c r="Q76" s="23">
        <f t="shared" si="7"/>
        <v>3.2288138151352667E-2</v>
      </c>
      <c r="R76" s="23">
        <f t="shared" si="7"/>
        <v>4.1923794201498041E-2</v>
      </c>
      <c r="S76" s="23">
        <f t="shared" si="7"/>
        <v>2.2558733093753874E-2</v>
      </c>
    </row>
    <row r="77" spans="1:19" x14ac:dyDescent="0.25">
      <c r="A77" s="11">
        <v>66</v>
      </c>
      <c r="B77" s="7">
        <v>2.9659999999999999E-2</v>
      </c>
      <c r="C77" s="7">
        <f t="shared" ref="C77:C140" si="9">B77+0.01</f>
        <v>3.9660000000000001E-2</v>
      </c>
      <c r="D77" s="19">
        <f t="shared" ref="D77:D140" si="10">B77-0.01</f>
        <v>1.9659999999999997E-2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0.27665895684694058</v>
      </c>
      <c r="L77" s="23">
        <f t="shared" si="8"/>
        <v>0.96813367327094746</v>
      </c>
      <c r="M77" s="23">
        <f t="shared" si="8"/>
        <v>0.95885076276239656</v>
      </c>
      <c r="N77" s="23">
        <f t="shared" si="8"/>
        <v>0.9775980810364302</v>
      </c>
      <c r="Q77" s="23">
        <f t="shared" ref="Q77:S140" si="12">-LN(L77)</f>
        <v>3.2385109017360081E-2</v>
      </c>
      <c r="R77" s="23">
        <f t="shared" si="12"/>
        <v>4.2019833765826534E-2</v>
      </c>
      <c r="S77" s="23">
        <f t="shared" si="12"/>
        <v>2.2656653500007895E-2</v>
      </c>
    </row>
    <row r="78" spans="1:19" x14ac:dyDescent="0.25">
      <c r="A78" s="11">
        <v>67</v>
      </c>
      <c r="B78" s="7">
        <v>2.971E-2</v>
      </c>
      <c r="C78" s="7">
        <f t="shared" si="9"/>
        <v>3.9710000000000002E-2</v>
      </c>
      <c r="D78" s="19">
        <f t="shared" si="10"/>
        <v>1.9709999999999998E-2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0.27043478488146172</v>
      </c>
      <c r="L78" s="23">
        <f t="shared" ref="L78:N141" si="13">G78/G77</f>
        <v>0.96803980389583433</v>
      </c>
      <c r="M78" s="23">
        <f t="shared" si="13"/>
        <v>0.95875868621368288</v>
      </c>
      <c r="N78" s="23">
        <f t="shared" si="13"/>
        <v>0.9775023659583798</v>
      </c>
      <c r="Q78" s="23">
        <f t="shared" si="12"/>
        <v>3.2482072823851259E-2</v>
      </c>
      <c r="R78" s="23">
        <f t="shared" si="12"/>
        <v>4.2115866405667363E-2</v>
      </c>
      <c r="S78" s="23">
        <f t="shared" si="12"/>
        <v>2.2754566707765572E-2</v>
      </c>
    </row>
    <row r="79" spans="1:19" x14ac:dyDescent="0.25">
      <c r="A79" s="11">
        <v>68</v>
      </c>
      <c r="B79" s="7">
        <v>2.9760000000000002E-2</v>
      </c>
      <c r="C79" s="7">
        <f t="shared" si="9"/>
        <v>3.9760000000000004E-2</v>
      </c>
      <c r="D79" s="19">
        <f t="shared" si="10"/>
        <v>1.976E-2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0.26432476180934106</v>
      </c>
      <c r="L79" s="23">
        <f t="shared" si="13"/>
        <v>0.96794595045449416</v>
      </c>
      <c r="M79" s="23">
        <f t="shared" si="13"/>
        <v>0.95866662514428047</v>
      </c>
      <c r="N79" s="23">
        <f t="shared" si="13"/>
        <v>0.97740666728653702</v>
      </c>
      <c r="Q79" s="23">
        <f t="shared" si="12"/>
        <v>3.2579029571805411E-2</v>
      </c>
      <c r="R79" s="23">
        <f t="shared" si="12"/>
        <v>4.2211892121952442E-2</v>
      </c>
      <c r="S79" s="23">
        <f t="shared" si="12"/>
        <v>2.2852472718011354E-2</v>
      </c>
    </row>
    <row r="80" spans="1:19" x14ac:dyDescent="0.25">
      <c r="A80" s="11">
        <v>69</v>
      </c>
      <c r="B80" s="7">
        <v>2.98E-2</v>
      </c>
      <c r="C80" s="7">
        <f t="shared" si="9"/>
        <v>3.9800000000000002E-2</v>
      </c>
      <c r="D80" s="19">
        <f t="shared" si="10"/>
        <v>1.9799999999999998E-2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0.25850233683719576</v>
      </c>
      <c r="L80" s="23">
        <f t="shared" si="13"/>
        <v>0.9685008199672438</v>
      </c>
      <c r="M80" s="23">
        <f t="shared" si="13"/>
        <v>0.95921088728312021</v>
      </c>
      <c r="N80" s="23">
        <f t="shared" si="13"/>
        <v>0.97797245731996518</v>
      </c>
      <c r="Q80" s="23">
        <f t="shared" si="12"/>
        <v>3.2005949499158047E-2</v>
      </c>
      <c r="R80" s="23">
        <f t="shared" si="12"/>
        <v>4.1644324954681934E-2</v>
      </c>
      <c r="S80" s="23">
        <f t="shared" si="12"/>
        <v>2.2273771593407665E-2</v>
      </c>
    </row>
    <row r="81" spans="1:19" x14ac:dyDescent="0.25">
      <c r="A81" s="13">
        <v>70</v>
      </c>
      <c r="B81" s="8">
        <v>2.9850000000000002E-2</v>
      </c>
      <c r="C81" s="7">
        <f t="shared" si="9"/>
        <v>3.9850000000000003E-2</v>
      </c>
      <c r="D81" s="19">
        <f t="shared" si="10"/>
        <v>1.985E-2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0.25261491216959958</v>
      </c>
      <c r="L81" s="23">
        <f t="shared" si="13"/>
        <v>0.96776765695655154</v>
      </c>
      <c r="M81" s="23">
        <f t="shared" si="13"/>
        <v>0.958491736353702</v>
      </c>
      <c r="N81" s="23">
        <f t="shared" si="13"/>
        <v>0.97722486868153902</v>
      </c>
      <c r="Q81" s="23">
        <f t="shared" si="12"/>
        <v>3.276324432109913E-2</v>
      </c>
      <c r="R81" s="23">
        <f t="shared" si="12"/>
        <v>4.2394337969489986E-2</v>
      </c>
      <c r="S81" s="23">
        <f t="shared" si="12"/>
        <v>2.3038491005526802E-2</v>
      </c>
    </row>
    <row r="82" spans="1:19" x14ac:dyDescent="0.25">
      <c r="A82" s="11">
        <v>71</v>
      </c>
      <c r="B82" s="7">
        <v>2.989E-2</v>
      </c>
      <c r="C82" s="7">
        <f t="shared" si="9"/>
        <v>3.9890000000000002E-2</v>
      </c>
      <c r="D82" s="19">
        <f t="shared" si="10"/>
        <v>1.9889999999999998E-2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0.24700930712799413</v>
      </c>
      <c r="L82" s="23">
        <f t="shared" si="13"/>
        <v>0.96834118479756126</v>
      </c>
      <c r="M82" s="23">
        <f t="shared" si="13"/>
        <v>0.95905430155289928</v>
      </c>
      <c r="N82" s="23">
        <f t="shared" si="13"/>
        <v>0.97780968275601254</v>
      </c>
      <c r="Q82" s="23">
        <f t="shared" si="12"/>
        <v>3.2170790172430616E-2</v>
      </c>
      <c r="R82" s="23">
        <f t="shared" si="12"/>
        <v>4.1807582601726796E-2</v>
      </c>
      <c r="S82" s="23">
        <f t="shared" si="12"/>
        <v>2.2440226293031981E-2</v>
      </c>
    </row>
    <row r="83" spans="1:19" x14ac:dyDescent="0.25">
      <c r="A83" s="11">
        <v>72</v>
      </c>
      <c r="B83" s="7">
        <v>2.9940000000000001E-2</v>
      </c>
      <c r="C83" s="7">
        <f t="shared" si="9"/>
        <v>3.9940000000000003E-2</v>
      </c>
      <c r="D83" s="19">
        <f t="shared" si="10"/>
        <v>1.9939999999999999E-2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0.24133874616997664</v>
      </c>
      <c r="L83" s="23">
        <f t="shared" si="13"/>
        <v>0.9675894200624644</v>
      </c>
      <c r="M83" s="23">
        <f t="shared" si="13"/>
        <v>0.95831690255277868</v>
      </c>
      <c r="N83" s="23">
        <f t="shared" si="13"/>
        <v>0.97704312835840168</v>
      </c>
      <c r="Q83" s="23">
        <f t="shared" si="12"/>
        <v>3.2947434511847368E-2</v>
      </c>
      <c r="R83" s="23">
        <f t="shared" si="12"/>
        <v>4.2576759728093799E-2</v>
      </c>
      <c r="S83" s="23">
        <f t="shared" si="12"/>
        <v>2.3224484251014657E-2</v>
      </c>
    </row>
    <row r="84" spans="1:19" x14ac:dyDescent="0.25">
      <c r="A84" s="11">
        <v>73</v>
      </c>
      <c r="B84" s="7">
        <v>2.998E-2</v>
      </c>
      <c r="C84" s="7">
        <f t="shared" si="9"/>
        <v>3.9980000000000002E-2</v>
      </c>
      <c r="D84" s="19">
        <f t="shared" si="10"/>
        <v>1.9979999999999998E-2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0.23594409065219377</v>
      </c>
      <c r="L84" s="23">
        <f t="shared" si="13"/>
        <v>0.96818159643837598</v>
      </c>
      <c r="M84" s="23">
        <f t="shared" si="13"/>
        <v>0.95889776129793669</v>
      </c>
      <c r="N84" s="23">
        <f t="shared" si="13"/>
        <v>0.97764695639056909</v>
      </c>
      <c r="Q84" s="23">
        <f t="shared" si="12"/>
        <v>3.2335609673748024E-2</v>
      </c>
      <c r="R84" s="23">
        <f t="shared" si="12"/>
        <v>4.1970819481669988E-2</v>
      </c>
      <c r="S84" s="23">
        <f t="shared" si="12"/>
        <v>2.2606659403908935E-2</v>
      </c>
    </row>
    <row r="85" spans="1:19" x14ac:dyDescent="0.25">
      <c r="A85" s="11">
        <v>74</v>
      </c>
      <c r="B85" s="7">
        <v>3.0020000000000002E-2</v>
      </c>
      <c r="C85" s="7">
        <f t="shared" si="9"/>
        <v>4.002E-2</v>
      </c>
      <c r="D85" s="19">
        <f t="shared" si="10"/>
        <v>2.0020000000000003E-2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0.23065195658779267</v>
      </c>
      <c r="L85" s="23">
        <f t="shared" si="13"/>
        <v>0.96810650591590963</v>
      </c>
      <c r="M85" s="23">
        <f t="shared" si="13"/>
        <v>0.95882410489576753</v>
      </c>
      <c r="N85" s="23">
        <f t="shared" si="13"/>
        <v>0.97757038945212549</v>
      </c>
      <c r="Q85" s="23">
        <f t="shared" si="12"/>
        <v>3.2413170985427515E-2</v>
      </c>
      <c r="R85" s="23">
        <f t="shared" si="12"/>
        <v>4.2047636045639797E-2</v>
      </c>
      <c r="S85" s="23">
        <f t="shared" si="12"/>
        <v>2.2684980045494428E-2</v>
      </c>
    </row>
    <row r="86" spans="1:19" x14ac:dyDescent="0.25">
      <c r="A86" s="13">
        <v>75</v>
      </c>
      <c r="B86" s="8">
        <v>3.006E-2</v>
      </c>
      <c r="C86" s="7">
        <f t="shared" si="9"/>
        <v>4.0059999999999998E-2</v>
      </c>
      <c r="D86" s="19">
        <f t="shared" si="10"/>
        <v>2.0060000000000001E-2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0.22546086513656585</v>
      </c>
      <c r="L86" s="23">
        <f t="shared" si="13"/>
        <v>0.96803142558884292</v>
      </c>
      <c r="M86" s="23">
        <f t="shared" si="13"/>
        <v>0.95875045839820272</v>
      </c>
      <c r="N86" s="23">
        <f t="shared" si="13"/>
        <v>0.97749383301133652</v>
      </c>
      <c r="Q86" s="23">
        <f t="shared" si="12"/>
        <v>3.2490727781234921E-2</v>
      </c>
      <c r="R86" s="23">
        <f t="shared" si="12"/>
        <v>4.2124448180104607E-2</v>
      </c>
      <c r="S86" s="23">
        <f t="shared" si="12"/>
        <v>2.2763296082326846E-2</v>
      </c>
    </row>
    <row r="87" spans="1:19" x14ac:dyDescent="0.25">
      <c r="A87" s="11">
        <v>76</v>
      </c>
      <c r="B87" s="7">
        <v>3.0099999999999998E-2</v>
      </c>
      <c r="C87" s="7">
        <f t="shared" si="9"/>
        <v>4.0099999999999997E-2</v>
      </c>
      <c r="D87" s="19">
        <f t="shared" si="10"/>
        <v>2.01E-2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0.2203693471413822</v>
      </c>
      <c r="L87" s="23">
        <f t="shared" si="13"/>
        <v>0.96795635545524095</v>
      </c>
      <c r="M87" s="23">
        <f t="shared" si="13"/>
        <v>0.95867682180341396</v>
      </c>
      <c r="N87" s="23">
        <f t="shared" si="13"/>
        <v>0.97741728706620712</v>
      </c>
      <c r="Q87" s="23">
        <f t="shared" si="12"/>
        <v>3.2568280061651807E-2</v>
      </c>
      <c r="R87" s="23">
        <f t="shared" si="12"/>
        <v>4.2201255885497446E-2</v>
      </c>
      <c r="S87" s="23">
        <f t="shared" si="12"/>
        <v>2.2841607514884951E-2</v>
      </c>
    </row>
    <row r="88" spans="1:19" x14ac:dyDescent="0.25">
      <c r="A88" s="11">
        <v>77</v>
      </c>
      <c r="B88" s="7">
        <v>3.0130000000000001E-2</v>
      </c>
      <c r="C88" s="7">
        <f t="shared" si="9"/>
        <v>4.0129999999999999E-2</v>
      </c>
      <c r="D88" s="19">
        <f t="shared" si="10"/>
        <v>2.0130000000000002E-2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0.21553857094193779</v>
      </c>
      <c r="L88" s="23">
        <f t="shared" si="13"/>
        <v>0.96860503288907696</v>
      </c>
      <c r="M88" s="23">
        <f t="shared" si="13"/>
        <v>0.95931310078542908</v>
      </c>
      <c r="N88" s="23">
        <f t="shared" si="13"/>
        <v>0.97807872890622516</v>
      </c>
      <c r="Q88" s="23">
        <f t="shared" si="12"/>
        <v>3.1898352981621296E-2</v>
      </c>
      <c r="R88" s="23">
        <f t="shared" si="12"/>
        <v>4.1537770642052788E-2</v>
      </c>
      <c r="S88" s="23">
        <f t="shared" si="12"/>
        <v>2.2165112283147419E-2</v>
      </c>
    </row>
    <row r="89" spans="1:19" x14ac:dyDescent="0.25">
      <c r="A89" s="11">
        <v>78</v>
      </c>
      <c r="B89" s="7">
        <v>3.0169999999999999E-2</v>
      </c>
      <c r="C89" s="7">
        <f t="shared" si="9"/>
        <v>4.0169999999999997E-2</v>
      </c>
      <c r="D89" s="19">
        <f t="shared" si="10"/>
        <v>2.017E-2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0.21064019334760559</v>
      </c>
      <c r="L89" s="23">
        <f t="shared" si="13"/>
        <v>0.96781561229816326</v>
      </c>
      <c r="M89" s="23">
        <f t="shared" si="13"/>
        <v>0.95853876615140343</v>
      </c>
      <c r="N89" s="23">
        <f t="shared" si="13"/>
        <v>0.9772737771577239</v>
      </c>
      <c r="Q89" s="23">
        <f t="shared" si="12"/>
        <v>3.2713693012836366E-2</v>
      </c>
      <c r="R89" s="23">
        <f t="shared" si="12"/>
        <v>4.234527271189558E-2</v>
      </c>
      <c r="S89" s="23">
        <f t="shared" si="12"/>
        <v>2.2988443924349018E-2</v>
      </c>
    </row>
    <row r="90" spans="1:19" x14ac:dyDescent="0.25">
      <c r="A90" s="11">
        <v>79</v>
      </c>
      <c r="B90" s="7">
        <v>3.0200000000000001E-2</v>
      </c>
      <c r="C90" s="7">
        <f t="shared" si="9"/>
        <v>4.02E-2</v>
      </c>
      <c r="D90" s="19">
        <f t="shared" si="10"/>
        <v>2.0200000000000003E-2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0.20599647252000988</v>
      </c>
      <c r="L90" s="23">
        <f t="shared" si="13"/>
        <v>0.9684829558108492</v>
      </c>
      <c r="M90" s="23">
        <f t="shared" si="13"/>
        <v>0.9591933557223471</v>
      </c>
      <c r="N90" s="23">
        <f t="shared" si="13"/>
        <v>0.97795425102021016</v>
      </c>
      <c r="Q90" s="23">
        <f t="shared" si="12"/>
        <v>3.2024394833206266E-2</v>
      </c>
      <c r="R90" s="23">
        <f t="shared" si="12"/>
        <v>4.1662602187791192E-2</v>
      </c>
      <c r="S90" s="23">
        <f t="shared" si="12"/>
        <v>2.229238813939368E-2</v>
      </c>
    </row>
    <row r="91" spans="1:19" x14ac:dyDescent="0.25">
      <c r="A91" s="13">
        <v>80</v>
      </c>
      <c r="B91" s="8">
        <v>3.024E-2</v>
      </c>
      <c r="C91" s="7">
        <f t="shared" si="9"/>
        <v>4.0239999999999998E-2</v>
      </c>
      <c r="D91" s="19">
        <f t="shared" si="10"/>
        <v>2.0240000000000001E-2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0.20128539569459783</v>
      </c>
      <c r="L91" s="23">
        <f t="shared" si="13"/>
        <v>0.96767490425954428</v>
      </c>
      <c r="M91" s="23">
        <f t="shared" si="13"/>
        <v>0.95840074461644709</v>
      </c>
      <c r="N91" s="23">
        <f t="shared" si="13"/>
        <v>0.97713030340869345</v>
      </c>
      <c r="Q91" s="23">
        <f t="shared" si="12"/>
        <v>3.2859090820434131E-2</v>
      </c>
      <c r="R91" s="23">
        <f t="shared" si="12"/>
        <v>4.2489274684226537E-2</v>
      </c>
      <c r="S91" s="23">
        <f t="shared" si="12"/>
        <v>2.3135264892146633E-2</v>
      </c>
    </row>
    <row r="92" spans="1:19" x14ac:dyDescent="0.25">
      <c r="A92" s="11">
        <v>81</v>
      </c>
      <c r="B92" s="7">
        <v>3.0269999999999998E-2</v>
      </c>
      <c r="C92" s="7">
        <f t="shared" si="9"/>
        <v>4.027E-2</v>
      </c>
      <c r="D92" s="19">
        <f t="shared" si="10"/>
        <v>2.0269999999999996E-2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0.19682285850694314</v>
      </c>
      <c r="L92" s="23">
        <f t="shared" si="13"/>
        <v>0.96836090623354509</v>
      </c>
      <c r="M92" s="23">
        <f t="shared" si="13"/>
        <v>0.95907363737578033</v>
      </c>
      <c r="N92" s="23">
        <f t="shared" si="13"/>
        <v>0.97782980145054577</v>
      </c>
      <c r="Q92" s="23">
        <f t="shared" si="12"/>
        <v>3.2150424173885105E-2</v>
      </c>
      <c r="R92" s="23">
        <f t="shared" si="12"/>
        <v>4.1787421461805647E-2</v>
      </c>
      <c r="S92" s="23">
        <f t="shared" si="12"/>
        <v>2.2419651238481889E-2</v>
      </c>
    </row>
    <row r="93" spans="1:19" x14ac:dyDescent="0.25">
      <c r="A93" s="11">
        <v>82</v>
      </c>
      <c r="B93" s="7">
        <v>3.031E-2</v>
      </c>
      <c r="C93" s="7">
        <f t="shared" si="9"/>
        <v>4.0309999999999999E-2</v>
      </c>
      <c r="D93" s="19">
        <f t="shared" si="10"/>
        <v>2.0310000000000002E-2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0.19229334765178732</v>
      </c>
      <c r="L93" s="23">
        <f t="shared" si="13"/>
        <v>0.96753423132733674</v>
      </c>
      <c r="M93" s="23">
        <f t="shared" si="13"/>
        <v>0.95826275718695553</v>
      </c>
      <c r="N93" s="23">
        <f t="shared" si="13"/>
        <v>0.97698686580656469</v>
      </c>
      <c r="Q93" s="23">
        <f t="shared" si="12"/>
        <v>3.3004473487215157E-2</v>
      </c>
      <c r="R93" s="23">
        <f t="shared" si="12"/>
        <v>4.2633261805179304E-2</v>
      </c>
      <c r="S93" s="23">
        <f t="shared" si="12"/>
        <v>2.3282070421155904E-2</v>
      </c>
    </row>
    <row r="94" spans="1:19" x14ac:dyDescent="0.25">
      <c r="A94" s="11">
        <v>83</v>
      </c>
      <c r="B94" s="7">
        <v>3.0339999999999999E-2</v>
      </c>
      <c r="C94" s="7">
        <f t="shared" si="9"/>
        <v>4.0340000000000001E-2</v>
      </c>
      <c r="D94" s="19">
        <f t="shared" si="10"/>
        <v>2.0339999999999997E-2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0.18800624057355908</v>
      </c>
      <c r="L94" s="23">
        <f t="shared" si="13"/>
        <v>0.96823888414849113</v>
      </c>
      <c r="M94" s="23">
        <f t="shared" si="13"/>
        <v>0.95895394573736814</v>
      </c>
      <c r="N94" s="23">
        <f t="shared" si="13"/>
        <v>0.9777053801882345</v>
      </c>
      <c r="Q94" s="23">
        <f t="shared" si="12"/>
        <v>3.2276441005882561E-2</v>
      </c>
      <c r="R94" s="23">
        <f t="shared" si="12"/>
        <v>4.1912228466273523E-2</v>
      </c>
      <c r="S94" s="23">
        <f t="shared" si="12"/>
        <v>2.2546901582681675E-2</v>
      </c>
    </row>
    <row r="95" spans="1:19" x14ac:dyDescent="0.25">
      <c r="A95" s="11">
        <v>84</v>
      </c>
      <c r="B95" s="7">
        <v>3.0370000000000001E-2</v>
      </c>
      <c r="C95" s="7">
        <f t="shared" si="9"/>
        <v>4.0370000000000003E-2</v>
      </c>
      <c r="D95" s="19">
        <f t="shared" si="10"/>
        <v>2.0369999999999999E-2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0.18380391739656568</v>
      </c>
      <c r="L95" s="23">
        <f t="shared" si="13"/>
        <v>0.96818257026373566</v>
      </c>
      <c r="M95" s="23">
        <f t="shared" si="13"/>
        <v>0.95889870732936744</v>
      </c>
      <c r="N95" s="23">
        <f t="shared" si="13"/>
        <v>0.97764795910937219</v>
      </c>
      <c r="Q95" s="23">
        <f t="shared" si="12"/>
        <v>3.23346038450135E-2</v>
      </c>
      <c r="R95" s="23">
        <f t="shared" si="12"/>
        <v>4.1969832899990206E-2</v>
      </c>
      <c r="S95" s="23">
        <f t="shared" si="12"/>
        <v>2.2605633759342329E-2</v>
      </c>
    </row>
    <row r="96" spans="1:19" x14ac:dyDescent="0.25">
      <c r="A96" s="13">
        <v>85</v>
      </c>
      <c r="B96" s="8">
        <v>3.04E-2</v>
      </c>
      <c r="C96" s="7">
        <f t="shared" si="9"/>
        <v>4.0399999999999998E-2</v>
      </c>
      <c r="D96" s="19">
        <f t="shared" si="10"/>
        <v>2.0400000000000001E-2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0.17968497158490249</v>
      </c>
      <c r="L96" s="23">
        <f t="shared" si="13"/>
        <v>0.96812626211244945</v>
      </c>
      <c r="M96" s="23">
        <f t="shared" si="13"/>
        <v>0.95884347449134966</v>
      </c>
      <c r="N96" s="23">
        <f t="shared" si="13"/>
        <v>0.97759054393396649</v>
      </c>
      <c r="Q96" s="23">
        <f t="shared" si="12"/>
        <v>3.2392764145024101E-2</v>
      </c>
      <c r="R96" s="23">
        <f t="shared" si="12"/>
        <v>4.2027434843105019E-2</v>
      </c>
      <c r="S96" s="23">
        <f t="shared" si="12"/>
        <v>2.2664363346891703E-2</v>
      </c>
    </row>
    <row r="97" spans="1:19" x14ac:dyDescent="0.25">
      <c r="A97" s="11">
        <v>86</v>
      </c>
      <c r="B97" s="7">
        <v>3.0429999999999999E-2</v>
      </c>
      <c r="C97" s="7">
        <f t="shared" si="9"/>
        <v>4.0430000000000001E-2</v>
      </c>
      <c r="D97" s="19">
        <f t="shared" si="10"/>
        <v>2.0429999999999997E-2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0.17564801352489481</v>
      </c>
      <c r="L97" s="23">
        <f t="shared" si="13"/>
        <v>0.96806995969384091</v>
      </c>
      <c r="M97" s="23">
        <f t="shared" si="13"/>
        <v>0.95878824722252998</v>
      </c>
      <c r="N97" s="23">
        <f t="shared" si="13"/>
        <v>0.97753313466118019</v>
      </c>
      <c r="Q97" s="23">
        <f t="shared" si="12"/>
        <v>3.245092190609223E-2</v>
      </c>
      <c r="R97" s="23">
        <f t="shared" si="12"/>
        <v>4.2085034295814935E-2</v>
      </c>
      <c r="S97" s="23">
        <f t="shared" si="12"/>
        <v>2.2723090345527466E-2</v>
      </c>
    </row>
    <row r="98" spans="1:19" x14ac:dyDescent="0.25">
      <c r="A98" s="11">
        <v>87</v>
      </c>
      <c r="B98" s="7">
        <v>3.0460000000000001E-2</v>
      </c>
      <c r="C98" s="7">
        <f t="shared" si="9"/>
        <v>4.0460000000000003E-2</v>
      </c>
      <c r="D98" s="19">
        <f t="shared" si="10"/>
        <v>2.0459999999999999E-2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0.17169167046990802</v>
      </c>
      <c r="L98" s="23">
        <f t="shared" si="13"/>
        <v>0.9680136630071029</v>
      </c>
      <c r="M98" s="23">
        <f t="shared" si="13"/>
        <v>0.9587330255221117</v>
      </c>
      <c r="N98" s="23">
        <f t="shared" si="13"/>
        <v>0.97747573129014609</v>
      </c>
      <c r="Q98" s="23">
        <f t="shared" si="12"/>
        <v>3.2509077128411959E-2</v>
      </c>
      <c r="R98" s="23">
        <f t="shared" si="12"/>
        <v>4.2142631258329462E-2</v>
      </c>
      <c r="S98" s="23">
        <f t="shared" si="12"/>
        <v>2.2781814755478077E-2</v>
      </c>
    </row>
    <row r="99" spans="1:19" x14ac:dyDescent="0.25">
      <c r="A99" s="11">
        <v>88</v>
      </c>
      <c r="B99" s="7">
        <v>3.049E-2</v>
      </c>
      <c r="C99" s="7">
        <f t="shared" si="9"/>
        <v>4.0489999999999998E-2</v>
      </c>
      <c r="D99" s="19">
        <f t="shared" si="10"/>
        <v>2.0490000000000001E-2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0.16781458648147746</v>
      </c>
      <c r="L99" s="23">
        <f t="shared" si="13"/>
        <v>0.96795737205139765</v>
      </c>
      <c r="M99" s="23">
        <f t="shared" si="13"/>
        <v>0.95867780938934621</v>
      </c>
      <c r="N99" s="23">
        <f t="shared" si="13"/>
        <v>0.97741833382004351</v>
      </c>
      <c r="Q99" s="23">
        <f t="shared" si="12"/>
        <v>3.2567229812209122E-2</v>
      </c>
      <c r="R99" s="23">
        <f t="shared" si="12"/>
        <v>4.2200225730808075E-2</v>
      </c>
      <c r="S99" s="23">
        <f t="shared" si="12"/>
        <v>2.2840536576924537E-2</v>
      </c>
    </row>
    <row r="100" spans="1:19" x14ac:dyDescent="0.25">
      <c r="A100" s="11">
        <v>89</v>
      </c>
      <c r="B100" s="7">
        <v>3.0519999999999999E-2</v>
      </c>
      <c r="C100" s="7">
        <f t="shared" si="9"/>
        <v>4.052E-2</v>
      </c>
      <c r="D100" s="19">
        <f t="shared" si="10"/>
        <v>2.0519999999999997E-2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0.16401542236683017</v>
      </c>
      <c r="L100" s="23">
        <f t="shared" si="13"/>
        <v>0.96790108682593035</v>
      </c>
      <c r="M100" s="23">
        <f t="shared" si="13"/>
        <v>0.95862259882342793</v>
      </c>
      <c r="N100" s="23">
        <f t="shared" si="13"/>
        <v>0.97736094224999559</v>
      </c>
      <c r="Q100" s="23">
        <f t="shared" si="12"/>
        <v>3.2625379957665318E-2</v>
      </c>
      <c r="R100" s="23">
        <f t="shared" si="12"/>
        <v>4.2257817713469793E-2</v>
      </c>
      <c r="S100" s="23">
        <f t="shared" si="12"/>
        <v>2.2899255810105473E-2</v>
      </c>
    </row>
    <row r="101" spans="1:19" x14ac:dyDescent="0.25">
      <c r="A101" s="13">
        <v>90</v>
      </c>
      <c r="B101" s="8">
        <v>3.0550000000000001E-2</v>
      </c>
      <c r="C101" s="7">
        <f t="shared" si="9"/>
        <v>4.0550000000000003E-2</v>
      </c>
      <c r="D101" s="19">
        <f t="shared" si="10"/>
        <v>2.0549999999999999E-2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0.16029285561294956</v>
      </c>
      <c r="L101" s="23">
        <f t="shared" si="13"/>
        <v>0.96784480732993006</v>
      </c>
      <c r="M101" s="23">
        <f t="shared" si="13"/>
        <v>0.95856739382358747</v>
      </c>
      <c r="N101" s="23">
        <f t="shared" si="13"/>
        <v>0.97730355657924128</v>
      </c>
      <c r="Q101" s="23">
        <f t="shared" si="12"/>
        <v>3.2683527564937594E-2</v>
      </c>
      <c r="R101" s="23">
        <f t="shared" si="12"/>
        <v>4.2315407206495993E-2</v>
      </c>
      <c r="S101" s="23">
        <f t="shared" si="12"/>
        <v>2.2957972455141144E-2</v>
      </c>
    </row>
    <row r="102" spans="1:19" x14ac:dyDescent="0.25">
      <c r="A102" s="11">
        <v>91</v>
      </c>
      <c r="B102" s="7">
        <v>3.057E-2</v>
      </c>
      <c r="C102" s="7">
        <f t="shared" si="9"/>
        <v>4.0570000000000002E-2</v>
      </c>
      <c r="D102" s="19">
        <f t="shared" si="10"/>
        <v>2.0569999999999998E-2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0.15678531629791892</v>
      </c>
      <c r="L102" s="23">
        <f t="shared" si="13"/>
        <v>0.96864347037407872</v>
      </c>
      <c r="M102" s="23">
        <f t="shared" si="13"/>
        <v>0.95935079574399162</v>
      </c>
      <c r="N102" s="23">
        <f t="shared" si="13"/>
        <v>0.97811793107298484</v>
      </c>
      <c r="Q102" s="23">
        <f t="shared" si="12"/>
        <v>3.1858670426758502E-2</v>
      </c>
      <c r="R102" s="23">
        <f t="shared" si="12"/>
        <v>4.1498477716767047E-2</v>
      </c>
      <c r="S102" s="23">
        <f t="shared" si="12"/>
        <v>2.2125032297768708E-2</v>
      </c>
    </row>
    <row r="103" spans="1:19" x14ac:dyDescent="0.25">
      <c r="A103" s="11">
        <v>92</v>
      </c>
      <c r="B103" s="7">
        <v>3.0599999999999999E-2</v>
      </c>
      <c r="C103" s="7">
        <f t="shared" si="9"/>
        <v>4.0599999999999997E-2</v>
      </c>
      <c r="D103" s="19">
        <f t="shared" si="10"/>
        <v>2.06E-2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0.15321035269947064</v>
      </c>
      <c r="L103" s="23">
        <f t="shared" si="13"/>
        <v>0.96774163063766905</v>
      </c>
      <c r="M103" s="23">
        <f t="shared" si="13"/>
        <v>0.95846618697330821</v>
      </c>
      <c r="N103" s="23">
        <f t="shared" si="13"/>
        <v>0.97719835197031313</v>
      </c>
      <c r="Q103" s="23">
        <f t="shared" si="12"/>
        <v>3.2790137830782468E-2</v>
      </c>
      <c r="R103" s="23">
        <f t="shared" si="12"/>
        <v>4.2420994141839308E-2</v>
      </c>
      <c r="S103" s="23">
        <f t="shared" si="12"/>
        <v>2.3065626081438018E-2</v>
      </c>
    </row>
    <row r="104" spans="1:19" x14ac:dyDescent="0.25">
      <c r="A104" s="11">
        <v>93</v>
      </c>
      <c r="B104" s="7">
        <v>3.0620000000000001E-2</v>
      </c>
      <c r="C104" s="7">
        <f t="shared" si="9"/>
        <v>4.0620000000000003E-2</v>
      </c>
      <c r="D104" s="19">
        <f t="shared" si="10"/>
        <v>2.0619999999999999E-2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0.14984459178012741</v>
      </c>
      <c r="L104" s="23">
        <f t="shared" si="13"/>
        <v>0.96855896680292553</v>
      </c>
      <c r="M104" s="23">
        <f t="shared" si="13"/>
        <v>0.95926790632288406</v>
      </c>
      <c r="N104" s="23">
        <f t="shared" si="13"/>
        <v>0.9780317657387988</v>
      </c>
      <c r="Q104" s="23">
        <f t="shared" si="12"/>
        <v>3.1945913318451258E-2</v>
      </c>
      <c r="R104" s="23">
        <f t="shared" si="12"/>
        <v>4.1584883026034435E-2</v>
      </c>
      <c r="S104" s="23">
        <f t="shared" si="12"/>
        <v>2.2213129169273177E-2</v>
      </c>
    </row>
    <row r="105" spans="1:19" x14ac:dyDescent="0.25">
      <c r="A105" s="11">
        <v>94</v>
      </c>
      <c r="B105" s="7">
        <v>3.065E-2</v>
      </c>
      <c r="C105" s="7">
        <f t="shared" si="9"/>
        <v>4.0649999999999999E-2</v>
      </c>
      <c r="D105" s="19">
        <f t="shared" si="10"/>
        <v>2.0650000000000002E-2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0.14641212668744083</v>
      </c>
      <c r="L105" s="23">
        <f t="shared" si="13"/>
        <v>0.96763847267638381</v>
      </c>
      <c r="M105" s="23">
        <f t="shared" si="13"/>
        <v>0.95836499831994815</v>
      </c>
      <c r="N105" s="23">
        <f t="shared" si="13"/>
        <v>0.97709316664746126</v>
      </c>
      <c r="Q105" s="23">
        <f t="shared" si="12"/>
        <v>3.2896740106176631E-2</v>
      </c>
      <c r="R105" s="23">
        <f t="shared" si="12"/>
        <v>4.2526573239498419E-2</v>
      </c>
      <c r="S105" s="23">
        <f t="shared" si="12"/>
        <v>2.3173271560069403E-2</v>
      </c>
    </row>
    <row r="106" spans="1:19" x14ac:dyDescent="0.25">
      <c r="A106" s="13">
        <v>95</v>
      </c>
      <c r="B106" s="8">
        <v>3.0669999999999999E-2</v>
      </c>
      <c r="C106" s="7">
        <f t="shared" si="9"/>
        <v>4.0669999999999998E-2</v>
      </c>
      <c r="D106" s="19">
        <f t="shared" si="10"/>
        <v>2.0670000000000001E-2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0.14318309714345862</v>
      </c>
      <c r="L106" s="23">
        <f t="shared" si="13"/>
        <v>0.96847447652233443</v>
      </c>
      <c r="M106" s="23">
        <f t="shared" si="13"/>
        <v>0.95918502981328713</v>
      </c>
      <c r="N106" s="23">
        <f t="shared" si="13"/>
        <v>0.9779456140892242</v>
      </c>
      <c r="Q106" s="23">
        <f t="shared" si="12"/>
        <v>3.2033150098937237E-2</v>
      </c>
      <c r="R106" s="23">
        <f t="shared" si="12"/>
        <v>4.1671282340906758E-2</v>
      </c>
      <c r="S106" s="23">
        <f t="shared" si="12"/>
        <v>2.2301219809296714E-2</v>
      </c>
    </row>
    <row r="107" spans="1:19" x14ac:dyDescent="0.25">
      <c r="A107" s="11">
        <v>96</v>
      </c>
      <c r="B107" s="7">
        <v>3.0700000000000002E-2</v>
      </c>
      <c r="C107" s="7">
        <f t="shared" si="9"/>
        <v>4.07E-2</v>
      </c>
      <c r="D107" s="19">
        <f t="shared" si="10"/>
        <v>2.0700000000000003E-2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0.13988816779873689</v>
      </c>
      <c r="L107" s="23">
        <f t="shared" si="13"/>
        <v>0.9675353334413842</v>
      </c>
      <c r="M107" s="23">
        <f t="shared" si="13"/>
        <v>0.95826382785907382</v>
      </c>
      <c r="N107" s="23">
        <f t="shared" si="13"/>
        <v>0.97698800060582247</v>
      </c>
      <c r="Q107" s="23">
        <f t="shared" si="12"/>
        <v>3.3003334392200143E-2</v>
      </c>
      <c r="R107" s="23">
        <f t="shared" si="12"/>
        <v>4.2632144500439936E-2</v>
      </c>
      <c r="S107" s="23">
        <f t="shared" si="12"/>
        <v>2.3280908892133918E-2</v>
      </c>
    </row>
    <row r="108" spans="1:19" x14ac:dyDescent="0.25">
      <c r="A108" s="11">
        <v>97</v>
      </c>
      <c r="B108" s="7">
        <v>3.0720000000000001E-2</v>
      </c>
      <c r="C108" s="7">
        <f t="shared" si="9"/>
        <v>4.0719999999999999E-2</v>
      </c>
      <c r="D108" s="19">
        <f t="shared" si="10"/>
        <v>2.0720000000000002E-2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0.13679097047921543</v>
      </c>
      <c r="L108" s="23">
        <f t="shared" si="13"/>
        <v>0.96838999952929272</v>
      </c>
      <c r="M108" s="23">
        <f t="shared" si="13"/>
        <v>0.95910216621230382</v>
      </c>
      <c r="N108" s="23">
        <f t="shared" si="13"/>
        <v>0.97785947612111457</v>
      </c>
      <c r="Q108" s="23">
        <f t="shared" si="12"/>
        <v>3.2120380769063914E-2</v>
      </c>
      <c r="R108" s="23">
        <f t="shared" si="12"/>
        <v>4.1757675662205604E-2</v>
      </c>
      <c r="S108" s="23">
        <f t="shared" si="12"/>
        <v>2.2389304218726352E-2</v>
      </c>
    </row>
    <row r="109" spans="1:19" x14ac:dyDescent="0.25">
      <c r="A109" s="11">
        <v>98</v>
      </c>
      <c r="B109" s="7">
        <v>3.075E-2</v>
      </c>
      <c r="C109" s="7">
        <f t="shared" si="9"/>
        <v>4.0750000000000001E-2</v>
      </c>
      <c r="D109" s="19">
        <f t="shared" si="10"/>
        <v>2.0749999999999998E-2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0.13362875362135679</v>
      </c>
      <c r="L109" s="23">
        <f t="shared" si="13"/>
        <v>0.96743221292803161</v>
      </c>
      <c r="M109" s="23">
        <f t="shared" si="13"/>
        <v>0.95816267558616475</v>
      </c>
      <c r="N109" s="23">
        <f t="shared" si="13"/>
        <v>0.9768828538405675</v>
      </c>
      <c r="Q109" s="23">
        <f t="shared" si="12"/>
        <v>3.310992068988116E-2</v>
      </c>
      <c r="R109" s="23">
        <f t="shared" si="12"/>
        <v>4.2737707925722526E-2</v>
      </c>
      <c r="S109" s="23">
        <f t="shared" si="12"/>
        <v>2.3388538078696779E-2</v>
      </c>
    </row>
    <row r="110" spans="1:19" x14ac:dyDescent="0.25">
      <c r="A110" s="11">
        <v>99</v>
      </c>
      <c r="B110" s="7">
        <v>3.0769999999999999E-2</v>
      </c>
      <c r="C110" s="7">
        <f t="shared" si="9"/>
        <v>4.0770000000000001E-2</v>
      </c>
      <c r="D110" s="19">
        <f t="shared" si="10"/>
        <v>2.0769999999999997E-2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0.13065863432941816</v>
      </c>
      <c r="L110" s="23">
        <f t="shared" si="13"/>
        <v>0.96830553582094869</v>
      </c>
      <c r="M110" s="23">
        <f t="shared" si="13"/>
        <v>0.95901931551716735</v>
      </c>
      <c r="N110" s="23">
        <f t="shared" si="13"/>
        <v>0.97777335183148828</v>
      </c>
      <c r="Q110" s="23">
        <f t="shared" si="12"/>
        <v>3.2207605329513278E-2</v>
      </c>
      <c r="R110" s="23">
        <f t="shared" si="12"/>
        <v>4.184406299061745E-2</v>
      </c>
      <c r="S110" s="23">
        <f t="shared" si="12"/>
        <v>2.2477382398281284E-2</v>
      </c>
    </row>
    <row r="111" spans="1:19" x14ac:dyDescent="0.25">
      <c r="A111" s="13">
        <v>100</v>
      </c>
      <c r="B111" s="8">
        <v>3.0790000000000001E-2</v>
      </c>
      <c r="C111" s="7">
        <f t="shared" si="9"/>
        <v>4.079E-2</v>
      </c>
      <c r="D111" s="19">
        <f t="shared" si="10"/>
        <v>2.0790000000000003E-2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0.12774952958477556</v>
      </c>
      <c r="L111" s="23">
        <f t="shared" si="13"/>
        <v>0.96826799663068952</v>
      </c>
      <c r="M111" s="23">
        <f t="shared" si="13"/>
        <v>0.95898249321502615</v>
      </c>
      <c r="N111" s="23">
        <f t="shared" si="13"/>
        <v>0.97773507461199904</v>
      </c>
      <c r="Q111" s="23">
        <f t="shared" si="12"/>
        <v>3.2246373999677169E-2</v>
      </c>
      <c r="R111" s="23">
        <f t="shared" si="12"/>
        <v>4.1882459515561354E-2</v>
      </c>
      <c r="S111" s="23">
        <f t="shared" si="12"/>
        <v>2.2516530498055767E-2</v>
      </c>
    </row>
    <row r="112" spans="1:19" x14ac:dyDescent="0.25">
      <c r="A112" s="11">
        <v>101</v>
      </c>
      <c r="B112" s="7">
        <v>3.0810000000000001E-2</v>
      </c>
      <c r="C112" s="7">
        <f t="shared" si="9"/>
        <v>4.0809999999999999E-2</v>
      </c>
      <c r="D112" s="19">
        <f t="shared" si="10"/>
        <v>2.0810000000000002E-2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0.12490030627852483</v>
      </c>
      <c r="L112" s="23">
        <f t="shared" si="13"/>
        <v>0.96823045998790036</v>
      </c>
      <c r="M112" s="23">
        <f t="shared" si="13"/>
        <v>0.95894567338770942</v>
      </c>
      <c r="N112" s="23">
        <f t="shared" si="13"/>
        <v>0.97769680001553383</v>
      </c>
      <c r="Q112" s="23">
        <f t="shared" si="12"/>
        <v>3.2285141541851622E-2</v>
      </c>
      <c r="R112" s="23">
        <f t="shared" si="12"/>
        <v>4.1920854934078496E-2</v>
      </c>
      <c r="S112" s="23">
        <f t="shared" si="12"/>
        <v>2.2555677447603568E-2</v>
      </c>
    </row>
    <row r="113" spans="1:19" x14ac:dyDescent="0.25">
      <c r="A113" s="11">
        <v>102</v>
      </c>
      <c r="B113" s="7">
        <v>3.083E-2</v>
      </c>
      <c r="C113" s="7">
        <f t="shared" si="9"/>
        <v>4.0829999999999998E-2</v>
      </c>
      <c r="D113" s="19">
        <f t="shared" si="10"/>
        <v>2.0830000000000001E-2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0.12210984958822375</v>
      </c>
      <c r="L113" s="23">
        <f t="shared" si="13"/>
        <v>0.96819292589228112</v>
      </c>
      <c r="M113" s="23">
        <f t="shared" si="13"/>
        <v>0.95890885603493803</v>
      </c>
      <c r="N113" s="23">
        <f t="shared" si="13"/>
        <v>0.97765852804172937</v>
      </c>
      <c r="Q113" s="23">
        <f t="shared" si="12"/>
        <v>3.2323907956157118E-2</v>
      </c>
      <c r="R113" s="23">
        <f t="shared" si="12"/>
        <v>4.1959249246275879E-2</v>
      </c>
      <c r="S113" s="23">
        <f t="shared" si="12"/>
        <v>2.2594823247101169E-2</v>
      </c>
    </row>
    <row r="114" spans="1:19" x14ac:dyDescent="0.25">
      <c r="A114" s="11">
        <v>103</v>
      </c>
      <c r="B114" s="7">
        <v>3.0849999999999999E-2</v>
      </c>
      <c r="C114" s="7">
        <f t="shared" si="9"/>
        <v>4.0849999999999997E-2</v>
      </c>
      <c r="D114" s="19">
        <f t="shared" si="10"/>
        <v>2.085E-2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0.11937706274307659</v>
      </c>
      <c r="L114" s="23">
        <f t="shared" si="13"/>
        <v>0.96815539434360731</v>
      </c>
      <c r="M114" s="23">
        <f t="shared" si="13"/>
        <v>0.95887204115645464</v>
      </c>
      <c r="N114" s="23">
        <f t="shared" si="13"/>
        <v>0.97762025869032998</v>
      </c>
      <c r="Q114" s="23">
        <f t="shared" si="12"/>
        <v>3.2362673242636086E-2</v>
      </c>
      <c r="R114" s="23">
        <f t="shared" si="12"/>
        <v>4.1997642452237867E-2</v>
      </c>
      <c r="S114" s="23">
        <f t="shared" si="12"/>
        <v>2.2633967896615047E-2</v>
      </c>
    </row>
    <row r="115" spans="1:19" x14ac:dyDescent="0.25">
      <c r="A115" s="11">
        <v>104</v>
      </c>
      <c r="B115" s="7">
        <v>3.0880000000000001E-2</v>
      </c>
      <c r="C115" s="7">
        <f t="shared" si="9"/>
        <v>4.088E-2</v>
      </c>
      <c r="D115" s="19">
        <f t="shared" si="10"/>
        <v>2.0880000000000003E-2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0.11658204019489975</v>
      </c>
      <c r="L115" s="23">
        <f t="shared" si="13"/>
        <v>0.96714167048459587</v>
      </c>
      <c r="M115" s="23">
        <f t="shared" si="13"/>
        <v>0.9578776780101157</v>
      </c>
      <c r="N115" s="23">
        <f t="shared" si="13"/>
        <v>0.97658660312163736</v>
      </c>
      <c r="Q115" s="23">
        <f t="shared" si="12"/>
        <v>3.3410289104973831E-2</v>
      </c>
      <c r="R115" s="23">
        <f t="shared" si="12"/>
        <v>4.3035193913025391E-2</v>
      </c>
      <c r="S115" s="23">
        <f t="shared" si="12"/>
        <v>2.3691845325344973E-2</v>
      </c>
    </row>
    <row r="116" spans="1:19" x14ac:dyDescent="0.25">
      <c r="A116" s="13">
        <v>105</v>
      </c>
      <c r="B116" s="8">
        <v>3.09E-2</v>
      </c>
      <c r="C116" s="7">
        <f t="shared" si="9"/>
        <v>4.0899999999999999E-2</v>
      </c>
      <c r="D116" s="19">
        <f t="shared" si="10"/>
        <v>2.0900000000000002E-2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0.11396292813782402</v>
      </c>
      <c r="L116" s="23">
        <f t="shared" si="13"/>
        <v>0.96807096720077812</v>
      </c>
      <c r="M116" s="23">
        <f t="shared" si="13"/>
        <v>0.95878922598427696</v>
      </c>
      <c r="N116" s="23">
        <f t="shared" si="13"/>
        <v>0.97753417205002469</v>
      </c>
      <c r="Q116" s="23">
        <f t="shared" si="12"/>
        <v>3.2449881168898756E-2</v>
      </c>
      <c r="R116" s="23">
        <f t="shared" si="12"/>
        <v>4.2084013464312002E-2</v>
      </c>
      <c r="S116" s="23">
        <f t="shared" si="12"/>
        <v>2.2722029114703411E-2</v>
      </c>
    </row>
    <row r="117" spans="1:19" x14ac:dyDescent="0.25">
      <c r="A117" s="11">
        <v>106</v>
      </c>
      <c r="B117" s="7">
        <v>3.092E-2</v>
      </c>
      <c r="C117" s="7">
        <f t="shared" si="9"/>
        <v>4.0919999999999998E-2</v>
      </c>
      <c r="D117" s="19">
        <f t="shared" si="10"/>
        <v>2.0920000000000001E-2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0.11139829629596662</v>
      </c>
      <c r="L117" s="23">
        <f t="shared" si="13"/>
        <v>0.96803344401838498</v>
      </c>
      <c r="M117" s="23">
        <f t="shared" si="13"/>
        <v>0.95875241923357724</v>
      </c>
      <c r="N117" s="23">
        <f t="shared" si="13"/>
        <v>0.97749591131288061</v>
      </c>
      <c r="Q117" s="23">
        <f t="shared" si="12"/>
        <v>3.2488642696614313E-2</v>
      </c>
      <c r="R117" s="23">
        <f t="shared" si="12"/>
        <v>4.212240298330476E-2</v>
      </c>
      <c r="S117" s="23">
        <f t="shared" si="12"/>
        <v>2.2761169931486292E-2</v>
      </c>
    </row>
    <row r="118" spans="1:19" x14ac:dyDescent="0.25">
      <c r="A118" s="11">
        <v>107</v>
      </c>
      <c r="B118" s="7">
        <v>3.0929999999999999E-2</v>
      </c>
      <c r="C118" s="7">
        <f t="shared" si="9"/>
        <v>4.0930000000000001E-2</v>
      </c>
      <c r="D118" s="19">
        <f t="shared" si="10"/>
        <v>2.0929999999999997E-2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0.10900129720176675</v>
      </c>
      <c r="L118" s="23">
        <f t="shared" si="13"/>
        <v>0.96900112092175172</v>
      </c>
      <c r="M118" s="23">
        <f t="shared" si="13"/>
        <v>0.95970160651491454</v>
      </c>
      <c r="N118" s="23">
        <f t="shared" si="13"/>
        <v>0.97848262339819414</v>
      </c>
      <c r="Q118" s="23">
        <f t="shared" si="12"/>
        <v>3.1489510310046369E-2</v>
      </c>
      <c r="R118" s="23">
        <f t="shared" si="12"/>
        <v>4.113286938380261E-2</v>
      </c>
      <c r="S118" s="23">
        <f t="shared" si="12"/>
        <v>2.1752250711257103E-2</v>
      </c>
    </row>
    <row r="119" spans="1:19" x14ac:dyDescent="0.25">
      <c r="A119" s="11">
        <v>108</v>
      </c>
      <c r="B119" s="7">
        <v>3.0949999999999998E-2</v>
      </c>
      <c r="C119" s="7">
        <f t="shared" si="9"/>
        <v>4.095E-2</v>
      </c>
      <c r="D119" s="19">
        <f t="shared" si="10"/>
        <v>2.0949999999999996E-2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0.10654102361005932</v>
      </c>
      <c r="L119" s="23">
        <f t="shared" si="13"/>
        <v>0.9679677747961779</v>
      </c>
      <c r="M119" s="23">
        <f t="shared" si="13"/>
        <v>0.9586880038711183</v>
      </c>
      <c r="N119" s="23">
        <f t="shared" si="13"/>
        <v>0.97742895126143914</v>
      </c>
      <c r="Q119" s="23">
        <f t="shared" si="12"/>
        <v>3.2556482759517238E-2</v>
      </c>
      <c r="R119" s="23">
        <f t="shared" si="12"/>
        <v>4.2189591889626933E-2</v>
      </c>
      <c r="S119" s="23">
        <f t="shared" si="12"/>
        <v>2.282967389575577E-2</v>
      </c>
    </row>
    <row r="120" spans="1:19" x14ac:dyDescent="0.25">
      <c r="A120" s="11">
        <v>109</v>
      </c>
      <c r="B120" s="7">
        <v>3.0970000000000001E-2</v>
      </c>
      <c r="C120" s="7">
        <f t="shared" si="9"/>
        <v>4.0969999999999999E-2</v>
      </c>
      <c r="D120" s="19">
        <f t="shared" si="10"/>
        <v>2.0970000000000003E-2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0.10413220539346497</v>
      </c>
      <c r="L120" s="23">
        <f t="shared" si="13"/>
        <v>0.96793025852421455</v>
      </c>
      <c r="M120" s="23">
        <f t="shared" si="13"/>
        <v>0.95865120383384117</v>
      </c>
      <c r="N120" s="23">
        <f t="shared" si="13"/>
        <v>0.97739069763952491</v>
      </c>
      <c r="Q120" s="23">
        <f t="shared" si="12"/>
        <v>3.2595241280185504E-2</v>
      </c>
      <c r="R120" s="23">
        <f t="shared" si="12"/>
        <v>4.2227978459028703E-2</v>
      </c>
      <c r="S120" s="23">
        <f t="shared" si="12"/>
        <v>2.2868811646330992E-2</v>
      </c>
    </row>
    <row r="121" spans="1:19" x14ac:dyDescent="0.25">
      <c r="A121" s="13">
        <v>110</v>
      </c>
      <c r="B121" s="8">
        <v>3.099E-2</v>
      </c>
      <c r="C121" s="7">
        <f t="shared" si="9"/>
        <v>4.0989999999999999E-2</v>
      </c>
      <c r="D121" s="19">
        <f t="shared" si="10"/>
        <v>2.0990000000000002E-2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0.10177386571514152</v>
      </c>
      <c r="L121" s="23">
        <f t="shared" si="13"/>
        <v>0.96789274479749055</v>
      </c>
      <c r="M121" s="23">
        <f t="shared" si="13"/>
        <v>0.95861440626921912</v>
      </c>
      <c r="N121" s="23">
        <f t="shared" si="13"/>
        <v>0.97735244663826681</v>
      </c>
      <c r="Q121" s="23">
        <f t="shared" si="12"/>
        <v>3.2633998673464053E-2</v>
      </c>
      <c r="R121" s="23">
        <f t="shared" si="12"/>
        <v>4.2266363922610441E-2</v>
      </c>
      <c r="S121" s="23">
        <f t="shared" si="12"/>
        <v>2.2907948247346783E-2</v>
      </c>
    </row>
    <row r="122" spans="1:19" x14ac:dyDescent="0.25">
      <c r="A122" s="11">
        <v>111</v>
      </c>
      <c r="B122" s="7">
        <v>3.1009999999999999E-2</v>
      </c>
      <c r="C122" s="7">
        <f t="shared" si="9"/>
        <v>4.1009999999999998E-2</v>
      </c>
      <c r="D122" s="19">
        <f t="shared" si="10"/>
        <v>2.1010000000000001E-2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9.9465043974960268E-2</v>
      </c>
      <c r="L122" s="23">
        <f t="shared" si="13"/>
        <v>0.96785523361582571</v>
      </c>
      <c r="M122" s="23">
        <f t="shared" si="13"/>
        <v>0.95857761117713114</v>
      </c>
      <c r="N122" s="23">
        <f t="shared" si="13"/>
        <v>0.97731419825750265</v>
      </c>
      <c r="Q122" s="23">
        <f t="shared" si="12"/>
        <v>3.2672754939349742E-2</v>
      </c>
      <c r="R122" s="23">
        <f t="shared" si="12"/>
        <v>4.230474828031449E-2</v>
      </c>
      <c r="S122" s="23">
        <f t="shared" si="12"/>
        <v>2.2947083698774184E-2</v>
      </c>
    </row>
    <row r="123" spans="1:19" x14ac:dyDescent="0.25">
      <c r="A123" s="11">
        <v>112</v>
      </c>
      <c r="B123" s="7">
        <v>3.1029999999999999E-2</v>
      </c>
      <c r="C123" s="7">
        <f t="shared" si="9"/>
        <v>4.1029999999999997E-2</v>
      </c>
      <c r="D123" s="19">
        <f t="shared" si="10"/>
        <v>2.103E-2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9.7204795590773607E-2</v>
      </c>
      <c r="L123" s="23">
        <f t="shared" si="13"/>
        <v>0.96781772497894414</v>
      </c>
      <c r="M123" s="23">
        <f t="shared" si="13"/>
        <v>0.9585408185572768</v>
      </c>
      <c r="N123" s="23">
        <f t="shared" si="13"/>
        <v>0.97727595249688259</v>
      </c>
      <c r="Q123" s="23">
        <f t="shared" si="12"/>
        <v>3.2711510077938329E-2</v>
      </c>
      <c r="R123" s="23">
        <f t="shared" si="12"/>
        <v>4.2343131532270345E-2</v>
      </c>
      <c r="S123" s="23">
        <f t="shared" si="12"/>
        <v>2.298621800077625E-2</v>
      </c>
    </row>
    <row r="124" spans="1:19" x14ac:dyDescent="0.25">
      <c r="A124" s="11">
        <v>113</v>
      </c>
      <c r="B124" s="7">
        <v>3.1040000000000002E-2</v>
      </c>
      <c r="C124" s="7">
        <f t="shared" si="9"/>
        <v>4.104E-2</v>
      </c>
      <c r="D124" s="19">
        <f t="shared" si="10"/>
        <v>2.1040000000000003E-2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9.5097378718850462E-2</v>
      </c>
      <c r="L124" s="23">
        <f t="shared" si="13"/>
        <v>0.96884146368304147</v>
      </c>
      <c r="M124" s="23">
        <f t="shared" si="13"/>
        <v>0.95954499935141457</v>
      </c>
      <c r="N124" s="23">
        <f t="shared" si="13"/>
        <v>0.97831982610410251</v>
      </c>
      <c r="Q124" s="23">
        <f t="shared" si="12"/>
        <v>3.1654288646883327E-2</v>
      </c>
      <c r="R124" s="23">
        <f t="shared" si="12"/>
        <v>4.1296065883271581E-2</v>
      </c>
      <c r="S124" s="23">
        <f t="shared" si="12"/>
        <v>2.191864185054522E-2</v>
      </c>
    </row>
    <row r="125" spans="1:19" x14ac:dyDescent="0.25">
      <c r="A125" s="11">
        <v>114</v>
      </c>
      <c r="B125" s="7">
        <v>3.1060000000000001E-2</v>
      </c>
      <c r="C125" s="7">
        <f t="shared" si="9"/>
        <v>4.1059999999999999E-2</v>
      </c>
      <c r="D125" s="19">
        <f t="shared" si="10"/>
        <v>2.1060000000000002E-2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9.2930016081068004E-2</v>
      </c>
      <c r="L125" s="23">
        <f t="shared" si="13"/>
        <v>0.96775208066610752</v>
      </c>
      <c r="M125" s="23">
        <f t="shared" si="13"/>
        <v>0.95847642739408778</v>
      </c>
      <c r="N125" s="23">
        <f t="shared" si="13"/>
        <v>0.97720901809302096</v>
      </c>
      <c r="Q125" s="23">
        <f t="shared" si="12"/>
        <v>3.2779339522963087E-2</v>
      </c>
      <c r="R125" s="23">
        <f t="shared" si="12"/>
        <v>4.2410310023595056E-2</v>
      </c>
      <c r="S125" s="23">
        <f t="shared" si="12"/>
        <v>2.3054711138247235E-2</v>
      </c>
    </row>
    <row r="126" spans="1:19" x14ac:dyDescent="0.25">
      <c r="A126" s="13">
        <v>115</v>
      </c>
      <c r="B126" s="8">
        <v>3.108E-2</v>
      </c>
      <c r="C126" s="7">
        <f t="shared" si="9"/>
        <v>4.1079999999999998E-2</v>
      </c>
      <c r="D126" s="19">
        <f t="shared" si="10"/>
        <v>2.1080000000000002E-2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9.080849624766453E-2</v>
      </c>
      <c r="L126" s="23">
        <f t="shared" si="13"/>
        <v>0.96771457893599067</v>
      </c>
      <c r="M126" s="23">
        <f t="shared" si="13"/>
        <v>0.95843964148410532</v>
      </c>
      <c r="N126" s="23">
        <f t="shared" si="13"/>
        <v>0.97717077944382624</v>
      </c>
      <c r="Q126" s="23">
        <f t="shared" si="12"/>
        <v>3.281809165536019E-2</v>
      </c>
      <c r="R126" s="23">
        <f t="shared" si="12"/>
        <v>4.2448690326816682E-2</v>
      </c>
      <c r="S126" s="23">
        <f t="shared" si="12"/>
        <v>2.3093842374916584E-2</v>
      </c>
    </row>
    <row r="127" spans="1:19" x14ac:dyDescent="0.25">
      <c r="A127" s="11">
        <v>116</v>
      </c>
      <c r="B127" s="7">
        <v>3.109E-2</v>
      </c>
      <c r="C127" s="7">
        <f t="shared" si="9"/>
        <v>4.1090000000000002E-2</v>
      </c>
      <c r="D127" s="19">
        <f t="shared" si="10"/>
        <v>2.1089999999999998E-2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8.8832796797055955E-2</v>
      </c>
      <c r="L127" s="23">
        <f t="shared" si="13"/>
        <v>0.96876634608164625</v>
      </c>
      <c r="M127" s="23">
        <f t="shared" si="13"/>
        <v>0.95947131664556373</v>
      </c>
      <c r="N127" s="23">
        <f t="shared" si="13"/>
        <v>0.97824323128069213</v>
      </c>
      <c r="Q127" s="23">
        <f t="shared" si="12"/>
        <v>3.1731825082331508E-2</v>
      </c>
      <c r="R127" s="23">
        <f t="shared" si="12"/>
        <v>4.1372858045248352E-2</v>
      </c>
      <c r="S127" s="23">
        <f t="shared" si="12"/>
        <v>2.1996937127725692E-2</v>
      </c>
    </row>
    <row r="128" spans="1:19" x14ac:dyDescent="0.25">
      <c r="A128" s="11">
        <v>117</v>
      </c>
      <c r="B128" s="7">
        <v>3.1109999999999999E-2</v>
      </c>
      <c r="C128" s="7">
        <f t="shared" si="9"/>
        <v>4.1110000000000001E-2</v>
      </c>
      <c r="D128" s="19">
        <f t="shared" si="10"/>
        <v>2.1109999999999997E-2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8.6798868396649229E-2</v>
      </c>
      <c r="L128" s="23">
        <f t="shared" si="13"/>
        <v>0.96764894643745003</v>
      </c>
      <c r="M128" s="23">
        <f t="shared" si="13"/>
        <v>0.95837526179844879</v>
      </c>
      <c r="N128" s="23">
        <f t="shared" si="13"/>
        <v>0.97710385720430082</v>
      </c>
      <c r="Q128" s="23">
        <f t="shared" si="12"/>
        <v>3.2885916121105592E-2</v>
      </c>
      <c r="R128" s="23">
        <f t="shared" si="12"/>
        <v>4.2515863934002744E-2</v>
      </c>
      <c r="S128" s="23">
        <f t="shared" si="12"/>
        <v>2.3162330435188772E-2</v>
      </c>
    </row>
    <row r="129" spans="1:19" x14ac:dyDescent="0.25">
      <c r="A129" s="11">
        <v>118</v>
      </c>
      <c r="B129" s="7">
        <v>3.1130000000000001E-2</v>
      </c>
      <c r="C129" s="7">
        <f t="shared" si="9"/>
        <v>4.113E-2</v>
      </c>
      <c r="D129" s="19">
        <f t="shared" si="10"/>
        <v>2.1130000000000003E-2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8.4808190656952609E-2</v>
      </c>
      <c r="L129" s="23">
        <f t="shared" si="13"/>
        <v>0.96761145161225026</v>
      </c>
      <c r="M129" s="23">
        <f t="shared" si="13"/>
        <v>0.95833848259661958</v>
      </c>
      <c r="N129" s="23">
        <f t="shared" si="13"/>
        <v>0.97706562566461441</v>
      </c>
      <c r="Q129" s="23">
        <f t="shared" si="12"/>
        <v>3.2924665247830089E-2</v>
      </c>
      <c r="R129" s="23">
        <f t="shared" si="12"/>
        <v>4.2554241288932523E-2</v>
      </c>
      <c r="S129" s="23">
        <f t="shared" si="12"/>
        <v>2.3201458607055581E-2</v>
      </c>
    </row>
    <row r="130" spans="1:19" x14ac:dyDescent="0.25">
      <c r="A130" s="11">
        <v>119</v>
      </c>
      <c r="B130" s="7">
        <v>3.1140000000000001E-2</v>
      </c>
      <c r="C130" s="7">
        <f t="shared" si="9"/>
        <v>4.1140000000000003E-2</v>
      </c>
      <c r="D130" s="19">
        <f t="shared" si="10"/>
        <v>2.1139999999999999E-2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8.2956543544682348E-2</v>
      </c>
      <c r="L130" s="23">
        <f t="shared" si="13"/>
        <v>0.9686912393107171</v>
      </c>
      <c r="M130" s="23">
        <f t="shared" si="13"/>
        <v>0.95939764446127596</v>
      </c>
      <c r="N130" s="23">
        <f t="shared" si="13"/>
        <v>0.97816664760883609</v>
      </c>
      <c r="Q130" s="23">
        <f t="shared" si="12"/>
        <v>3.1809356349630509E-2</v>
      </c>
      <c r="R130" s="23">
        <f t="shared" si="12"/>
        <v>4.1449645137871367E-2</v>
      </c>
      <c r="S130" s="23">
        <f t="shared" si="12"/>
        <v>2.2075227135071825E-2</v>
      </c>
    </row>
    <row r="131" spans="1:19" x14ac:dyDescent="0.25">
      <c r="A131" s="13">
        <v>120</v>
      </c>
      <c r="B131" s="8">
        <v>3.116E-2</v>
      </c>
      <c r="C131" s="7">
        <f t="shared" si="9"/>
        <v>4.1160000000000002E-2</v>
      </c>
      <c r="D131" s="19">
        <f t="shared" si="10"/>
        <v>2.1159999999999998E-2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8.1048436492640832E-2</v>
      </c>
      <c r="L131" s="23">
        <f t="shared" si="13"/>
        <v>0.96754583092505508</v>
      </c>
      <c r="M131" s="23">
        <f t="shared" si="13"/>
        <v>0.95827411438563781</v>
      </c>
      <c r="N131" s="23">
        <f t="shared" si="13"/>
        <v>0.97699871558638696</v>
      </c>
      <c r="Q131" s="23">
        <f t="shared" si="12"/>
        <v>3.2992484734972023E-2</v>
      </c>
      <c r="R131" s="23">
        <f t="shared" si="12"/>
        <v>4.2621410012656159E-2</v>
      </c>
      <c r="S131" s="23">
        <f t="shared" si="12"/>
        <v>2.3269941590794763E-2</v>
      </c>
    </row>
    <row r="132" spans="1:19" x14ac:dyDescent="0.25">
      <c r="A132" s="11">
        <v>121</v>
      </c>
      <c r="B132" s="7">
        <v>3.117E-2</v>
      </c>
      <c r="C132" s="7">
        <f t="shared" si="9"/>
        <v>4.1169999999999998E-2</v>
      </c>
      <c r="D132" s="19">
        <f t="shared" si="10"/>
        <v>2.1170000000000001E-2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7.9274998395584634E-2</v>
      </c>
      <c r="L132" s="23">
        <f t="shared" si="13"/>
        <v>0.96864430170625404</v>
      </c>
      <c r="M132" s="23">
        <f t="shared" si="13"/>
        <v>0.95935160335581704</v>
      </c>
      <c r="N132" s="23">
        <f t="shared" si="13"/>
        <v>0.97811878706361932</v>
      </c>
      <c r="Q132" s="23">
        <f t="shared" si="12"/>
        <v>3.1857812183406838E-2</v>
      </c>
      <c r="R132" s="23">
        <f t="shared" si="12"/>
        <v>4.1497635885510885E-2</v>
      </c>
      <c r="S132" s="23">
        <f t="shared" si="12"/>
        <v>2.2124157157631986E-2</v>
      </c>
    </row>
    <row r="133" spans="1:19" x14ac:dyDescent="0.25">
      <c r="A133" s="11">
        <v>122</v>
      </c>
      <c r="B133" s="7">
        <v>3.1189999999999999E-2</v>
      </c>
      <c r="C133" s="7">
        <f t="shared" si="9"/>
        <v>4.1189999999999997E-2</v>
      </c>
      <c r="D133" s="19">
        <f t="shared" si="10"/>
        <v>2.1190000000000001E-2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7.7446267922279058E-2</v>
      </c>
      <c r="L133" s="23">
        <f t="shared" si="13"/>
        <v>0.96748021768698322</v>
      </c>
      <c r="M133" s="23">
        <f t="shared" si="13"/>
        <v>0.95820975341147074</v>
      </c>
      <c r="N133" s="23">
        <f t="shared" si="13"/>
        <v>0.97693181317796873</v>
      </c>
      <c r="Q133" s="23">
        <f t="shared" si="12"/>
        <v>3.3060301122399022E-2</v>
      </c>
      <c r="R133" s="23">
        <f t="shared" si="12"/>
        <v>4.2688575695887548E-2</v>
      </c>
      <c r="S133" s="23">
        <f t="shared" si="12"/>
        <v>2.3338421413858564E-2</v>
      </c>
    </row>
    <row r="134" spans="1:19" x14ac:dyDescent="0.25">
      <c r="A134" s="11">
        <v>123</v>
      </c>
      <c r="B134" s="7">
        <v>3.1199999999999999E-2</v>
      </c>
      <c r="C134" s="7">
        <f t="shared" si="9"/>
        <v>4.1200000000000001E-2</v>
      </c>
      <c r="D134" s="19">
        <f t="shared" si="10"/>
        <v>2.1199999999999997E-2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7.5747943355887998E-2</v>
      </c>
      <c r="L134" s="23">
        <f t="shared" si="13"/>
        <v>0.96859736828717935</v>
      </c>
      <c r="M134" s="23">
        <f t="shared" si="13"/>
        <v>0.95930556631638764</v>
      </c>
      <c r="N134" s="23">
        <f t="shared" si="13"/>
        <v>0.97807093082786889</v>
      </c>
      <c r="Q134" s="23">
        <f t="shared" si="12"/>
        <v>3.1906266044183056E-2</v>
      </c>
      <c r="R134" s="23">
        <f t="shared" si="12"/>
        <v>4.1545624697859371E-2</v>
      </c>
      <c r="S134" s="23">
        <f t="shared" si="12"/>
        <v>2.2173085168368654E-2</v>
      </c>
    </row>
    <row r="135" spans="1:19" x14ac:dyDescent="0.25">
      <c r="A135" s="11">
        <v>124</v>
      </c>
      <c r="B135" s="7">
        <v>3.1220000000000001E-2</v>
      </c>
      <c r="C135" s="7">
        <f t="shared" si="9"/>
        <v>4.122E-2</v>
      </c>
      <c r="D135" s="19">
        <f t="shared" si="10"/>
        <v>2.1220000000000003E-2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7.3995508508206798E-2</v>
      </c>
      <c r="L135" s="23">
        <f t="shared" si="13"/>
        <v>0.96741461189688394</v>
      </c>
      <c r="M135" s="23">
        <f t="shared" si="13"/>
        <v>0.95814539967301349</v>
      </c>
      <c r="N135" s="23">
        <f t="shared" si="13"/>
        <v>0.97686491843814549</v>
      </c>
      <c r="Q135" s="23">
        <f t="shared" si="12"/>
        <v>3.3128114410357977E-2</v>
      </c>
      <c r="R135" s="23">
        <f t="shared" si="12"/>
        <v>4.2755738338864105E-2</v>
      </c>
      <c r="S135" s="23">
        <f t="shared" si="12"/>
        <v>2.3406898076519418E-2</v>
      </c>
    </row>
    <row r="136" spans="1:19" x14ac:dyDescent="0.25">
      <c r="A136" s="13">
        <v>125</v>
      </c>
      <c r="B136" s="8">
        <v>3.1230000000000001E-2</v>
      </c>
      <c r="C136" s="7">
        <f t="shared" si="9"/>
        <v>4.1230000000000003E-2</v>
      </c>
      <c r="D136" s="19">
        <f t="shared" si="10"/>
        <v>2.1229999999999999E-2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7.2369315056040814E-2</v>
      </c>
      <c r="L136" s="23">
        <f t="shared" si="13"/>
        <v>0.96855043905294291</v>
      </c>
      <c r="M136" s="23">
        <f t="shared" si="13"/>
        <v>0.95925953334246106</v>
      </c>
      <c r="N136" s="23">
        <f t="shared" si="13"/>
        <v>0.97802307890099005</v>
      </c>
      <c r="Q136" s="23">
        <f t="shared" si="12"/>
        <v>3.195471793212655E-2</v>
      </c>
      <c r="R136" s="23">
        <f t="shared" si="12"/>
        <v>4.1593611575076725E-2</v>
      </c>
      <c r="S136" s="23">
        <f t="shared" si="12"/>
        <v>2.222201116747748E-2</v>
      </c>
    </row>
    <row r="137" spans="1:19" x14ac:dyDescent="0.25">
      <c r="A137" s="11">
        <v>126</v>
      </c>
      <c r="B137" s="7">
        <v>3.125E-2</v>
      </c>
      <c r="C137" s="7">
        <f t="shared" si="9"/>
        <v>4.1250000000000002E-2</v>
      </c>
      <c r="D137" s="19">
        <f t="shared" si="10"/>
        <v>2.1249999999999998E-2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7.0690204478031135E-2</v>
      </c>
      <c r="L137" s="23">
        <f t="shared" si="13"/>
        <v>0.96734901355360892</v>
      </c>
      <c r="M137" s="23">
        <f t="shared" si="13"/>
        <v>0.95808105316918202</v>
      </c>
      <c r="N137" s="23">
        <f t="shared" si="13"/>
        <v>0.9767980313657878</v>
      </c>
      <c r="Q137" s="23">
        <f t="shared" si="12"/>
        <v>3.3195924599093443E-2</v>
      </c>
      <c r="R137" s="23">
        <f t="shared" si="12"/>
        <v>4.2822897941801649E-2</v>
      </c>
      <c r="S137" s="23">
        <f t="shared" si="12"/>
        <v>2.3475371578963164E-2</v>
      </c>
    </row>
    <row r="138" spans="1:19" x14ac:dyDescent="0.25">
      <c r="A138" s="11">
        <v>127</v>
      </c>
      <c r="B138" s="7">
        <v>3.1260000000000003E-2</v>
      </c>
      <c r="C138" s="7">
        <f t="shared" si="9"/>
        <v>4.1260000000000005E-2</v>
      </c>
      <c r="D138" s="19">
        <f t="shared" si="10"/>
        <v>2.1260000000000001E-2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6.913326907380922E-2</v>
      </c>
      <c r="L138" s="23">
        <f t="shared" si="13"/>
        <v>0.96850351400306545</v>
      </c>
      <c r="M138" s="23">
        <f t="shared" si="13"/>
        <v>0.95921350443357023</v>
      </c>
      <c r="N138" s="23">
        <f t="shared" si="13"/>
        <v>0.97797523128249297</v>
      </c>
      <c r="Q138" s="23">
        <f t="shared" si="12"/>
        <v>3.2003167847331662E-2</v>
      </c>
      <c r="R138" s="23">
        <f t="shared" si="12"/>
        <v>4.1641596517260765E-2</v>
      </c>
      <c r="S138" s="23">
        <f t="shared" si="12"/>
        <v>2.2270935155046908E-2</v>
      </c>
    </row>
    <row r="139" spans="1:19" x14ac:dyDescent="0.25">
      <c r="A139" s="11">
        <v>128</v>
      </c>
      <c r="B139" s="7">
        <v>3.1269999999999999E-2</v>
      </c>
      <c r="C139" s="7">
        <f t="shared" si="9"/>
        <v>4.1270000000000001E-2</v>
      </c>
      <c r="D139" s="19">
        <f t="shared" si="10"/>
        <v>2.1269999999999997E-2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6.7609301585082396E-2</v>
      </c>
      <c r="L139" s="23">
        <f t="shared" si="13"/>
        <v>0.96848474283429298</v>
      </c>
      <c r="M139" s="23">
        <f t="shared" si="13"/>
        <v>0.95919509175396744</v>
      </c>
      <c r="N139" s="23">
        <f t="shared" si="13"/>
        <v>0.97795609105219972</v>
      </c>
      <c r="Q139" s="23">
        <f t="shared" si="12"/>
        <v>3.2022549656908254E-2</v>
      </c>
      <c r="R139" s="23">
        <f t="shared" si="12"/>
        <v>4.166079230239219E-2</v>
      </c>
      <c r="S139" s="23">
        <f t="shared" si="12"/>
        <v>2.2290506629847998E-2</v>
      </c>
    </row>
    <row r="140" spans="1:19" x14ac:dyDescent="0.25">
      <c r="A140" s="11">
        <v>129</v>
      </c>
      <c r="B140" s="7">
        <v>3.1289999999999998E-2</v>
      </c>
      <c r="C140" s="7">
        <f t="shared" si="9"/>
        <v>4.129E-2</v>
      </c>
      <c r="D140" s="19">
        <f t="shared" si="10"/>
        <v>2.1289999999999996E-2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6.6034172855857443E-2</v>
      </c>
      <c r="L140" s="23">
        <f t="shared" si="13"/>
        <v>0.96725530787589475</v>
      </c>
      <c r="M140" s="23">
        <f t="shared" si="13"/>
        <v>0.95798913565578381</v>
      </c>
      <c r="N140" s="23">
        <f t="shared" si="13"/>
        <v>0.97670248483128097</v>
      </c>
      <c r="Q140" s="23">
        <f t="shared" si="12"/>
        <v>3.3292797821952991E-2</v>
      </c>
      <c r="R140" s="23">
        <f t="shared" si="12"/>
        <v>4.2918841727164848E-2</v>
      </c>
      <c r="S140" s="23">
        <f t="shared" si="12"/>
        <v>2.3573192422920781E-2</v>
      </c>
    </row>
    <row r="141" spans="1:19" x14ac:dyDescent="0.25">
      <c r="A141" s="13">
        <v>130</v>
      </c>
      <c r="B141" s="8">
        <v>3.1300000000000001E-2</v>
      </c>
      <c r="C141" s="7">
        <f t="shared" ref="C141:C161" si="14">B141+0.01</f>
        <v>4.1300000000000003E-2</v>
      </c>
      <c r="D141" s="19">
        <f t="shared" ref="D141:D161" si="15">B141-0.01</f>
        <v>2.1299999999999999E-2</v>
      </c>
      <c r="G141" s="23">
        <f t="shared" ref="G141:I161" si="16">(1+B141)^(-$A141)</f>
        <v>1.8194817027138006E-2</v>
      </c>
      <c r="H141" s="23">
        <f t="shared" si="16"/>
        <v>5.1896385281625596E-3</v>
      </c>
      <c r="I141" s="23">
        <f t="shared" si="16"/>
        <v>6.4575362379844778E-2</v>
      </c>
      <c r="L141" s="23">
        <f t="shared" si="13"/>
        <v>0.968437823605378</v>
      </c>
      <c r="M141" s="23">
        <f t="shared" si="13"/>
        <v>0.95914906850007675</v>
      </c>
      <c r="N141" s="23">
        <f t="shared" si="13"/>
        <v>0.97790824942720145</v>
      </c>
      <c r="Q141" s="23">
        <f t="shared" ref="Q141:S161" si="17">-LN(L141)</f>
        <v>3.2070996848073359E-2</v>
      </c>
      <c r="R141" s="23">
        <f t="shared" si="17"/>
        <v>4.170877457257402E-2</v>
      </c>
      <c r="S141" s="23">
        <f t="shared" si="17"/>
        <v>2.2339427839788442E-2</v>
      </c>
    </row>
    <row r="142" spans="1:19" x14ac:dyDescent="0.25">
      <c r="A142" s="11">
        <v>131</v>
      </c>
      <c r="B142" s="7">
        <v>3.1309999999999998E-2</v>
      </c>
      <c r="C142" s="7">
        <f t="shared" si="14"/>
        <v>4.1309999999999999E-2</v>
      </c>
      <c r="D142" s="19">
        <f t="shared" si="15"/>
        <v>2.1309999999999996E-2</v>
      </c>
      <c r="G142" s="23">
        <f t="shared" si="16"/>
        <v>1.7620207506051824E-2</v>
      </c>
      <c r="H142" s="23">
        <f t="shared" si="16"/>
        <v>4.9775414164521361E-3</v>
      </c>
      <c r="I142" s="23">
        <f t="shared" si="16"/>
        <v>6.3147543744884682E-2</v>
      </c>
      <c r="L142" s="23">
        <f t="shared" ref="L142:N161" si="18">G142/G141</f>
        <v>0.96841905471051792</v>
      </c>
      <c r="M142" s="23">
        <f t="shared" si="18"/>
        <v>0.95913065802956443</v>
      </c>
      <c r="N142" s="23">
        <f t="shared" si="18"/>
        <v>0.97788911153821501</v>
      </c>
      <c r="Q142" s="23">
        <f t="shared" si="17"/>
        <v>3.2090377624289498E-2</v>
      </c>
      <c r="R142" s="23">
        <f t="shared" si="17"/>
        <v>4.1727969344075043E-2</v>
      </c>
      <c r="S142" s="23">
        <f t="shared" si="17"/>
        <v>2.2358998260905694E-2</v>
      </c>
    </row>
    <row r="143" spans="1:19" x14ac:dyDescent="0.25">
      <c r="A143" s="11">
        <v>132</v>
      </c>
      <c r="B143" s="7">
        <v>3.1329999999999997E-2</v>
      </c>
      <c r="C143" s="7">
        <f t="shared" si="14"/>
        <v>4.1329999999999999E-2</v>
      </c>
      <c r="D143" s="19">
        <f t="shared" si="15"/>
        <v>2.1329999999999995E-2</v>
      </c>
      <c r="G143" s="23">
        <f t="shared" si="16"/>
        <v>1.7041588384981418E-2</v>
      </c>
      <c r="H143" s="23">
        <f t="shared" si="16"/>
        <v>4.7679731480111745E-3</v>
      </c>
      <c r="I143" s="23">
        <f t="shared" si="16"/>
        <v>6.1670330325767277E-2</v>
      </c>
      <c r="L143" s="23">
        <f t="shared" si="18"/>
        <v>0.96716161708812598</v>
      </c>
      <c r="M143" s="23">
        <f t="shared" si="18"/>
        <v>0.95789723260799375</v>
      </c>
      <c r="N143" s="23">
        <f t="shared" si="18"/>
        <v>0.97660695362775585</v>
      </c>
      <c r="Q143" s="23">
        <f t="shared" si="17"/>
        <v>3.3389665034633913E-2</v>
      </c>
      <c r="R143" s="23">
        <f t="shared" si="17"/>
        <v>4.3014779617201432E-2</v>
      </c>
      <c r="S143" s="23">
        <f t="shared" si="17"/>
        <v>2.3671007138521251E-2</v>
      </c>
    </row>
    <row r="144" spans="1:19" x14ac:dyDescent="0.25">
      <c r="A144" s="11">
        <v>133</v>
      </c>
      <c r="B144" s="7">
        <v>3.134E-2</v>
      </c>
      <c r="C144" s="7">
        <f t="shared" si="14"/>
        <v>4.1340000000000002E-2</v>
      </c>
      <c r="D144" s="19">
        <f t="shared" si="15"/>
        <v>2.1339999999999998E-2</v>
      </c>
      <c r="G144" s="23">
        <f t="shared" si="16"/>
        <v>1.6502599435544801E-2</v>
      </c>
      <c r="H144" s="23">
        <f t="shared" si="16"/>
        <v>4.5728898122389811E-3</v>
      </c>
      <c r="I144" s="23">
        <f t="shared" si="16"/>
        <v>6.0303794491274841E-2</v>
      </c>
      <c r="L144" s="23">
        <f t="shared" si="18"/>
        <v>0.96837214130159233</v>
      </c>
      <c r="M144" s="23">
        <f t="shared" si="18"/>
        <v>0.95908464042974595</v>
      </c>
      <c r="N144" s="23">
        <f t="shared" si="18"/>
        <v>0.97784127590570946</v>
      </c>
      <c r="Q144" s="23">
        <f t="shared" si="17"/>
        <v>3.2138822091644953E-2</v>
      </c>
      <c r="R144" s="23">
        <f t="shared" si="17"/>
        <v>4.1775948942469728E-2</v>
      </c>
      <c r="S144" s="23">
        <f t="shared" si="17"/>
        <v>2.2407916693448538E-2</v>
      </c>
    </row>
    <row r="145" spans="1:19" x14ac:dyDescent="0.25">
      <c r="A145" s="11">
        <v>134</v>
      </c>
      <c r="B145" s="7">
        <v>3.1350000000000003E-2</v>
      </c>
      <c r="C145" s="7">
        <f t="shared" si="14"/>
        <v>4.1350000000000005E-2</v>
      </c>
      <c r="D145" s="19">
        <f t="shared" si="15"/>
        <v>2.1350000000000001E-2</v>
      </c>
      <c r="G145" s="23">
        <f t="shared" si="16"/>
        <v>1.5980347854405202E-2</v>
      </c>
      <c r="H145" s="23">
        <f t="shared" si="16"/>
        <v>4.3857042023428081E-3</v>
      </c>
      <c r="I145" s="23">
        <f t="shared" si="16"/>
        <v>5.8966385401139507E-2</v>
      </c>
      <c r="L145" s="23">
        <f t="shared" si="18"/>
        <v>0.96835337468018967</v>
      </c>
      <c r="M145" s="23">
        <f t="shared" si="18"/>
        <v>0.95906623216785469</v>
      </c>
      <c r="N145" s="23">
        <f t="shared" si="18"/>
        <v>0.97782214035753856</v>
      </c>
      <c r="Q145" s="23">
        <f t="shared" si="17"/>
        <v>3.2158201834668304E-2</v>
      </c>
      <c r="R145" s="23">
        <f t="shared" si="17"/>
        <v>4.1795142700536206E-2</v>
      </c>
      <c r="S145" s="23">
        <f t="shared" si="17"/>
        <v>2.2427486061073237E-2</v>
      </c>
    </row>
    <row r="146" spans="1:19" x14ac:dyDescent="0.25">
      <c r="A146" s="13">
        <v>135</v>
      </c>
      <c r="B146" s="8">
        <v>3.1359999999999999E-2</v>
      </c>
      <c r="C146" s="7">
        <f t="shared" si="14"/>
        <v>4.1360000000000001E-2</v>
      </c>
      <c r="D146" s="19">
        <f t="shared" si="15"/>
        <v>2.1359999999999997E-2</v>
      </c>
      <c r="G146" s="23">
        <f t="shared" si="16"/>
        <v>1.5474323886410908E-2</v>
      </c>
      <c r="H146" s="23">
        <f t="shared" si="16"/>
        <v>4.2061000742643863E-3</v>
      </c>
      <c r="I146" s="23">
        <f t="shared" si="16"/>
        <v>5.765750886663254E-2</v>
      </c>
      <c r="L146" s="23">
        <f t="shared" si="18"/>
        <v>0.96833460869534194</v>
      </c>
      <c r="M146" s="23">
        <f t="shared" si="18"/>
        <v>0.95904782452439929</v>
      </c>
      <c r="N146" s="23">
        <f t="shared" si="18"/>
        <v>0.97780300546484444</v>
      </c>
      <c r="Q146" s="23">
        <f t="shared" si="17"/>
        <v>3.2177581295902542E-2</v>
      </c>
      <c r="R146" s="23">
        <f t="shared" si="17"/>
        <v>4.1814336182166498E-2</v>
      </c>
      <c r="S146" s="23">
        <f t="shared" si="17"/>
        <v>2.2447055141308885E-2</v>
      </c>
    </row>
    <row r="147" spans="1:19" x14ac:dyDescent="0.25">
      <c r="A147" s="11">
        <v>136</v>
      </c>
      <c r="B147" s="7">
        <v>3.1370000000000002E-2</v>
      </c>
      <c r="C147" s="7">
        <f t="shared" si="14"/>
        <v>4.1370000000000004E-2</v>
      </c>
      <c r="D147" s="19">
        <f t="shared" si="15"/>
        <v>2.137E-2</v>
      </c>
      <c r="G147" s="23">
        <f t="shared" si="16"/>
        <v>1.4984032984296047E-2</v>
      </c>
      <c r="H147" s="23">
        <f t="shared" si="16"/>
        <v>4.0337737041658646E-3</v>
      </c>
      <c r="I147" s="23">
        <f t="shared" si="16"/>
        <v>5.6376582224951649E-2</v>
      </c>
      <c r="L147" s="23">
        <f t="shared" si="18"/>
        <v>0.9683158433470932</v>
      </c>
      <c r="M147" s="23">
        <f t="shared" si="18"/>
        <v>0.95902941749937787</v>
      </c>
      <c r="N147" s="23">
        <f t="shared" si="18"/>
        <v>0.97778387122753085</v>
      </c>
      <c r="Q147" s="23">
        <f t="shared" si="17"/>
        <v>3.2196960475278494E-2</v>
      </c>
      <c r="R147" s="23">
        <f t="shared" si="17"/>
        <v>4.1833529387339578E-2</v>
      </c>
      <c r="S147" s="23">
        <f t="shared" si="17"/>
        <v>2.246662393422957E-2</v>
      </c>
    </row>
    <row r="148" spans="1:19" x14ac:dyDescent="0.25">
      <c r="A148" s="11">
        <v>137</v>
      </c>
      <c r="B148" s="7">
        <v>3.1390000000000001E-2</v>
      </c>
      <c r="C148" s="7">
        <f t="shared" si="14"/>
        <v>4.1390000000000003E-2</v>
      </c>
      <c r="D148" s="19">
        <f t="shared" si="15"/>
        <v>2.1389999999999999E-2</v>
      </c>
      <c r="G148" s="23">
        <f t="shared" si="16"/>
        <v>1.4489735701541946E-2</v>
      </c>
      <c r="H148" s="23">
        <f t="shared" si="16"/>
        <v>3.8633476048977912E-3</v>
      </c>
      <c r="I148" s="23">
        <f t="shared" si="16"/>
        <v>5.5049146287740817E-2</v>
      </c>
      <c r="L148" s="23">
        <f t="shared" si="18"/>
        <v>0.96701173287110709</v>
      </c>
      <c r="M148" s="23">
        <f t="shared" si="18"/>
        <v>0.95775020817551904</v>
      </c>
      <c r="N148" s="23">
        <f t="shared" si="18"/>
        <v>0.97645412536868326</v>
      </c>
      <c r="Q148" s="23">
        <f t="shared" si="17"/>
        <v>3.3544650333466694E-2</v>
      </c>
      <c r="R148" s="23">
        <f t="shared" si="17"/>
        <v>4.3168278042468311E-2</v>
      </c>
      <c r="S148" s="23">
        <f t="shared" si="17"/>
        <v>2.3827508398034394E-2</v>
      </c>
    </row>
    <row r="149" spans="1:19" x14ac:dyDescent="0.25">
      <c r="A149" s="11">
        <v>138</v>
      </c>
      <c r="B149" s="7">
        <v>3.1399999999999997E-2</v>
      </c>
      <c r="C149" s="7">
        <f t="shared" si="14"/>
        <v>4.1399999999999999E-2</v>
      </c>
      <c r="D149" s="19">
        <f t="shared" si="15"/>
        <v>2.1399999999999995E-2</v>
      </c>
      <c r="G149" s="23">
        <f t="shared" si="16"/>
        <v>1.4029961014559073E-2</v>
      </c>
      <c r="H149" s="23">
        <f t="shared" si="16"/>
        <v>3.7048862552626393E-3</v>
      </c>
      <c r="I149" s="23">
        <f t="shared" si="16"/>
        <v>5.3823534569604974E-2</v>
      </c>
      <c r="L149" s="23">
        <f t="shared" si="18"/>
        <v>0.96826893903013389</v>
      </c>
      <c r="M149" s="23">
        <f t="shared" si="18"/>
        <v>0.95898340873229704</v>
      </c>
      <c r="N149" s="23">
        <f t="shared" si="18"/>
        <v>0.97773604495645405</v>
      </c>
      <c r="Q149" s="23">
        <f t="shared" si="17"/>
        <v>3.2245400716465249E-2</v>
      </c>
      <c r="R149" s="23">
        <f t="shared" si="17"/>
        <v>4.1881504840329688E-2</v>
      </c>
      <c r="S149" s="23">
        <f t="shared" si="17"/>
        <v>2.2515538057466592E-2</v>
      </c>
    </row>
    <row r="150" spans="1:19" x14ac:dyDescent="0.25">
      <c r="A150" s="11">
        <v>139</v>
      </c>
      <c r="B150" s="7">
        <v>3.141E-2</v>
      </c>
      <c r="C150" s="7">
        <f t="shared" si="14"/>
        <v>4.1410000000000002E-2</v>
      </c>
      <c r="D150" s="19">
        <f t="shared" si="15"/>
        <v>2.1409999999999998E-2</v>
      </c>
      <c r="G150" s="23">
        <f t="shared" si="16"/>
        <v>1.35845122209854E-2</v>
      </c>
      <c r="H150" s="23">
        <f t="shared" si="16"/>
        <v>3.5528562622839811E-3</v>
      </c>
      <c r="I150" s="23">
        <f t="shared" si="16"/>
        <v>5.2624180069342483E-2</v>
      </c>
      <c r="L150" s="23">
        <f t="shared" si="18"/>
        <v>0.96825017595477103</v>
      </c>
      <c r="M150" s="23">
        <f t="shared" si="18"/>
        <v>0.95896500391538175</v>
      </c>
      <c r="N150" s="23">
        <f t="shared" si="18"/>
        <v>0.97771691305944475</v>
      </c>
      <c r="Q150" s="23">
        <f t="shared" si="17"/>
        <v>3.2264778862767303E-2</v>
      </c>
      <c r="R150" s="23">
        <f t="shared" si="17"/>
        <v>4.1900697032147244E-2</v>
      </c>
      <c r="S150" s="23">
        <f t="shared" si="17"/>
        <v>2.2535105796932263E-2</v>
      </c>
    </row>
    <row r="151" spans="1:19" x14ac:dyDescent="0.25">
      <c r="A151" s="13">
        <v>140</v>
      </c>
      <c r="B151" s="8">
        <v>3.1419999999999997E-2</v>
      </c>
      <c r="C151" s="7">
        <f t="shared" si="14"/>
        <v>4.1419999999999998E-2</v>
      </c>
      <c r="D151" s="19">
        <f t="shared" si="15"/>
        <v>2.1419999999999995E-2</v>
      </c>
      <c r="G151" s="23">
        <f t="shared" si="16"/>
        <v>1.3152951469646502E-2</v>
      </c>
      <c r="H151" s="23">
        <f t="shared" si="16"/>
        <v>3.4069994319991417E-3</v>
      </c>
      <c r="I151" s="23">
        <f t="shared" si="16"/>
        <v>5.1450544123766685E-2</v>
      </c>
      <c r="L151" s="23">
        <f t="shared" si="18"/>
        <v>0.96823141351573727</v>
      </c>
      <c r="M151" s="23">
        <f t="shared" si="18"/>
        <v>0.9589465997166251</v>
      </c>
      <c r="N151" s="23">
        <f t="shared" si="18"/>
        <v>0.97769778181761113</v>
      </c>
      <c r="Q151" s="23">
        <f t="shared" si="17"/>
        <v>3.2284156727381524E-2</v>
      </c>
      <c r="R151" s="23">
        <f t="shared" si="17"/>
        <v>4.1919888947689506E-2</v>
      </c>
      <c r="S151" s="23">
        <f t="shared" si="17"/>
        <v>2.2554673249180982E-2</v>
      </c>
    </row>
    <row r="152" spans="1:19" x14ac:dyDescent="0.25">
      <c r="A152" s="11">
        <v>141</v>
      </c>
      <c r="B152" s="7">
        <v>3.143E-2</v>
      </c>
      <c r="C152" s="7">
        <f t="shared" si="14"/>
        <v>4.1430000000000002E-2</v>
      </c>
      <c r="D152" s="19">
        <f t="shared" si="15"/>
        <v>2.1429999999999998E-2</v>
      </c>
      <c r="G152" s="23">
        <f t="shared" si="16"/>
        <v>1.2734854020280243E-2</v>
      </c>
      <c r="H152" s="23">
        <f t="shared" si="16"/>
        <v>3.2670678195638701E-3</v>
      </c>
      <c r="I152" s="23">
        <f t="shared" si="16"/>
        <v>5.0302098584026886E-2</v>
      </c>
      <c r="L152" s="23">
        <f t="shared" si="18"/>
        <v>0.96821265171310666</v>
      </c>
      <c r="M152" s="23">
        <f t="shared" si="18"/>
        <v>0.95892819613616331</v>
      </c>
      <c r="N152" s="23">
        <f t="shared" si="18"/>
        <v>0.97767865123103148</v>
      </c>
      <c r="Q152" s="23">
        <f t="shared" si="17"/>
        <v>3.2303534310207785E-2</v>
      </c>
      <c r="R152" s="23">
        <f t="shared" si="17"/>
        <v>4.1939080586791438E-2</v>
      </c>
      <c r="S152" s="23">
        <f t="shared" si="17"/>
        <v>2.2574240414108337E-2</v>
      </c>
    </row>
    <row r="153" spans="1:19" x14ac:dyDescent="0.25">
      <c r="A153" s="11">
        <v>142</v>
      </c>
      <c r="B153" s="7">
        <v>3.1440000000000003E-2</v>
      </c>
      <c r="C153" s="7">
        <f t="shared" si="14"/>
        <v>4.1440000000000005E-2</v>
      </c>
      <c r="D153" s="19">
        <f t="shared" si="15"/>
        <v>2.1440000000000001E-2</v>
      </c>
      <c r="G153" s="23">
        <f t="shared" si="16"/>
        <v>1.2329807859441206E-2</v>
      </c>
      <c r="H153" s="23">
        <f t="shared" si="16"/>
        <v>3.1328233271430898E-3</v>
      </c>
      <c r="I153" s="23">
        <f t="shared" si="16"/>
        <v>4.9178325622029742E-2</v>
      </c>
      <c r="L153" s="23">
        <f t="shared" si="18"/>
        <v>0.9681938905468408</v>
      </c>
      <c r="M153" s="23">
        <f t="shared" si="18"/>
        <v>0.95890979317389835</v>
      </c>
      <c r="N153" s="23">
        <f t="shared" si="18"/>
        <v>0.97765952129969402</v>
      </c>
      <c r="Q153" s="23">
        <f t="shared" si="17"/>
        <v>3.2322911611262092E-2</v>
      </c>
      <c r="R153" s="23">
        <f t="shared" si="17"/>
        <v>4.1958271949532305E-2</v>
      </c>
      <c r="S153" s="23">
        <f t="shared" si="17"/>
        <v>2.2593807291702007E-2</v>
      </c>
    </row>
    <row r="154" spans="1:19" x14ac:dyDescent="0.25">
      <c r="A154" s="11">
        <v>143</v>
      </c>
      <c r="B154" s="7">
        <v>3.1449999999999999E-2</v>
      </c>
      <c r="C154" s="7">
        <f t="shared" si="14"/>
        <v>4.1450000000000001E-2</v>
      </c>
      <c r="D154" s="19">
        <f t="shared" si="15"/>
        <v>2.1449999999999997E-2</v>
      </c>
      <c r="G154" s="23">
        <f t="shared" si="16"/>
        <v>1.1937413327397018E-2</v>
      </c>
      <c r="H154" s="23">
        <f t="shared" si="16"/>
        <v>3.0040373173881095E-3</v>
      </c>
      <c r="I154" s="23">
        <f t="shared" si="16"/>
        <v>4.8078717540177791E-2</v>
      </c>
      <c r="L154" s="23">
        <f t="shared" si="18"/>
        <v>0.96817513001682975</v>
      </c>
      <c r="M154" s="23">
        <f t="shared" si="18"/>
        <v>0.95889139082974595</v>
      </c>
      <c r="N154" s="23">
        <f t="shared" si="18"/>
        <v>0.9776403920234451</v>
      </c>
      <c r="Q154" s="23">
        <f t="shared" si="17"/>
        <v>3.2342288630634326E-2</v>
      </c>
      <c r="R154" s="23">
        <f t="shared" si="17"/>
        <v>4.1977463035976985E-2</v>
      </c>
      <c r="S154" s="23">
        <f t="shared" si="17"/>
        <v>2.2613373882094799E-2</v>
      </c>
    </row>
    <row r="155" spans="1:19" x14ac:dyDescent="0.25">
      <c r="A155" s="11">
        <v>144</v>
      </c>
      <c r="B155" s="7">
        <v>3.1460000000000002E-2</v>
      </c>
      <c r="C155" s="7">
        <f t="shared" si="14"/>
        <v>4.1460000000000004E-2</v>
      </c>
      <c r="D155" s="19">
        <f t="shared" si="15"/>
        <v>2.146E-2</v>
      </c>
      <c r="G155" s="23">
        <f t="shared" si="16"/>
        <v>1.1557282755711842E-2</v>
      </c>
      <c r="H155" s="23">
        <f t="shared" si="16"/>
        <v>2.8804902419031805E-3</v>
      </c>
      <c r="I155" s="23">
        <f t="shared" si="16"/>
        <v>4.7002776584393668E-2</v>
      </c>
      <c r="L155" s="23">
        <f t="shared" si="18"/>
        <v>0.96815637012310229</v>
      </c>
      <c r="M155" s="23">
        <f t="shared" si="18"/>
        <v>0.95887298910376118</v>
      </c>
      <c r="N155" s="23">
        <f t="shared" si="18"/>
        <v>0.97762126340235689</v>
      </c>
      <c r="Q155" s="23">
        <f t="shared" si="17"/>
        <v>3.2361665368271134E-2</v>
      </c>
      <c r="R155" s="23">
        <f t="shared" si="17"/>
        <v>4.199665384604509E-2</v>
      </c>
      <c r="S155" s="23">
        <f t="shared" si="17"/>
        <v>2.2632940185188549E-2</v>
      </c>
    </row>
    <row r="156" spans="1:19" x14ac:dyDescent="0.25">
      <c r="A156" s="13">
        <v>145</v>
      </c>
      <c r="B156" s="8">
        <v>3.1480000000000001E-2</v>
      </c>
      <c r="C156" s="7">
        <f t="shared" si="14"/>
        <v>4.1480000000000003E-2</v>
      </c>
      <c r="D156" s="19">
        <f t="shared" si="15"/>
        <v>2.1479999999999999E-2</v>
      </c>
      <c r="G156" s="23">
        <f t="shared" si="16"/>
        <v>1.1173322128876426E-2</v>
      </c>
      <c r="H156" s="23">
        <f t="shared" si="16"/>
        <v>2.7581285881796789E-3</v>
      </c>
      <c r="I156" s="23">
        <f t="shared" si="16"/>
        <v>4.5884834257287496E-2</v>
      </c>
      <c r="L156" s="23">
        <f t="shared" si="18"/>
        <v>0.96677760378877509</v>
      </c>
      <c r="M156" s="23">
        <f t="shared" si="18"/>
        <v>0.95752054565452871</v>
      </c>
      <c r="N156" s="23">
        <f t="shared" si="18"/>
        <v>0.97621539814570524</v>
      </c>
      <c r="Q156" s="23">
        <f t="shared" si="17"/>
        <v>3.3786795720285714E-2</v>
      </c>
      <c r="R156" s="23">
        <f t="shared" si="17"/>
        <v>4.3408100554906112E-2</v>
      </c>
      <c r="S156" s="23">
        <f t="shared" si="17"/>
        <v>2.4072022097144888E-2</v>
      </c>
    </row>
    <row r="157" spans="1:19" x14ac:dyDescent="0.25">
      <c r="A157" s="11">
        <v>146</v>
      </c>
      <c r="B157" s="7">
        <v>3.1489999999999997E-2</v>
      </c>
      <c r="C157" s="7">
        <f t="shared" si="14"/>
        <v>4.1489999999999999E-2</v>
      </c>
      <c r="D157" s="19">
        <f t="shared" si="15"/>
        <v>2.1489999999999995E-2</v>
      </c>
      <c r="G157" s="23">
        <f t="shared" si="16"/>
        <v>1.0816999073861694E-2</v>
      </c>
      <c r="H157" s="23">
        <f t="shared" si="16"/>
        <v>2.6445681430901651E-3</v>
      </c>
      <c r="I157" s="23">
        <f t="shared" si="16"/>
        <v>4.4855795798384175E-2</v>
      </c>
      <c r="L157" s="23">
        <f t="shared" si="18"/>
        <v>0.96810947980333906</v>
      </c>
      <c r="M157" s="23">
        <f t="shared" si="18"/>
        <v>0.95882699393487603</v>
      </c>
      <c r="N157" s="23">
        <f t="shared" si="18"/>
        <v>0.97757345154319941</v>
      </c>
      <c r="Q157" s="23">
        <f t="shared" si="17"/>
        <v>3.2410099130374813E-2</v>
      </c>
      <c r="R157" s="23">
        <f t="shared" si="17"/>
        <v>4.2044622943714985E-2</v>
      </c>
      <c r="S157" s="23">
        <f t="shared" si="17"/>
        <v>2.2681847701970927E-2</v>
      </c>
    </row>
    <row r="158" spans="1:19" x14ac:dyDescent="0.25">
      <c r="A158" s="11">
        <v>147</v>
      </c>
      <c r="B158" s="7">
        <v>3.15E-2</v>
      </c>
      <c r="C158" s="7">
        <f t="shared" si="14"/>
        <v>4.1500000000000002E-2</v>
      </c>
      <c r="D158" s="19">
        <f t="shared" si="15"/>
        <v>2.1499999999999998E-2</v>
      </c>
      <c r="G158" s="23">
        <f t="shared" si="16"/>
        <v>1.047183644525233E-2</v>
      </c>
      <c r="H158" s="23">
        <f t="shared" si="16"/>
        <v>2.5356346641138713E-3</v>
      </c>
      <c r="I158" s="23">
        <f t="shared" si="16"/>
        <v>4.3848977195751981E-2</v>
      </c>
      <c r="L158" s="23">
        <f t="shared" si="18"/>
        <v>0.96809072218158743</v>
      </c>
      <c r="M158" s="23">
        <f t="shared" si="18"/>
        <v>0.95880859441609789</v>
      </c>
      <c r="N158" s="23">
        <f t="shared" si="18"/>
        <v>0.97755432526138653</v>
      </c>
      <c r="Q158" s="23">
        <f t="shared" si="17"/>
        <v>3.2429474835152641E-2</v>
      </c>
      <c r="R158" s="23">
        <f t="shared" si="17"/>
        <v>4.2063812740661254E-2</v>
      </c>
      <c r="S158" s="23">
        <f t="shared" si="17"/>
        <v>2.270141295191562E-2</v>
      </c>
    </row>
    <row r="159" spans="1:19" x14ac:dyDescent="0.25">
      <c r="A159" s="11">
        <v>148</v>
      </c>
      <c r="B159" s="7">
        <v>3.1510000000000003E-2</v>
      </c>
      <c r="C159" s="7">
        <f t="shared" si="14"/>
        <v>4.1510000000000005E-2</v>
      </c>
      <c r="D159" s="19">
        <f t="shared" si="15"/>
        <v>2.1510000000000001E-2</v>
      </c>
      <c r="G159" s="23">
        <f t="shared" si="16"/>
        <v>1.013749128676638E-2</v>
      </c>
      <c r="H159" s="23">
        <f t="shared" si="16"/>
        <v>2.4311416553612552E-3</v>
      </c>
      <c r="I159" s="23">
        <f t="shared" si="16"/>
        <v>4.2863918676822689E-2</v>
      </c>
      <c r="L159" s="23">
        <f t="shared" si="18"/>
        <v>0.96807196519598682</v>
      </c>
      <c r="M159" s="23">
        <f t="shared" si="18"/>
        <v>0.95879019551535705</v>
      </c>
      <c r="N159" s="23">
        <f t="shared" si="18"/>
        <v>0.97753519963460578</v>
      </c>
      <c r="Q159" s="23">
        <f t="shared" si="17"/>
        <v>3.2448850258223728E-2</v>
      </c>
      <c r="R159" s="23">
        <f t="shared" si="17"/>
        <v>4.2083002261261722E-2</v>
      </c>
      <c r="S159" s="23">
        <f t="shared" si="17"/>
        <v>2.2720977914581331E-2</v>
      </c>
    </row>
    <row r="160" spans="1:19" x14ac:dyDescent="0.25">
      <c r="A160" s="11">
        <v>149</v>
      </c>
      <c r="B160" s="7">
        <v>3.1519999999999999E-2</v>
      </c>
      <c r="C160" s="7">
        <f t="shared" si="14"/>
        <v>4.1520000000000001E-2</v>
      </c>
      <c r="D160" s="19">
        <f t="shared" si="15"/>
        <v>2.1519999999999997E-2</v>
      </c>
      <c r="G160" s="23">
        <f t="shared" si="16"/>
        <v>9.8136309698072938E-3</v>
      </c>
      <c r="H160" s="23">
        <f t="shared" si="16"/>
        <v>2.3309100542375462E-3</v>
      </c>
      <c r="I160" s="23">
        <f t="shared" si="16"/>
        <v>4.1900169529630216E-2</v>
      </c>
      <c r="L160" s="23">
        <f t="shared" si="18"/>
        <v>0.96805320884646695</v>
      </c>
      <c r="M160" s="23">
        <f t="shared" si="18"/>
        <v>0.9587717972325166</v>
      </c>
      <c r="N160" s="23">
        <f t="shared" si="18"/>
        <v>0.97751607466273049</v>
      </c>
      <c r="Q160" s="23">
        <f t="shared" si="17"/>
        <v>3.2468225399637021E-2</v>
      </c>
      <c r="R160" s="23">
        <f t="shared" si="17"/>
        <v>4.210219150563619E-2</v>
      </c>
      <c r="S160" s="23">
        <f t="shared" si="17"/>
        <v>2.2740542590073302E-2</v>
      </c>
    </row>
    <row r="161" spans="1:19" x14ac:dyDescent="0.25">
      <c r="A161" s="13">
        <v>150</v>
      </c>
      <c r="B161" s="8">
        <v>3.1530000000000002E-2</v>
      </c>
      <c r="C161" s="7">
        <f t="shared" si="14"/>
        <v>4.1530000000000004E-2</v>
      </c>
      <c r="D161" s="19">
        <f t="shared" si="15"/>
        <v>2.1530000000000001E-2</v>
      </c>
      <c r="G161" s="23">
        <f t="shared" si="16"/>
        <v>9.4999328891068758E-3</v>
      </c>
      <c r="H161" s="23">
        <f t="shared" si="16"/>
        <v>2.2347679385867052E-3</v>
      </c>
      <c r="I161" s="23">
        <f t="shared" si="16"/>
        <v>4.0957287934184933E-2</v>
      </c>
      <c r="L161" s="23">
        <f t="shared" si="18"/>
        <v>0.96803445313304071</v>
      </c>
      <c r="M161" s="23">
        <f t="shared" si="18"/>
        <v>0.95875339956766825</v>
      </c>
      <c r="N161" s="23">
        <f t="shared" si="18"/>
        <v>0.97749695034578532</v>
      </c>
      <c r="Q161" s="23">
        <f t="shared" si="17"/>
        <v>3.2487600259355563E-2</v>
      </c>
      <c r="R161" s="23">
        <f t="shared" si="17"/>
        <v>4.2121380473666037E-2</v>
      </c>
      <c r="S161" s="23">
        <f t="shared" si="17"/>
        <v>2.2760106978341969E-2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F524CFFB-EF39-4D84-B0C3-05EEF388A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009-C8A1-4CBE-A1D6-FE4B9044CD00}">
  <dimension ref="A1:X53"/>
  <sheetViews>
    <sheetView topLeftCell="J1" workbookViewId="0">
      <selection activeCell="I24" sqref="I2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66193.505076105823</v>
      </c>
    </row>
    <row r="4" spans="1:24" x14ac:dyDescent="0.25">
      <c r="A4" s="53">
        <v>1</v>
      </c>
      <c r="B4" s="44">
        <f>$B3*EXP(RATES_shock!R12)*(1-DATA!$C$14)</f>
        <v>56489.90591999999</v>
      </c>
      <c r="C4" s="47">
        <f>$C3*EXP(RATES_shock!R12)*(1-DATA!$C$14)</f>
        <v>14122.476479999998</v>
      </c>
      <c r="D4" s="26">
        <f t="shared" ref="D4:D53" si="0">B4+C4</f>
        <v>70612.382399999988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10525.907845279618</v>
      </c>
      <c r="J4" s="47">
        <f>MAX(D4,DATA!$C$4)*F3*('MORTALITY RATES MALE'!D63/1000)*G3</f>
        <v>419.38459216919995</v>
      </c>
      <c r="K4" s="47">
        <v>0</v>
      </c>
      <c r="L4" s="60">
        <f>D3*EXP(RATES_shock!R12)*DATA!$C$15*G4*F4</f>
        <v>854.08657864333998</v>
      </c>
      <c r="M4" s="47">
        <f>DATA!$C$13*((1+DATA!$C$10)^A4)*F4*G4</f>
        <v>43.092533512500005</v>
      </c>
      <c r="N4" s="47">
        <f t="shared" ref="N4:N53" si="1">SUM(I4:M4)</f>
        <v>11842.471549604657</v>
      </c>
      <c r="O4" s="26">
        <f>N4*RATES_shock!H12</f>
        <v>11481.493397196791</v>
      </c>
      <c r="Q4" s="82">
        <f>B3*EXP(RATES_shock!R12)*(DATA!$C$14-DATA!$C$15)</f>
        <v>462.08511999999985</v>
      </c>
      <c r="R4" s="84">
        <f>C3*EXP(RATES_shock!R12)*(DATA!$C$14-DATA!$C$15)</f>
        <v>115.52127999999996</v>
      </c>
      <c r="S4" s="60">
        <f>Q4+R4-M4</f>
        <v>534.51386648749974</v>
      </c>
      <c r="T4" s="80">
        <f>S4*F4*G3</f>
        <v>531.33925500596388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$B4*EXP(RATES_shock!R13)*(1-DATA!$C$14)</f>
        <v>56925.55078396482</v>
      </c>
      <c r="C5" s="47">
        <f>$C4*EXP(RATES_shock!R13)*(1-DATA!$C$14)</f>
        <v>14231.387695991205</v>
      </c>
      <c r="D5" s="26">
        <f t="shared" si="0"/>
        <v>71156.938479956021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8957.5479346932243</v>
      </c>
      <c r="J5" s="47">
        <f>MAX(D5,DATA!$C$4)*F4*('MORTALITY RATES MALE'!D64/1000)*G4</f>
        <v>389.71766598182762</v>
      </c>
      <c r="K5" s="47">
        <v>0</v>
      </c>
      <c r="L5" s="60">
        <f>D4*EXP(RATES_shock!R13)*DATA!$C$15*G5*F5</f>
        <v>726.83026877659597</v>
      </c>
      <c r="M5" s="47">
        <f>DATA!$C$13*((1+DATA!$C$10)^A5)*F5*G5</f>
        <v>37.11905556815298</v>
      </c>
      <c r="N5" s="47">
        <f t="shared" si="1"/>
        <v>10111.2149250198</v>
      </c>
      <c r="O5" s="26">
        <f>N5*RATES_shock!H13</f>
        <v>9513.9713035107943</v>
      </c>
      <c r="Q5" s="82">
        <f>B4*EXP(RATES_shock!R13)*(DATA!$C$14-DATA!$C$15)</f>
        <v>465.64867716944627</v>
      </c>
      <c r="R5" s="84">
        <f>C4*EXP(RATES_shock!R13)*(DATA!$C$14-DATA!$C$15)</f>
        <v>116.41216929236157</v>
      </c>
      <c r="S5" s="60">
        <f t="shared" ref="S5:S53" si="2">Q5+R5-M5</f>
        <v>544.94179089365491</v>
      </c>
      <c r="T5" s="80">
        <f t="shared" ref="T5:T53" si="3">S5*F5*G4</f>
        <v>457.46488042133979</v>
      </c>
      <c r="W5" s="67" t="s">
        <v>71</v>
      </c>
      <c r="X5" s="70">
        <f>SUMPRODUCT(I4:I53,RATES_shock!H12:H61)</f>
        <v>57190.332297047578</v>
      </c>
    </row>
    <row r="6" spans="1:24" x14ac:dyDescent="0.25">
      <c r="A6" s="53">
        <v>3</v>
      </c>
      <c r="B6" s="44">
        <f>$B5*EXP(RATES_shock!R14)*(1-DATA!$C$14)</f>
        <v>57507.695164005294</v>
      </c>
      <c r="C6" s="47">
        <f>$C5*EXP(RATES_shock!R14)*(1-DATA!$C$14)</f>
        <v>14376.923791001323</v>
      </c>
      <c r="D6" s="26">
        <f t="shared" si="0"/>
        <v>71884.618955006619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7637.4343997693359</v>
      </c>
      <c r="J6" s="47">
        <f>MAX(D6,DATA!$C$4)*F5*('MORTALITY RATES MALE'!D65/1000)*G5</f>
        <v>362.25795495558219</v>
      </c>
      <c r="K6" s="47">
        <v>0</v>
      </c>
      <c r="L6" s="60">
        <f>D5*EXP(RATES_shock!R14)*DATA!$C$15*G6*F6</f>
        <v>619.71582483550651</v>
      </c>
      <c r="M6" s="47">
        <f>DATA!$C$13*((1+DATA!$C$10)^A6)*F6*G6</f>
        <v>31.954935849632967</v>
      </c>
      <c r="N6" s="47">
        <f t="shared" si="1"/>
        <v>8651.3631154100585</v>
      </c>
      <c r="O6" s="26">
        <f>N6*RATES_shock!H14</f>
        <v>7880.6705090434743</v>
      </c>
      <c r="Q6" s="82">
        <f>B5*EXP(RATES_shock!R14)*(DATA!$C$14-DATA!$C$15)</f>
        <v>470.41059438859128</v>
      </c>
      <c r="R6" s="84">
        <f>C5*EXP(RATES_shock!R14)*(DATA!$C$14-DATA!$C$15)</f>
        <v>117.60264859714782</v>
      </c>
      <c r="S6" s="60">
        <f t="shared" si="2"/>
        <v>556.05830713610612</v>
      </c>
      <c r="T6" s="80">
        <f t="shared" si="3"/>
        <v>393.97515757158834</v>
      </c>
      <c r="W6" s="67" t="s">
        <v>70</v>
      </c>
      <c r="X6" s="70">
        <f>SUMPRODUCT(J4:J53,RATES_shock!H12:H61)</f>
        <v>4120.7363338078612</v>
      </c>
    </row>
    <row r="7" spans="1:24" x14ac:dyDescent="0.25">
      <c r="A7" s="53">
        <v>4</v>
      </c>
      <c r="B7" s="44">
        <f>$B6*EXP(RATES_shock!R15)*(1-DATA!$C$14)</f>
        <v>58199.412811377362</v>
      </c>
      <c r="C7" s="47">
        <f>$C6*EXP(RATES_shock!R15)*(1-DATA!$C$14)</f>
        <v>14549.853202844341</v>
      </c>
      <c r="D7" s="26">
        <f t="shared" si="0"/>
        <v>72749.266014221706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6518.5509636182323</v>
      </c>
      <c r="J7" s="47">
        <f>MAX(D7,DATA!$C$4)*F6*('MORTALITY RATES MALE'!D66/1000)*G6</f>
        <v>342.35719335858164</v>
      </c>
      <c r="K7" s="47">
        <v>0</v>
      </c>
      <c r="L7" s="60">
        <f>D6*EXP(RATES_shock!R15)*DATA!$C$15*G7*F7</f>
        <v>528.92874406981093</v>
      </c>
      <c r="M7" s="47">
        <f>DATA!$C$13*((1+DATA!$C$10)^A7)*F7*G7</f>
        <v>27.488438076556427</v>
      </c>
      <c r="N7" s="47">
        <f t="shared" si="1"/>
        <v>7417.325339123181</v>
      </c>
      <c r="O7" s="26">
        <f>N7*RATES_shock!H15</f>
        <v>6529.3834135721763</v>
      </c>
      <c r="Q7" s="82">
        <f>B6*EXP(RATES_shock!R15)*(DATA!$C$14-DATA!$C$15)</f>
        <v>476.06881645298449</v>
      </c>
      <c r="R7" s="84">
        <f>C6*EXP(RATES_shock!R15)*(DATA!$C$14-DATA!$C$15)</f>
        <v>119.01720411324612</v>
      </c>
      <c r="S7" s="60">
        <f t="shared" si="2"/>
        <v>567.59758248967421</v>
      </c>
      <c r="T7" s="80">
        <f t="shared" si="3"/>
        <v>339.15715487742386</v>
      </c>
      <c r="W7" s="67" t="s">
        <v>74</v>
      </c>
      <c r="X7" s="70">
        <f>SUMPRODUCT(K4:K53,RATES_shock!H12:H61)</f>
        <v>4.9233144930308397E-5</v>
      </c>
    </row>
    <row r="8" spans="1:24" x14ac:dyDescent="0.25">
      <c r="A8" s="54">
        <v>5</v>
      </c>
      <c r="B8" s="44">
        <f>$B7*EXP(RATES_shock!R16)*(1-DATA!$C$14)</f>
        <v>58979.243954900208</v>
      </c>
      <c r="C8" s="47">
        <f>$C7*EXP(RATES_shock!R16)*(1-DATA!$C$14)</f>
        <v>14744.810988725052</v>
      </c>
      <c r="D8" s="26">
        <f t="shared" si="0"/>
        <v>73724.054943625262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5566.7120625648577</v>
      </c>
      <c r="J8" s="47">
        <f>MAX(D8,DATA!$C$4)*F7*('MORTALITY RATES MALE'!D67/1000)*G7</f>
        <v>322.01487030836171</v>
      </c>
      <c r="K8" s="47">
        <v>0</v>
      </c>
      <c r="L8" s="60">
        <f>D7*EXP(RATES_shock!R16)*DATA!$C$15*G8*F8</f>
        <v>451.69543737425488</v>
      </c>
      <c r="M8" s="47">
        <f>DATA!$C$13*((1+DATA!$C$10)^A8)*F8*G8</f>
        <v>23.62752176353268</v>
      </c>
      <c r="N8" s="47">
        <f t="shared" si="1"/>
        <v>6364.0498920110067</v>
      </c>
      <c r="O8" s="26">
        <f>N8*RATES_shock!H16</f>
        <v>5406.5058289083699</v>
      </c>
      <c r="Q8" s="82">
        <f>B7*EXP(RATES_shock!R16)*(DATA!$C$14-DATA!$C$15)</f>
        <v>482.44780331206709</v>
      </c>
      <c r="R8" s="84">
        <f>C7*EXP(RATES_shock!R16)*(DATA!$C$14-DATA!$C$15)</f>
        <v>120.61195082801677</v>
      </c>
      <c r="S8" s="60">
        <f t="shared" si="2"/>
        <v>579.43223237655127</v>
      </c>
      <c r="T8" s="80">
        <f t="shared" si="3"/>
        <v>291.76354913175044</v>
      </c>
      <c r="W8" s="67" t="s">
        <v>73</v>
      </c>
      <c r="X8" s="70">
        <f>SUMPRODUCT(L4:L53,RATES_shock!H12:H61)</f>
        <v>4640.5462986818548</v>
      </c>
    </row>
    <row r="9" spans="1:24" ht="15.75" thickBot="1" x14ac:dyDescent="0.3">
      <c r="A9" s="53">
        <v>6</v>
      </c>
      <c r="B9" s="44">
        <f>$B8*EXP(RATES_shock!R17)*(1-DATA!$C$14)</f>
        <v>59815.690001179588</v>
      </c>
      <c r="C9" s="47">
        <f>$C8*EXP(RATES_shock!R17)*(1-DATA!$C$14)</f>
        <v>14953.922500294897</v>
      </c>
      <c r="D9" s="26">
        <f t="shared" si="0"/>
        <v>74769.61250147449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4753.0671137340869</v>
      </c>
      <c r="J9" s="47">
        <f>MAX(D9,DATA!$C$4)*F8*('MORTALITY RATES MALE'!D68/1000)*G8</f>
        <v>304.99273282395558</v>
      </c>
      <c r="K9" s="47">
        <v>0</v>
      </c>
      <c r="L9" s="60">
        <f>D8*EXP(RATES_shock!R17)*DATA!$C$15*G9*F9</f>
        <v>385.67513366634194</v>
      </c>
      <c r="M9" s="47">
        <f>DATA!$C$13*((1+DATA!$C$10)^A9)*F9*G9</f>
        <v>20.289827877053902</v>
      </c>
      <c r="N9" s="47">
        <f t="shared" si="1"/>
        <v>5464.0248081014379</v>
      </c>
      <c r="O9" s="26">
        <f>N9*RATES_shock!H17</f>
        <v>4476.2950139198747</v>
      </c>
      <c r="Q9" s="82">
        <f>B8*EXP(RATES_shock!R17)*(DATA!$C$14-DATA!$C$15)</f>
        <v>489.28989776016016</v>
      </c>
      <c r="R9" s="84">
        <f>C8*EXP(RATES_shock!R17)*(DATA!$C$14-DATA!$C$15)</f>
        <v>122.32247444004004</v>
      </c>
      <c r="S9" s="60">
        <f t="shared" si="2"/>
        <v>591.3225443231463</v>
      </c>
      <c r="T9" s="80">
        <f t="shared" si="3"/>
        <v>250.67604791185946</v>
      </c>
      <c r="W9" s="68" t="s">
        <v>72</v>
      </c>
      <c r="X9" s="71">
        <f>SUMPRODUCT(M4:M53,RATES_shock!H12:H61)</f>
        <v>241.89009733534317</v>
      </c>
    </row>
    <row r="10" spans="1:24" ht="15.75" thickBot="1" x14ac:dyDescent="0.3">
      <c r="A10" s="53">
        <v>7</v>
      </c>
      <c r="B10" s="44">
        <f>$B9*EXP(RATES_shock!R18)*(1-DATA!$C$14)</f>
        <v>60714.360294427715</v>
      </c>
      <c r="C10" s="47">
        <f>$C9*EXP(RATES_shock!R18)*(1-DATA!$C$14)</f>
        <v>15178.590073606929</v>
      </c>
      <c r="D10" s="26">
        <f t="shared" si="0"/>
        <v>75892.950368034639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4057.2826091274319</v>
      </c>
      <c r="J10" s="47">
        <f>MAX(D10,DATA!$C$4)*F9*('MORTALITY RATES MALE'!D69/1000)*G9</f>
        <v>290.2005491813635</v>
      </c>
      <c r="K10" s="47">
        <v>0</v>
      </c>
      <c r="L10" s="60">
        <f>D9*EXP(RATES_shock!R18)*DATA!$C$15*G10*F10</f>
        <v>329.21801579540715</v>
      </c>
      <c r="M10" s="47">
        <f>DATA!$C$13*((1+DATA!$C$10)^A10)*F10*G10</f>
        <v>17.404605440224138</v>
      </c>
      <c r="N10" s="47">
        <f t="shared" si="1"/>
        <v>4694.1057795444267</v>
      </c>
      <c r="O10" s="26">
        <f>N10*RATES_shock!H18</f>
        <v>3705.2836409733386</v>
      </c>
      <c r="Q10" s="82">
        <f>B9*EXP(RATES_shock!R18)*(DATA!$C$14-DATA!$C$15)</f>
        <v>496.6409840034986</v>
      </c>
      <c r="R10" s="84">
        <f>C9*EXP(RATES_shock!R18)*(DATA!$C$14-DATA!$C$15)</f>
        <v>124.16024600087465</v>
      </c>
      <c r="S10" s="60">
        <f t="shared" si="2"/>
        <v>603.39662456414908</v>
      </c>
      <c r="T10" s="80">
        <f t="shared" si="3"/>
        <v>215.11808659991638</v>
      </c>
    </row>
    <row r="11" spans="1:24" ht="15.75" thickBot="1" x14ac:dyDescent="0.3">
      <c r="A11" s="53">
        <v>8</v>
      </c>
      <c r="B11" s="44">
        <f>$B10*EXP(RATES_shock!R19)*(1-DATA!$C$14)</f>
        <v>61676.473313600065</v>
      </c>
      <c r="C11" s="47">
        <f>$C10*EXP(RATES_shock!R19)*(1-DATA!$C$14)</f>
        <v>15419.118328400016</v>
      </c>
      <c r="D11" s="26">
        <f t="shared" si="0"/>
        <v>77095.591642000087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3461.7672706043991</v>
      </c>
      <c r="J11" s="47">
        <f>MAX(D11,DATA!$C$4)*F10*('MORTALITY RATES MALE'!D70/1000)*G10</f>
        <v>277.20722081446036</v>
      </c>
      <c r="K11" s="47">
        <v>0</v>
      </c>
      <c r="L11" s="60">
        <f>D10*EXP(RATES_shock!R19)*DATA!$C$15*G11*F11</f>
        <v>280.89676583073521</v>
      </c>
      <c r="M11" s="47">
        <f>DATA!$C$13*((1+DATA!$C$10)^A11)*F11*G11</f>
        <v>14.910746638698756</v>
      </c>
      <c r="N11" s="47">
        <f t="shared" si="1"/>
        <v>4034.7820038882933</v>
      </c>
      <c r="O11" s="26">
        <f>N11*RATES_shock!H19</f>
        <v>3066.1924349370593</v>
      </c>
      <c r="Q11" s="82">
        <f>B10*EXP(RATES_shock!R19)*(DATA!$C$14-DATA!$C$15)</f>
        <v>504.51102915010273</v>
      </c>
      <c r="R11" s="84">
        <f>C10*EXP(RATES_shock!R19)*(DATA!$C$14-DATA!$C$15)</f>
        <v>126.12775728752568</v>
      </c>
      <c r="S11" s="60">
        <f t="shared" si="2"/>
        <v>615.72803979892956</v>
      </c>
      <c r="T11" s="80">
        <f t="shared" si="3"/>
        <v>184.37329540826798</v>
      </c>
      <c r="W11" s="66" t="s">
        <v>75</v>
      </c>
      <c r="X11" s="69">
        <f>DATA!C4-X3</f>
        <v>3806.4949238941772</v>
      </c>
    </row>
    <row r="12" spans="1:24" x14ac:dyDescent="0.25">
      <c r="A12" s="53">
        <v>9</v>
      </c>
      <c r="B12" s="44">
        <f>$B11*EXP(RATES_shock!R20)*(1-DATA!$C$14)</f>
        <v>62686.412413280043</v>
      </c>
      <c r="C12" s="47">
        <f>$C11*EXP(RATES_shock!R20)*(1-DATA!$C$14)</f>
        <v>15671.603103320011</v>
      </c>
      <c r="D12" s="26">
        <f t="shared" si="0"/>
        <v>78358.015516600048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2951.6968398691147</v>
      </c>
      <c r="J12" s="47">
        <f>MAX(D12,DATA!$C$4)*F11*('MORTALITY RATES MALE'!D71/1000)*G11</f>
        <v>259.97892008923895</v>
      </c>
      <c r="K12" s="47">
        <v>0</v>
      </c>
      <c r="L12" s="60">
        <f>D11*EXP(RATES_shock!R20)*DATA!$C$15*G12*F12</f>
        <v>239.50858921777382</v>
      </c>
      <c r="M12" s="47">
        <f>DATA!$C$13*((1+DATA!$C$10)^A12)*F12*G12</f>
        <v>12.759099767800144</v>
      </c>
      <c r="N12" s="47">
        <f t="shared" si="1"/>
        <v>3463.9434489439277</v>
      </c>
      <c r="O12" s="26">
        <f>N12*RATES_shock!H20</f>
        <v>2532.9994634141563</v>
      </c>
      <c r="Q12" s="82">
        <f>B11*EXP(RATES_shock!R20)*(DATA!$C$14-DATA!$C$15)</f>
        <v>512.77228967918222</v>
      </c>
      <c r="R12" s="84">
        <f>C11*EXP(RATES_shock!R20)*(DATA!$C$14-DATA!$C$15)</f>
        <v>128.19307241979556</v>
      </c>
      <c r="S12" s="60">
        <f t="shared" si="2"/>
        <v>628.20626233117753</v>
      </c>
      <c r="T12" s="80">
        <f t="shared" si="3"/>
        <v>157.80901853594634</v>
      </c>
    </row>
    <row r="13" spans="1:24" ht="15.75" thickBot="1" x14ac:dyDescent="0.3">
      <c r="A13" s="54">
        <v>10</v>
      </c>
      <c r="B13" s="44">
        <f>$B12*EXP(RATES_shock!R21)*(1-DATA!$C$14)</f>
        <v>63679.581630149878</v>
      </c>
      <c r="C13" s="47">
        <f>$C12*EXP(RATES_shock!R21)*(1-DATA!$C$14)</f>
        <v>15919.89540753747</v>
      </c>
      <c r="D13" s="26">
        <f t="shared" si="0"/>
        <v>79599.477037687349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2512.0573825459792</v>
      </c>
      <c r="J13" s="47">
        <f>MAX(D13,DATA!$C$4)*F12*('MORTALITY RATES MALE'!D72/1000)*G12</f>
        <v>244.28854429968544</v>
      </c>
      <c r="K13" s="47">
        <v>0</v>
      </c>
      <c r="L13" s="60">
        <f>D12*EXP(RATES_shock!R21)*DATA!$C$15*G13*F13</f>
        <v>203.83532033848135</v>
      </c>
      <c r="M13" s="47">
        <f>DATA!$C$13*((1+DATA!$C$10)^A13)*F13*G13</f>
        <v>10.903144473882108</v>
      </c>
      <c r="N13" s="47">
        <f t="shared" si="1"/>
        <v>2971.0843916580279</v>
      </c>
      <c r="O13" s="26">
        <f>N13*RATES_shock!H21</f>
        <v>2091.661300479027</v>
      </c>
      <c r="Q13" s="82">
        <f>B12*EXP(RATES_shock!R21)*(DATA!$C$14-DATA!$C$15)</f>
        <v>520.89637325275964</v>
      </c>
      <c r="R13" s="84">
        <f>C12*EXP(RATES_shock!R21)*(DATA!$C$14-DATA!$C$15)</f>
        <v>130.22409331318991</v>
      </c>
      <c r="S13" s="60">
        <f t="shared" si="2"/>
        <v>640.21732209206743</v>
      </c>
      <c r="T13" s="80">
        <f t="shared" si="3"/>
        <v>134.73751697117018</v>
      </c>
    </row>
    <row r="14" spans="1:24" x14ac:dyDescent="0.25">
      <c r="A14" s="53">
        <v>11</v>
      </c>
      <c r="B14" s="44">
        <f>$B13*EXP(RATES_shock!R22)*(1-DATA!$C$14)</f>
        <v>64825.935603235353</v>
      </c>
      <c r="C14" s="47">
        <f>$C13*EXP(RATES_shock!R22)*(1-DATA!$C$14)</f>
        <v>16206.483900808838</v>
      </c>
      <c r="D14" s="26">
        <f t="shared" si="0"/>
        <v>81032.419504044199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2139.7763660742594</v>
      </c>
      <c r="J14" s="47">
        <f>MAX(D14,DATA!$C$4)*F13*('MORTALITY RATES MALE'!D73/1000)*G13</f>
        <v>226.13375712739355</v>
      </c>
      <c r="K14" s="47">
        <v>0</v>
      </c>
      <c r="L14" s="60">
        <f>D13*EXP(RATES_shock!R22)*DATA!$C$15*G14*F14</f>
        <v>173.62750801178726</v>
      </c>
      <c r="M14" s="47">
        <f>DATA!$C$13*((1+DATA!$C$10)^A14)*F14*G14</f>
        <v>9.3055583875057977</v>
      </c>
      <c r="N14" s="47">
        <f t="shared" si="1"/>
        <v>2548.8431896009456</v>
      </c>
      <c r="O14" s="26">
        <f>N14*RATES_shock!H22</f>
        <v>1723.8908071977105</v>
      </c>
      <c r="Q14" s="82">
        <f>B13*EXP(RATES_shock!R22)*(DATA!$C$14-DATA!$C$15)</f>
        <v>530.27350186695583</v>
      </c>
      <c r="R14" s="84">
        <f>C13*EXP(RATES_shock!R22)*(DATA!$C$14-DATA!$C$15)</f>
        <v>132.56837546673896</v>
      </c>
      <c r="S14" s="60">
        <f t="shared" si="2"/>
        <v>653.536318946189</v>
      </c>
      <c r="T14" s="80">
        <f t="shared" si="3"/>
        <v>115.08569549528981</v>
      </c>
      <c r="W14" s="73" t="s">
        <v>77</v>
      </c>
      <c r="X14" s="72">
        <f>SUM(T3:T53)</f>
        <v>3655.1776036283941</v>
      </c>
    </row>
    <row r="15" spans="1:24" x14ac:dyDescent="0.25">
      <c r="A15" s="53">
        <v>12</v>
      </c>
      <c r="B15" s="44">
        <f>$B14*EXP(RATES_shock!R23)*(1-DATA!$C$14)</f>
        <v>65945.705817093651</v>
      </c>
      <c r="C15" s="47">
        <f>$C14*EXP(RATES_shock!R23)*(1-DATA!$C$14)</f>
        <v>16486.426454273413</v>
      </c>
      <c r="D15" s="26">
        <f t="shared" si="0"/>
        <v>82432.132271367067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1818.0489968818931</v>
      </c>
      <c r="J15" s="47">
        <f>MAX(D15,DATA!$C$4)*F14*('MORTALITY RATES MALE'!D74/1000)*G14</f>
        <v>214.57661693321111</v>
      </c>
      <c r="K15" s="47">
        <v>0</v>
      </c>
      <c r="L15" s="60">
        <f>D14*EXP(RATES_shock!R23)*DATA!$C$15*G15*F15</f>
        <v>147.52176044820774</v>
      </c>
      <c r="M15" s="47">
        <f>DATA!$C$13*((1+DATA!$C$10)^A15)*F15*G15</f>
        <v>7.9276129256474652</v>
      </c>
      <c r="N15" s="47">
        <f t="shared" si="1"/>
        <v>2188.0749871889593</v>
      </c>
      <c r="O15" s="26">
        <f>N15*RATES_shock!H23</f>
        <v>1422.7544909525466</v>
      </c>
      <c r="Q15" s="82">
        <f>B14*EXP(RATES_shock!R23)*(DATA!$C$14-DATA!$C$15)</f>
        <v>539.43317641794397</v>
      </c>
      <c r="R15" s="84">
        <f>C14*EXP(RATES_shock!R23)*(DATA!$C$14-DATA!$C$15)</f>
        <v>134.85829410448599</v>
      </c>
      <c r="S15" s="60">
        <f t="shared" si="2"/>
        <v>666.36385759678251</v>
      </c>
      <c r="T15" s="80">
        <f t="shared" si="3"/>
        <v>98.008305269407643</v>
      </c>
      <c r="W15" s="74" t="s">
        <v>78</v>
      </c>
      <c r="X15" s="70">
        <f>DATA!C4-X3-X14</f>
        <v>151.31732026578311</v>
      </c>
    </row>
    <row r="16" spans="1:24" ht="15.75" thickBot="1" x14ac:dyDescent="0.3">
      <c r="A16" s="53">
        <v>13</v>
      </c>
      <c r="B16" s="44">
        <f>$B15*EXP(RATES_shock!R24)*(1-DATA!$C$14)</f>
        <v>67060.166076887966</v>
      </c>
      <c r="C16" s="47">
        <f>$C15*EXP(RATES_shock!R24)*(1-DATA!$C$14)</f>
        <v>16765.041519221992</v>
      </c>
      <c r="D16" s="26">
        <f t="shared" si="0"/>
        <v>83825.207596109962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1541.1251461579595</v>
      </c>
      <c r="J16" s="47">
        <f>MAX(D16,DATA!$C$4)*F15*('MORTALITY RATES MALE'!D75/1000)*G15</f>
        <v>202.26763431661851</v>
      </c>
      <c r="K16" s="47">
        <v>0</v>
      </c>
      <c r="L16" s="60">
        <f>D15*EXP(RATES_shock!R24)*DATA!$C$15*G16*F16</f>
        <v>125.05147461533788</v>
      </c>
      <c r="M16" s="47">
        <f>DATA!$C$13*((1+DATA!$C$10)^A16)*F16*G16</f>
        <v>6.7405795123229648</v>
      </c>
      <c r="N16" s="47">
        <f t="shared" si="1"/>
        <v>1875.1848346022389</v>
      </c>
      <c r="O16" s="26">
        <f>N16*RATES_shock!H24</f>
        <v>1172.6613101889413</v>
      </c>
      <c r="Q16" s="82">
        <f>B15*EXP(RATES_shock!R24)*(DATA!$C$14-DATA!$C$15)</f>
        <v>548.54941576186468</v>
      </c>
      <c r="R16" s="84">
        <f>C15*EXP(RATES_shock!R24)*(DATA!$C$14-DATA!$C$15)</f>
        <v>137.13735394046617</v>
      </c>
      <c r="S16" s="60">
        <f t="shared" si="2"/>
        <v>678.94619019000788</v>
      </c>
      <c r="T16" s="80">
        <f t="shared" si="3"/>
        <v>83.241793490172597</v>
      </c>
      <c r="W16" s="75" t="s">
        <v>79</v>
      </c>
      <c r="X16" s="71">
        <f>(DATA!$C$14-DATA!$C$15)*X18*DATA!C4</f>
        <v>3157.8400692453542</v>
      </c>
    </row>
    <row r="17" spans="1:24" ht="15.75" thickBot="1" x14ac:dyDescent="0.3">
      <c r="A17" s="53">
        <v>14</v>
      </c>
      <c r="B17" s="44">
        <f>$B16*EXP(RATES_shock!R25)*(1-DATA!$C$14)</f>
        <v>68115.85882685156</v>
      </c>
      <c r="C17" s="47">
        <f>$C16*EXP(RATES_shock!R25)*(1-DATA!$C$14)</f>
        <v>17028.96470671289</v>
      </c>
      <c r="D17" s="26">
        <f t="shared" si="0"/>
        <v>85144.823533564457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1301.7022925304545</v>
      </c>
      <c r="J17" s="47">
        <f>MAX(D17,DATA!$C$4)*F16*('MORTALITY RATES MALE'!D76/1000)*G16</f>
        <v>192.55508427582785</v>
      </c>
      <c r="K17" s="47">
        <v>0</v>
      </c>
      <c r="L17" s="60">
        <f>D16*EXP(RATES_shock!R25)*DATA!$C$15*G17*F17</f>
        <v>105.62412938977207</v>
      </c>
      <c r="M17" s="47">
        <f>DATA!$C$13*((1+DATA!$C$10)^A17)*F17*G17</f>
        <v>5.7172623418476558</v>
      </c>
      <c r="N17" s="47">
        <f t="shared" si="1"/>
        <v>1605.5987685379021</v>
      </c>
      <c r="O17" s="26">
        <f>N17*RATES_shock!H25</f>
        <v>966.76469844891074</v>
      </c>
      <c r="Q17" s="82">
        <f>B16*EXP(RATES_shock!R25)*(DATA!$C$14-DATA!$C$15)</f>
        <v>557.18493927894929</v>
      </c>
      <c r="R17" s="84">
        <f>C16*EXP(RATES_shock!R25)*(DATA!$C$14-DATA!$C$15)</f>
        <v>139.29623481973732</v>
      </c>
      <c r="S17" s="60">
        <f t="shared" si="2"/>
        <v>690.76391175683887</v>
      </c>
      <c r="T17" s="80">
        <f t="shared" si="3"/>
        <v>70.42493035618709</v>
      </c>
    </row>
    <row r="18" spans="1:24" ht="15.75" thickBot="1" x14ac:dyDescent="0.3">
      <c r="A18" s="54">
        <v>15</v>
      </c>
      <c r="B18" s="44">
        <f>$B17*EXP(RATES_shock!R26)*(1-DATA!$C$14)</f>
        <v>69165.476699884326</v>
      </c>
      <c r="C18" s="47">
        <f>$C17*EXP(RATES_shock!R26)*(1-DATA!$C$14)</f>
        <v>17291.369174971082</v>
      </c>
      <c r="D18" s="26">
        <f t="shared" si="0"/>
        <v>86456.845874855411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1096.5228243552306</v>
      </c>
      <c r="J18" s="47">
        <f>MAX(D18,DATA!$C$4)*F17*('MORTALITY RATES MALE'!D77/1000)*G17</f>
        <v>179.87016884308233</v>
      </c>
      <c r="K18" s="47">
        <v>0</v>
      </c>
      <c r="L18" s="60">
        <f>D17*EXP(RATES_shock!R26)*DATA!$C$15*G18*F18</f>
        <v>88.975360713400633</v>
      </c>
      <c r="M18" s="47">
        <f>DATA!$C$13*((1+DATA!$C$10)^A18)*F18*G18</f>
        <v>4.8378652721730049</v>
      </c>
      <c r="N18" s="47">
        <f t="shared" si="1"/>
        <v>1370.2062191838868</v>
      </c>
      <c r="O18" s="26">
        <f>N18*RATES_shock!H26</f>
        <v>794.63448565362864</v>
      </c>
      <c r="Q18" s="82">
        <f>B17*EXP(RATES_shock!R26)*(DATA!$C$14-DATA!$C$15)</f>
        <v>565.77077055120094</v>
      </c>
      <c r="R18" s="84">
        <f>C17*EXP(RATES_shock!R26)*(DATA!$C$14-DATA!$C$15)</f>
        <v>141.44269263780023</v>
      </c>
      <c r="S18" s="60">
        <f t="shared" si="2"/>
        <v>702.37559791682827</v>
      </c>
      <c r="T18" s="80">
        <f t="shared" si="3"/>
        <v>59.40618700645841</v>
      </c>
      <c r="W18" s="66" t="s">
        <v>80</v>
      </c>
      <c r="X18" s="69">
        <f>SUMPRODUCT(O4:O53,A4:A53)/SUM(O4:O53)</f>
        <v>5.6390001236524192</v>
      </c>
    </row>
    <row r="19" spans="1:24" x14ac:dyDescent="0.25">
      <c r="A19" s="53">
        <v>16</v>
      </c>
      <c r="B19" s="44">
        <f>$B18*EXP(RATES_shock!R27)*(1-DATA!$C$14)</f>
        <v>70254.290164296472</v>
      </c>
      <c r="C19" s="47">
        <f>$C18*EXP(RATES_shock!R27)*(1-DATA!$C$14)</f>
        <v>17563.572541074118</v>
      </c>
      <c r="D19" s="26">
        <f t="shared" si="0"/>
        <v>87817.862705370586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921.17446109610694</v>
      </c>
      <c r="J19" s="47">
        <f>MAX(D19,DATA!$C$4)*F18*('MORTALITY RATES MALE'!D78/1000)*G18</f>
        <v>170.32717526648997</v>
      </c>
      <c r="K19" s="47">
        <v>0</v>
      </c>
      <c r="L19" s="60">
        <f>D18*EXP(RATES_shock!R27)*DATA!$C$15*G19*F19</f>
        <v>74.74713260534017</v>
      </c>
      <c r="M19" s="47">
        <f>DATA!$C$13*((1+DATA!$C$10)^A19)*F19*G19</f>
        <v>4.0812692377695097</v>
      </c>
      <c r="N19" s="47">
        <f t="shared" si="1"/>
        <v>1170.3300382057064</v>
      </c>
      <c r="O19" s="26">
        <f>N19*RATES_shock!H27</f>
        <v>653.49941849001914</v>
      </c>
      <c r="Q19" s="82">
        <f>B18*EXP(RATES_shock!R27)*(DATA!$C$14-DATA!$C$15)</f>
        <v>574.6772201578442</v>
      </c>
      <c r="R19" s="84">
        <f>C18*EXP(RATES_shock!R27)*(DATA!$C$14-DATA!$C$15)</f>
        <v>143.66930503946105</v>
      </c>
      <c r="S19" s="60">
        <f t="shared" si="2"/>
        <v>714.26525595953569</v>
      </c>
      <c r="T19" s="80">
        <f t="shared" si="3"/>
        <v>49.964677978512796</v>
      </c>
    </row>
    <row r="20" spans="1:24" x14ac:dyDescent="0.25">
      <c r="A20" s="53">
        <v>17</v>
      </c>
      <c r="B20" s="44">
        <f>$B19*EXP(RATES_shock!R28)*(1-DATA!$C$14)</f>
        <v>71338.90882002296</v>
      </c>
      <c r="C20" s="47">
        <f>$C19*EXP(RATES_shock!R28)*(1-DATA!$C$14)</f>
        <v>17834.72720500574</v>
      </c>
      <c r="D20" s="26">
        <f t="shared" si="0"/>
        <v>89173.636025028696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772.13292626361829</v>
      </c>
      <c r="J20" s="47">
        <f>MAX(D20,DATA!$C$4)*F19*('MORTALITY RATES MALE'!D79/1000)*G19</f>
        <v>153.06502471143048</v>
      </c>
      <c r="K20" s="47">
        <v>0</v>
      </c>
      <c r="L20" s="60">
        <f>D19*EXP(RATES_shock!R28)*DATA!$C$15*G20*F20</f>
        <v>62.653499145784131</v>
      </c>
      <c r="M20" s="47">
        <f>DATA!$C$13*((1+DATA!$C$10)^A20)*F20*G20</f>
        <v>3.4363120827083646</v>
      </c>
      <c r="N20" s="47">
        <f t="shared" si="1"/>
        <v>991.28776220354132</v>
      </c>
      <c r="O20" s="26">
        <f>N20*RATES_shock!H28</f>
        <v>533.11615223497654</v>
      </c>
      <c r="Q20" s="82">
        <f>B19*EXP(RATES_shock!R28)*(DATA!$C$14-DATA!$C$15)</f>
        <v>583.54935640100564</v>
      </c>
      <c r="R20" s="84">
        <f>C19*EXP(RATES_shock!R28)*(DATA!$C$14-DATA!$C$15)</f>
        <v>145.88733910025141</v>
      </c>
      <c r="S20" s="60">
        <f t="shared" si="2"/>
        <v>726.00038341854872</v>
      </c>
      <c r="T20" s="80">
        <f t="shared" si="3"/>
        <v>41.92157581496609</v>
      </c>
    </row>
    <row r="21" spans="1:24" x14ac:dyDescent="0.25">
      <c r="A21" s="53">
        <v>18</v>
      </c>
      <c r="B21" s="44">
        <f>$B20*EXP(RATES_shock!R29)*(1-DATA!$C$14)</f>
        <v>72336.972806461243</v>
      </c>
      <c r="C21" s="47">
        <f>$C20*EXP(RATES_shock!R29)*(1-DATA!$C$14)</f>
        <v>18084.243201615311</v>
      </c>
      <c r="D21" s="26">
        <f t="shared" si="0"/>
        <v>90421.216008076561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</v>
      </c>
      <c r="K21" s="47">
        <v>0</v>
      </c>
      <c r="L21" s="60">
        <f>D20*EXP(RATES_shock!R29)*DATA!$C$15*G21*F21</f>
        <v>52.277401075717883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N21*RATES_shock!H29</f>
        <v>436.25622929779155</v>
      </c>
      <c r="Q21" s="82">
        <f>B20*EXP(RATES_shock!R29)*(DATA!$C$14-DATA!$C$15)</f>
        <v>591.71347898945794</v>
      </c>
      <c r="R21" s="84">
        <f>C20*EXP(RATES_shock!R29)*(DATA!$C$14-DATA!$C$15)</f>
        <v>147.92836974736448</v>
      </c>
      <c r="S21" s="60">
        <f t="shared" si="2"/>
        <v>736.75763420411317</v>
      </c>
      <c r="T21" s="80">
        <f t="shared" si="3"/>
        <v>35.007426341501791</v>
      </c>
    </row>
    <row r="22" spans="1:24" x14ac:dyDescent="0.25">
      <c r="A22" s="53">
        <v>19</v>
      </c>
      <c r="B22" s="44">
        <f>$B21*EXP(RATES_shock!R30)*(1-DATA!$C$14)</f>
        <v>73171.686868025427</v>
      </c>
      <c r="C22" s="47">
        <f>$C21*EXP(RATES_shock!R30)*(1-DATA!$C$14)</f>
        <v>18292.921717006357</v>
      </c>
      <c r="D22" s="26">
        <f t="shared" si="0"/>
        <v>91464.60858503179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133.13761180743998</v>
      </c>
      <c r="K22" s="47">
        <v>0</v>
      </c>
      <c r="L22" s="60">
        <f>D21*EXP(RATES_shock!R30)*DATA!$C$15*G22*F22</f>
        <v>43.328569322320334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N22*RATES_shock!H30</f>
        <v>357.50410423421494</v>
      </c>
      <c r="Q22" s="82">
        <f>B21*EXP(RATES_shock!R30)*(DATA!$C$14-DATA!$C$15)</f>
        <v>598.54140587341851</v>
      </c>
      <c r="R22" s="84">
        <f>C21*EXP(RATES_shock!R30)*(DATA!$C$14-DATA!$C$15)</f>
        <v>149.63535146835463</v>
      </c>
      <c r="S22" s="60">
        <f t="shared" si="2"/>
        <v>745.76626722089895</v>
      </c>
      <c r="T22" s="80">
        <f t="shared" si="3"/>
        <v>29.034603369930803</v>
      </c>
    </row>
    <row r="23" spans="1:24" x14ac:dyDescent="0.25">
      <c r="A23" s="54">
        <v>20</v>
      </c>
      <c r="B23" s="44">
        <f>$B22*EXP(RATES_shock!R31)*(1-DATA!$C$14)</f>
        <v>73823.504841786897</v>
      </c>
      <c r="C23" s="47">
        <f>$C22*EXP(RATES_shock!R31)*(1-DATA!$C$14)</f>
        <v>18455.876210446724</v>
      </c>
      <c r="D23" s="26">
        <f t="shared" si="0"/>
        <v>92279.381052233628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439.07313038830944</v>
      </c>
      <c r="J23" s="47">
        <f>MAX(D23,DATA!$C$4)*F22*('MORTALITY RATES MALE'!D82/1000)*G22</f>
        <v>125.67586254508983</v>
      </c>
      <c r="K23" s="47">
        <v>0</v>
      </c>
      <c r="L23" s="60">
        <f>D22*EXP(RATES_shock!R31)*DATA!$C$15*G23*F23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602.38105638942102</v>
      </c>
      <c r="O23" s="26">
        <f>N23*RATES_shock!H31</f>
        <v>292.84766706611833</v>
      </c>
      <c r="Q23" s="82">
        <f>B22*EXP(RATES_shock!R31)*(DATA!$C$14-DATA!$C$15)</f>
        <v>603.87325023956555</v>
      </c>
      <c r="R23" s="84">
        <f>C22*EXP(RATES_shock!R31)*(DATA!$C$14-DATA!$C$15)</f>
        <v>150.96831255989139</v>
      </c>
      <c r="S23" s="60">
        <f t="shared" si="2"/>
        <v>752.8376760068752</v>
      </c>
      <c r="T23" s="80">
        <f t="shared" si="3"/>
        <v>23.888130502839015</v>
      </c>
    </row>
    <row r="24" spans="1:24" x14ac:dyDescent="0.25">
      <c r="A24" s="53">
        <v>21</v>
      </c>
      <c r="B24" s="44">
        <f>$B23*EXP(RATES_shock!R32)*(1-DATA!$C$14)</f>
        <v>74532.794082093416</v>
      </c>
      <c r="C24" s="47">
        <f>$C23*EXP(RATES_shock!R32)*(1-DATA!$C$14)</f>
        <v>18633.198520523354</v>
      </c>
      <c r="D24" s="26">
        <f t="shared" si="0"/>
        <v>93165.992602616767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359.43580186082801</v>
      </c>
      <c r="J24" s="47">
        <f>MAX(D24,DATA!$C$4)*F23*('MORTALITY RATES MALE'!D83/1000)*G23</f>
        <v>115.77698075242289</v>
      </c>
      <c r="K24" s="47">
        <v>0</v>
      </c>
      <c r="L24" s="60">
        <f>D23*EXP(RATES_shock!R32)*DATA!$C$15*G24*F24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506.03628037280714</v>
      </c>
      <c r="O24" s="26">
        <f>N24*RATES_shock!H32</f>
        <v>238.30778496952325</v>
      </c>
      <c r="Q24" s="82">
        <f>B23*EXP(RATES_shock!R32)*(DATA!$C$14-DATA!$C$15)</f>
        <v>609.67520721548794</v>
      </c>
      <c r="R24" s="84">
        <f>C23*EXP(RATES_shock!R32)*(DATA!$C$14-DATA!$C$15)</f>
        <v>152.41880180387199</v>
      </c>
      <c r="S24" s="60">
        <f t="shared" si="2"/>
        <v>760.43668843387081</v>
      </c>
      <c r="T24" s="80">
        <f t="shared" si="3"/>
        <v>19.564873740986112</v>
      </c>
    </row>
    <row r="25" spans="1:24" x14ac:dyDescent="0.25">
      <c r="A25" s="53">
        <v>22</v>
      </c>
      <c r="B25" s="44">
        <f>$B24*EXP(RATES_shock!R33)*(1-DATA!$C$14)</f>
        <v>75330.206148873142</v>
      </c>
      <c r="C25" s="47">
        <f>$C24*EXP(RATES_shock!R33)*(1-DATA!$C$14)</f>
        <v>18832.551537218285</v>
      </c>
      <c r="D25" s="26">
        <f t="shared" si="0"/>
        <v>94162.757686091427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292.27865492317392</v>
      </c>
      <c r="J25" s="47">
        <f>MAX(D25,DATA!$C$4)*F24*('MORTALITY RATES MALE'!D84/1000)*G24</f>
        <v>110.09986106502859</v>
      </c>
      <c r="K25" s="47">
        <v>0</v>
      </c>
      <c r="L25" s="60">
        <f>D24*EXP(RATES_shock!R33)*DATA!$C$15*G25*F25</f>
        <v>23.716826546402917</v>
      </c>
      <c r="M25" s="47">
        <f>DATA!$C$13*((1+DATA!$C$10)^A25)*F25*G25</f>
        <v>1.3600723470694571</v>
      </c>
      <c r="N25" s="47">
        <f t="shared" si="1"/>
        <v>427.45541488167481</v>
      </c>
      <c r="O25" s="26">
        <f>N25*RATES_shock!H33</f>
        <v>194.78903199831282</v>
      </c>
      <c r="Q25" s="82">
        <f>B24*EXP(RATES_shock!R33)*(DATA!$C$14-DATA!$C$15)</f>
        <v>616.19800530775569</v>
      </c>
      <c r="R25" s="84">
        <f>C24*EXP(RATES_shock!R33)*(DATA!$C$14-DATA!$C$15)</f>
        <v>154.04950132693892</v>
      </c>
      <c r="S25" s="60">
        <f t="shared" si="2"/>
        <v>768.88743428762518</v>
      </c>
      <c r="T25" s="80">
        <f t="shared" si="3"/>
        <v>15.915931643281263</v>
      </c>
    </row>
    <row r="26" spans="1:24" x14ac:dyDescent="0.25">
      <c r="A26" s="53">
        <v>23</v>
      </c>
      <c r="B26" s="44">
        <f>$B25*EXP(RATES_shock!R34)*(1-DATA!$C$14)</f>
        <v>76216.983330205941</v>
      </c>
      <c r="C26" s="47">
        <f>$C25*EXP(RATES_shock!R34)*(1-DATA!$C$14)</f>
        <v>19054.245832551485</v>
      </c>
      <c r="D26" s="26">
        <f t="shared" si="0"/>
        <v>95271.22916275743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236.35674616653182</v>
      </c>
      <c r="J26" s="47">
        <f>MAX(D26,DATA!$C$4)*F25*('MORTALITY RATES MALE'!D85/1000)*G25</f>
        <v>100.05982147734235</v>
      </c>
      <c r="K26" s="47">
        <v>0</v>
      </c>
      <c r="L26" s="60">
        <f>D25*EXP(RATES_shock!R34)*DATA!$C$15*G26*F26</f>
        <v>19.179118391350535</v>
      </c>
      <c r="M26" s="47">
        <f>DATA!$C$13*((1+DATA!$C$10)^A26)*F26*G26</f>
        <v>1.1087959873747357</v>
      </c>
      <c r="N26" s="47">
        <f t="shared" si="1"/>
        <v>356.70448202259939</v>
      </c>
      <c r="O26" s="26">
        <f>N26*RATES_shock!H34</f>
        <v>157.12254248340693</v>
      </c>
      <c r="Q26" s="82">
        <f>B25*EXP(RATES_shock!R34)*(DATA!$C$14-DATA!$C$15)</f>
        <v>623.45180638205261</v>
      </c>
      <c r="R26" s="84">
        <f>C25*EXP(RATES_shock!R34)*(DATA!$C$14-DATA!$C$15)</f>
        <v>155.86295159551315</v>
      </c>
      <c r="S26" s="60">
        <f t="shared" si="2"/>
        <v>778.20596199019099</v>
      </c>
      <c r="T26" s="80">
        <f t="shared" si="3"/>
        <v>12.875180277562119</v>
      </c>
    </row>
    <row r="27" spans="1:24" x14ac:dyDescent="0.25">
      <c r="A27" s="53">
        <v>24</v>
      </c>
      <c r="B27" s="44">
        <f>$B26*EXP(RATES_shock!R35)*(1-DATA!$C$14)</f>
        <v>77191.622819449898</v>
      </c>
      <c r="C27" s="47">
        <f>$C26*EXP(RATES_shock!R35)*(1-DATA!$C$14)</f>
        <v>19297.905704862475</v>
      </c>
      <c r="D27" s="26">
        <f t="shared" si="0"/>
        <v>96489.528524312365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189.89184991553415</v>
      </c>
      <c r="J27" s="47">
        <f>MAX(D27,DATA!$C$4)*F26*('MORTALITY RATES MALE'!D86/1000)*G26</f>
        <v>90.563484165049644</v>
      </c>
      <c r="K27" s="47">
        <v>0</v>
      </c>
      <c r="L27" s="60">
        <f>D26*EXP(RATES_shock!R35)*DATA!$C$15*G27*F27</f>
        <v>15.408770506705043</v>
      </c>
      <c r="M27" s="47">
        <f>DATA!$C$13*((1+DATA!$C$10)^A27)*F27*G27</f>
        <v>0.89716587949145066</v>
      </c>
      <c r="N27" s="47">
        <f t="shared" si="1"/>
        <v>296.76127046678027</v>
      </c>
      <c r="O27" s="26">
        <f>N27*RATES_shock!H35</f>
        <v>126.22854965478029</v>
      </c>
      <c r="Q27" s="82">
        <f>B26*EXP(RATES_shock!R35)*(DATA!$C$14-DATA!$C$15)</f>
        <v>631.42431754151232</v>
      </c>
      <c r="R27" s="84">
        <f>C26*EXP(RATES_shock!R35)*(DATA!$C$14-DATA!$C$15)</f>
        <v>157.85607938537808</v>
      </c>
      <c r="S27" s="60">
        <f t="shared" si="2"/>
        <v>788.38323104739891</v>
      </c>
      <c r="T27" s="80">
        <f t="shared" si="3"/>
        <v>10.347062545113584</v>
      </c>
    </row>
    <row r="28" spans="1:24" x14ac:dyDescent="0.25">
      <c r="A28" s="54">
        <v>25</v>
      </c>
      <c r="B28" s="44">
        <f>$B27*EXP(RATES_shock!R36)*(1-DATA!$C$14)</f>
        <v>78249.673596994922</v>
      </c>
      <c r="C28" s="47">
        <f>$C27*EXP(RATES_shock!R36)*(1-DATA!$C$14)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D27*EXP(RATES_shock!R36)*DATA!$C$15*G28*F28</f>
        <v>12.277662033713003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N28*RATES_shock!H36</f>
        <v>101.12804254852558</v>
      </c>
      <c r="Q28" s="82">
        <f>B27*EXP(RATES_shock!R36)*(DATA!$C$14-DATA!$C$15)</f>
        <v>640.07912962777016</v>
      </c>
      <c r="R28" s="84">
        <f>C27*EXP(RATES_shock!R36)*(DATA!$C$14-DATA!$C$15)</f>
        <v>160.01978240694254</v>
      </c>
      <c r="S28" s="60">
        <f t="shared" si="2"/>
        <v>799.37961504253394</v>
      </c>
      <c r="T28" s="80">
        <f t="shared" si="3"/>
        <v>8.2464701120706589</v>
      </c>
    </row>
    <row r="29" spans="1:24" x14ac:dyDescent="0.25">
      <c r="A29" s="53">
        <v>26</v>
      </c>
      <c r="B29" s="44">
        <f>$B28*EXP(RATES_shock!R37)*(1-DATA!$C$14)</f>
        <v>79363.57148170819</v>
      </c>
      <c r="C29" s="47">
        <f>$C28*EXP(RATES_shock!R37)*(1-DATA!$C$14)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D28*EXP(RATES_shock!R37)*DATA!$C$15*G29*F29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N29*RATES_shock!H37</f>
        <v>79.973153811290061</v>
      </c>
      <c r="Q29" s="82">
        <f>B28*EXP(RATES_shock!R37)*(DATA!$C$14-DATA!$C$15)</f>
        <v>649.190768766529</v>
      </c>
      <c r="R29" s="84">
        <f>C28*EXP(RATES_shock!R37)*(DATA!$C$14-DATA!$C$15)</f>
        <v>162.29769219163225</v>
      </c>
      <c r="S29" s="60">
        <f t="shared" si="2"/>
        <v>810.9165988562936</v>
      </c>
      <c r="T29" s="80">
        <f t="shared" si="3"/>
        <v>6.5203980746115473</v>
      </c>
    </row>
    <row r="30" spans="1:24" x14ac:dyDescent="0.25">
      <c r="A30" s="53">
        <v>27</v>
      </c>
      <c r="B30" s="44">
        <f>$B29*EXP(RATES_shock!R38)*(1-DATA!$C$14)</f>
        <v>80560.925961561603</v>
      </c>
      <c r="C30" s="47">
        <f>$C29*EXP(RATES_shock!R38)*(1-DATA!$C$14)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D29*EXP(RATES_shock!R38)*DATA!$C$15*G30*F30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N30*RATES_shock!H38</f>
        <v>63.271391848486047</v>
      </c>
      <c r="Q30" s="82">
        <f>B29*EXP(RATES_shock!R38)*(DATA!$C$14-DATA!$C$15)</f>
        <v>658.98507944017661</v>
      </c>
      <c r="R30" s="84">
        <f>C29*EXP(RATES_shock!R38)*(DATA!$C$14-DATA!$C$15)</f>
        <v>164.74626986004415</v>
      </c>
      <c r="S30" s="60">
        <f t="shared" si="2"/>
        <v>823.2819106994931</v>
      </c>
      <c r="T30" s="80">
        <f t="shared" si="3"/>
        <v>5.1006482547958214</v>
      </c>
    </row>
    <row r="31" spans="1:24" x14ac:dyDescent="0.25">
      <c r="A31" s="53">
        <v>28</v>
      </c>
      <c r="B31" s="44">
        <f>$B30*EXP(RATES_shock!R39)*(1-DATA!$C$14)</f>
        <v>81807.905084979211</v>
      </c>
      <c r="C31" s="47">
        <f>$C30*EXP(RATES_shock!R39)*(1-DATA!$C$14)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D30*EXP(RATES_shock!R39)*DATA!$C$15*G31*F31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N31*RATES_shock!H39</f>
        <v>49.896566430598064</v>
      </c>
      <c r="Q31" s="82">
        <f>B30*EXP(RATES_shock!R39)*(DATA!$C$14-DATA!$C$15)</f>
        <v>669.18531766854142</v>
      </c>
      <c r="R31" s="84">
        <f>C30*EXP(RATES_shock!R39)*(DATA!$C$14-DATA!$C$15)</f>
        <v>167.29632941713535</v>
      </c>
      <c r="S31" s="60">
        <f t="shared" si="2"/>
        <v>836.1336430499166</v>
      </c>
      <c r="T31" s="80">
        <f t="shared" si="3"/>
        <v>3.9324774352982845</v>
      </c>
    </row>
    <row r="32" spans="1:24" x14ac:dyDescent="0.25">
      <c r="A32" s="53">
        <v>29</v>
      </c>
      <c r="B32" s="44">
        <f>$B31*EXP(RATES_shock!R40)*(1-DATA!$C$14)</f>
        <v>83131.902679011284</v>
      </c>
      <c r="C32" s="47">
        <f>$C31*EXP(RATES_shock!R40)*(1-DATA!$C$14)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D31*EXP(RATES_shock!R40)*DATA!$C$15*G32*F32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N32*RATES_shock!H40</f>
        <v>38.911698904903027</v>
      </c>
      <c r="Q32" s="82">
        <f>B31*EXP(RATES_shock!R40)*(DATA!$C$14-DATA!$C$15)</f>
        <v>680.01556383649302</v>
      </c>
      <c r="R32" s="84">
        <f>C31*EXP(RATES_shock!R40)*(DATA!$C$14-DATA!$C$15)</f>
        <v>170.00389095912325</v>
      </c>
      <c r="S32" s="60">
        <f t="shared" si="2"/>
        <v>849.75457575734663</v>
      </c>
      <c r="T32" s="80">
        <f t="shared" si="3"/>
        <v>2.982271591941235</v>
      </c>
    </row>
    <row r="33" spans="1:20" x14ac:dyDescent="0.25">
      <c r="A33" s="54">
        <v>30</v>
      </c>
      <c r="B33" s="44">
        <f>$B32*EXP(RATES_shock!R41)*(1-DATA!$C$14)</f>
        <v>84491.981114151669</v>
      </c>
      <c r="C33" s="47">
        <f>$C32*EXP(RATES_shock!R41)*(1-DATA!$C$14)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D32*EXP(RATES_shock!R41)*DATA!$C$15*G33*F33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N33*RATES_shock!H41</f>
        <v>29.838038752885829</v>
      </c>
      <c r="Q33" s="82">
        <f>B32*EXP(RATES_shock!R41)*(DATA!$C$14-DATA!$C$15)</f>
        <v>691.14094980901154</v>
      </c>
      <c r="R33" s="84">
        <f>C32*EXP(RATES_shock!R41)*(DATA!$C$14-DATA!$C$15)</f>
        <v>172.78523745225289</v>
      </c>
      <c r="S33" s="60">
        <f t="shared" si="2"/>
        <v>863.72826537146045</v>
      </c>
      <c r="T33" s="80">
        <f t="shared" si="3"/>
        <v>2.2206334539222343</v>
      </c>
    </row>
    <row r="34" spans="1:20" x14ac:dyDescent="0.25">
      <c r="A34" s="53">
        <v>31</v>
      </c>
      <c r="B34" s="44">
        <f>$B33*EXP(RATES_shock!R42)*(1-DATA!$C$14)</f>
        <v>85940.585469711572</v>
      </c>
      <c r="C34" s="47">
        <f>$C33*EXP(RATES_shock!R42)*(1-DATA!$C$14)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D33*EXP(RATES_shock!R42)*DATA!$C$15*G34*F34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N34*RATES_shock!H42</f>
        <v>22.507861336897758</v>
      </c>
      <c r="Q34" s="82">
        <f>B33*EXP(RATES_shock!R42)*(DATA!$C$14-DATA!$C$15)</f>
        <v>702.99047418986959</v>
      </c>
      <c r="R34" s="84">
        <f>C33*EXP(RATES_shock!R42)*(DATA!$C$14-DATA!$C$15)</f>
        <v>175.7476185474674</v>
      </c>
      <c r="S34" s="60">
        <f t="shared" si="2"/>
        <v>878.59322078950413</v>
      </c>
      <c r="T34" s="80">
        <f t="shared" si="3"/>
        <v>1.620980881371493</v>
      </c>
    </row>
    <row r="35" spans="1:20" x14ac:dyDescent="0.25">
      <c r="A35" s="53">
        <v>32</v>
      </c>
      <c r="B35" s="44">
        <f>$B34*EXP(RATES_shock!R43)*(1-DATA!$C$14)</f>
        <v>87405.566811259443</v>
      </c>
      <c r="C35" s="47">
        <f>$C34*EXP(RATES_shock!R43)*(1-DATA!$C$14)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D34*EXP(RATES_shock!R43)*DATA!$C$15*G35*F35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N35*RATES_shock!H43</f>
        <v>16.652107349360712</v>
      </c>
      <c r="Q35" s="82">
        <f>B34*EXP(RATES_shock!R43)*(DATA!$C$14-DATA!$C$15)</f>
        <v>714.9739616462939</v>
      </c>
      <c r="R35" s="84">
        <f>C34*EXP(RATES_shock!R43)*(DATA!$C$14-DATA!$C$15)</f>
        <v>178.74349041157348</v>
      </c>
      <c r="S35" s="60">
        <f t="shared" si="2"/>
        <v>893.61379331863407</v>
      </c>
      <c r="T35" s="80">
        <f t="shared" si="3"/>
        <v>1.1565418688329547</v>
      </c>
    </row>
    <row r="36" spans="1:20" x14ac:dyDescent="0.25">
      <c r="A36" s="53">
        <v>33</v>
      </c>
      <c r="B36" s="44">
        <f>$B35*EXP(RATES_shock!R44)*(1-DATA!$C$14)</f>
        <v>88940.944620002992</v>
      </c>
      <c r="C36" s="47">
        <f>$C35*EXP(RATES_shock!R44)*(1-DATA!$C$14)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D35*EXP(RATES_shock!R44)*DATA!$C$15*G36*F36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N36*RATES_shock!H44</f>
        <v>12.030811778200302</v>
      </c>
      <c r="Q36" s="82">
        <f>B35*EXP(RATES_shock!R44)*(DATA!$C$14-DATA!$C$15)</f>
        <v>727.53328932517775</v>
      </c>
      <c r="R36" s="84">
        <f>C35*EXP(RATES_shock!R44)*(DATA!$C$14-DATA!$C$15)</f>
        <v>181.88332233129444</v>
      </c>
      <c r="S36" s="60">
        <f t="shared" si="2"/>
        <v>909.34420342014607</v>
      </c>
      <c r="T36" s="80">
        <f t="shared" si="3"/>
        <v>0.80597519109967053</v>
      </c>
    </row>
    <row r="37" spans="1:20" x14ac:dyDescent="0.25">
      <c r="A37" s="53">
        <v>34</v>
      </c>
      <c r="B37" s="44">
        <f>$B36*EXP(RATES_shock!R45)*(1-DATA!$C$14)</f>
        <v>90552.14618271013</v>
      </c>
      <c r="C37" s="47">
        <f>$C36*EXP(RATES_shock!R45)*(1-DATA!$C$14)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D36*EXP(RATES_shock!R45)*DATA!$C$15*G37*F37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N37*RATES_shock!H45</f>
        <v>8.4525839390549482</v>
      </c>
      <c r="Q37" s="82">
        <f>B36*EXP(RATES_shock!R45)*(DATA!$C$14-DATA!$C$15)</f>
        <v>740.71285221030769</v>
      </c>
      <c r="R37" s="84">
        <f>C36*EXP(RATES_shock!R45)*(DATA!$C$14-DATA!$C$15)</f>
        <v>185.17821305257692</v>
      </c>
      <c r="S37" s="60">
        <f t="shared" si="2"/>
        <v>925.84168226316638</v>
      </c>
      <c r="T37" s="80">
        <f t="shared" si="3"/>
        <v>0.54868037455538354</v>
      </c>
    </row>
    <row r="38" spans="1:20" x14ac:dyDescent="0.25">
      <c r="A38" s="54">
        <v>35</v>
      </c>
      <c r="B38" s="44">
        <f>$B37*EXP(RATES_shock!R46)*(1-DATA!$C$14)</f>
        <v>92182.718451416542</v>
      </c>
      <c r="C38" s="47">
        <f>$C37*EXP(RATES_shock!R46)*(1-DATA!$C$14)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D37*EXP(RATES_shock!R46)*DATA!$C$15*G38*F38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N38*RATES_shock!H46</f>
        <v>5.8441805892735816</v>
      </c>
      <c r="Q38" s="82">
        <f>B37*EXP(RATES_shock!R46)*(DATA!$C$14-DATA!$C$15)</f>
        <v>754.05086667825378</v>
      </c>
      <c r="R38" s="84">
        <f>C37*EXP(RATES_shock!R46)*(DATA!$C$14-DATA!$C$15)</f>
        <v>188.51271666956345</v>
      </c>
      <c r="S38" s="60">
        <f t="shared" si="2"/>
        <v>942.53090472786266</v>
      </c>
      <c r="T38" s="80">
        <f t="shared" si="3"/>
        <v>0.36238012055985552</v>
      </c>
    </row>
    <row r="39" spans="1:20" x14ac:dyDescent="0.25">
      <c r="A39" s="53">
        <v>36</v>
      </c>
      <c r="B39" s="44">
        <f>$B38*EXP(RATES_shock!R47)*(1-DATA!$C$14)</f>
        <v>93862.523277043729</v>
      </c>
      <c r="C39" s="47">
        <f>$C38*EXP(RATES_shock!R47)*(1-DATA!$C$14)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D38*EXP(RATES_shock!R47)*DATA!$C$15*G39*F39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N39*RATES_shock!H47</f>
        <v>3.8805581853349906</v>
      </c>
      <c r="Q39" s="82">
        <f>B38*EXP(RATES_shock!R47)*(DATA!$C$14-DATA!$C$15)</f>
        <v>767.79160144821026</v>
      </c>
      <c r="R39" s="84">
        <f>C38*EXP(RATES_shock!R47)*(DATA!$C$14-DATA!$C$15)</f>
        <v>191.94790036205256</v>
      </c>
      <c r="S39" s="60">
        <f t="shared" si="2"/>
        <v>959.71844547224975</v>
      </c>
      <c r="T39" s="80">
        <f t="shared" si="3"/>
        <v>0.23309425623240576</v>
      </c>
    </row>
    <row r="40" spans="1:20" x14ac:dyDescent="0.25">
      <c r="A40" s="53">
        <v>37</v>
      </c>
      <c r="B40" s="44">
        <f>$B39*EXP(RATES_shock!R48)*(1-DATA!$C$14)</f>
        <v>95593.172452227038</v>
      </c>
      <c r="C40" s="47">
        <f>$C39*EXP(RATES_shock!R48)*(1-DATA!$C$14)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D39*EXP(RATES_shock!R48)*DATA!$C$15*G40*F40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N40*RATES_shock!H48</f>
        <v>2.5097652612409616</v>
      </c>
      <c r="Q40" s="82">
        <f>B39*EXP(RATES_shock!R48)*(DATA!$C$14-DATA!$C$15)</f>
        <v>781.9482409180124</v>
      </c>
      <c r="R40" s="84">
        <f>C39*EXP(RATES_shock!R48)*(DATA!$C$14-DATA!$C$15)</f>
        <v>195.4870602295031</v>
      </c>
      <c r="S40" s="60">
        <f t="shared" si="2"/>
        <v>977.42211952609307</v>
      </c>
      <c r="T40" s="80">
        <f t="shared" si="3"/>
        <v>0.14569871193224032</v>
      </c>
    </row>
    <row r="41" spans="1:20" x14ac:dyDescent="0.25">
      <c r="A41" s="53">
        <v>38</v>
      </c>
      <c r="B41" s="44">
        <f>$B40*EXP(RATES_shock!R49)*(1-DATA!$C$14)</f>
        <v>97376.339731850603</v>
      </c>
      <c r="C41" s="47">
        <f>$C40*EXP(RATES_shock!R49)*(1-DATA!$C$14)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D40*EXP(RATES_shock!R49)*DATA!$C$15*G41*F41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N41*RATES_shock!H49</f>
        <v>1.5742090244479126</v>
      </c>
      <c r="Q41" s="82">
        <f>B40*EXP(RATES_shock!R49)*(DATA!$C$14-DATA!$C$15)</f>
        <v>796.53447633415612</v>
      </c>
      <c r="R41" s="84">
        <f>C40*EXP(RATES_shock!R49)*(DATA!$C$14-DATA!$C$15)</f>
        <v>199.13361908353903</v>
      </c>
      <c r="S41" s="60">
        <f t="shared" si="2"/>
        <v>995.66008633219576</v>
      </c>
      <c r="T41" s="80">
        <f t="shared" si="3"/>
        <v>8.8409425925393262E-2</v>
      </c>
    </row>
    <row r="42" spans="1:20" x14ac:dyDescent="0.25">
      <c r="A42" s="53">
        <v>39</v>
      </c>
      <c r="B42" s="44">
        <f>$B41*EXP(RATES_shock!R50)*(1-DATA!$C$14)</f>
        <v>99213.763395543283</v>
      </c>
      <c r="C42" s="47">
        <f>$C41*EXP(RATES_shock!R50)*(1-DATA!$C$14)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D41*EXP(RATES_shock!R50)*DATA!$C$15*G42*F42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N42*RATES_shock!H50</f>
        <v>0.95781280797021939</v>
      </c>
      <c r="Q42" s="82">
        <f>B41*EXP(RATES_shock!R50)*(DATA!$C$14-DATA!$C$15)</f>
        <v>811.56452675291018</v>
      </c>
      <c r="R42" s="84">
        <f>C41*EXP(RATES_shock!R50)*(DATA!$C$14-DATA!$C$15)</f>
        <v>202.89113168822755</v>
      </c>
      <c r="S42" s="60">
        <f t="shared" si="2"/>
        <v>1014.4509443691258</v>
      </c>
      <c r="T42" s="80">
        <f t="shared" si="3"/>
        <v>5.1979444570737665E-2</v>
      </c>
    </row>
    <row r="43" spans="1:20" x14ac:dyDescent="0.25">
      <c r="A43" s="54">
        <v>40</v>
      </c>
      <c r="B43" s="44">
        <f>$B42*EXP(RATES_shock!R51)*(1-DATA!$C$14)</f>
        <v>101107.24892605265</v>
      </c>
      <c r="C43" s="47">
        <f>$C42*EXP(RATES_shock!R51)*(1-DATA!$C$14)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D42*EXP(RATES_shock!R51)*DATA!$C$15*G43*F43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N43*RATES_shock!H51</f>
        <v>0.56512540801299849</v>
      </c>
      <c r="Q43" s="82">
        <f>B42*EXP(RATES_shock!R51)*(DATA!$C$14-DATA!$C$15)</f>
        <v>827.05316094930583</v>
      </c>
      <c r="R43" s="84">
        <f>C42*EXP(RATES_shock!R51)*(DATA!$C$14-DATA!$C$15)</f>
        <v>206.76329023732646</v>
      </c>
      <c r="S43" s="60">
        <f t="shared" si="2"/>
        <v>1033.8137723597574</v>
      </c>
      <c r="T43" s="80">
        <f t="shared" si="3"/>
        <v>2.9511491574952128E-2</v>
      </c>
    </row>
    <row r="44" spans="1:20" x14ac:dyDescent="0.25">
      <c r="A44" s="53">
        <v>41</v>
      </c>
      <c r="B44" s="44">
        <f>$B43*EXP(RATES_shock!R52)*(1-DATA!$C$14)</f>
        <v>103017.96541141748</v>
      </c>
      <c r="C44" s="47">
        <f>$C43*EXP(RATES_shock!R52)*(1-DATA!$C$14)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D43*EXP(RATES_shock!R52)*DATA!$C$15*G44*F44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N44*RATES_shock!H52</f>
        <v>0.32495668473178363</v>
      </c>
      <c r="Q44" s="82">
        <f>B43*EXP(RATES_shock!R52)*(DATA!$C$14-DATA!$C$15)</f>
        <v>842.68274365167656</v>
      </c>
      <c r="R44" s="84">
        <f>C43*EXP(RATES_shock!R52)*(DATA!$C$14-DATA!$C$15)</f>
        <v>210.67068591291914</v>
      </c>
      <c r="S44" s="60">
        <f t="shared" si="2"/>
        <v>1053.3519765828255</v>
      </c>
      <c r="T44" s="80">
        <f t="shared" si="3"/>
        <v>1.5989603985599087E-2</v>
      </c>
    </row>
    <row r="45" spans="1:20" x14ac:dyDescent="0.25">
      <c r="A45" s="53">
        <v>42</v>
      </c>
      <c r="B45" s="44">
        <f>$B44*EXP(RATES_shock!R53)*(1-DATA!$C$14)</f>
        <v>105027.47212453923</v>
      </c>
      <c r="C45" s="47">
        <f>$C44*EXP(RATES_shock!R53)*(1-DATA!$C$14)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D44*EXP(RATES_shock!R53)*DATA!$C$15*G45*F45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N45*RATES_shock!H53</f>
        <v>0.17955968920276277</v>
      </c>
      <c r="Q45" s="82">
        <f>B44*EXP(RATES_shock!R53)*(DATA!$C$14-DATA!$C$15)</f>
        <v>859.12042637659886</v>
      </c>
      <c r="R45" s="84">
        <f>C44*EXP(RATES_shock!R53)*(DATA!$C$14-DATA!$C$15)</f>
        <v>214.78010659414971</v>
      </c>
      <c r="S45" s="60">
        <f t="shared" si="2"/>
        <v>1073.8997896758385</v>
      </c>
      <c r="T45" s="80">
        <f t="shared" si="3"/>
        <v>8.1757720095326433E-3</v>
      </c>
    </row>
    <row r="46" spans="1:20" x14ac:dyDescent="0.25">
      <c r="A46" s="53">
        <v>43</v>
      </c>
      <c r="B46" s="44">
        <f>$B45*EXP(RATES_shock!R54)*(1-DATA!$C$14)</f>
        <v>107054.46871776995</v>
      </c>
      <c r="C46" s="47">
        <f>$C45*EXP(RATES_shock!R54)*(1-DATA!$C$14)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D45*EXP(RATES_shock!R54)*DATA!$C$15*G46*F46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N46*RATES_shock!H54</f>
        <v>9.2888513915207874E-2</v>
      </c>
      <c r="Q46" s="82">
        <f>B45*EXP(RATES_shock!R54)*(DATA!$C$14-DATA!$C$15)</f>
        <v>875.70117560547999</v>
      </c>
      <c r="R46" s="84">
        <f>C45*EXP(RATES_shock!R54)*(DATA!$C$14-DATA!$C$15)</f>
        <v>218.92529390137</v>
      </c>
      <c r="S46" s="60">
        <f t="shared" si="2"/>
        <v>1094.6261105572974</v>
      </c>
      <c r="T46" s="80">
        <f t="shared" si="3"/>
        <v>3.9455077796085062E-3</v>
      </c>
    </row>
    <row r="47" spans="1:20" x14ac:dyDescent="0.25">
      <c r="A47" s="53">
        <v>44</v>
      </c>
      <c r="B47" s="44">
        <f>$B46*EXP(RATES_shock!R55)*(1-DATA!$C$14)</f>
        <v>109095.31960021651</v>
      </c>
      <c r="C47" s="47">
        <f>$C46*EXP(RATES_shock!R55)*(1-DATA!$C$14)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D46*EXP(RATES_shock!R55)*DATA!$C$15*G47*F47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N47*RATES_shock!H55</f>
        <v>4.5284372664439215E-2</v>
      </c>
      <c r="Q47" s="82">
        <f>B46*EXP(RATES_shock!R55)*(DATA!$C$14-DATA!$C$15)</f>
        <v>892.39525235350914</v>
      </c>
      <c r="R47" s="84">
        <f>C46*EXP(RATES_shock!R55)*(DATA!$C$14-DATA!$C$15)</f>
        <v>223.09881308837728</v>
      </c>
      <c r="S47" s="60">
        <f t="shared" si="2"/>
        <v>1115.4939025892602</v>
      </c>
      <c r="T47" s="80">
        <f t="shared" si="3"/>
        <v>1.7884033721208802E-3</v>
      </c>
    </row>
    <row r="48" spans="1:20" x14ac:dyDescent="0.25">
      <c r="A48" s="54">
        <v>45</v>
      </c>
      <c r="B48" s="44">
        <f>$B47*EXP(RATES_shock!R56)*(1-DATA!$C$14)</f>
        <v>111242.52491454993</v>
      </c>
      <c r="C48" s="47">
        <f>$C47*EXP(RATES_shock!R56)*(1-DATA!$C$14)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D47*EXP(RATES_shock!R56)*DATA!$C$15*G48*F48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N48*RATES_shock!H56</f>
        <v>2.0699825807033004E-2</v>
      </c>
      <c r="Q48" s="82">
        <f>B47*EXP(RATES_shock!R56)*(DATA!$C$14-DATA!$C$15)</f>
        <v>909.95930400449822</v>
      </c>
      <c r="R48" s="84">
        <f>C47*EXP(RATES_shock!R56)*(DATA!$C$14-DATA!$C$15)</f>
        <v>227.48982600112456</v>
      </c>
      <c r="S48" s="60">
        <f t="shared" si="2"/>
        <v>1137.4490609348716</v>
      </c>
      <c r="T48" s="80">
        <f t="shared" si="3"/>
        <v>7.5827978003461583E-4</v>
      </c>
    </row>
    <row r="49" spans="1:20" x14ac:dyDescent="0.25">
      <c r="A49" s="53">
        <v>46</v>
      </c>
      <c r="B49" s="44">
        <f>$B48*EXP(RATES_shock!R57)*(1-DATA!$C$14)</f>
        <v>113403.54527046245</v>
      </c>
      <c r="C49" s="47">
        <f>$C48*EXP(RATES_shock!R57)*(1-DATA!$C$14)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D48*EXP(RATES_shock!R57)*DATA!$C$15*G49*F49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N49*RATES_shock!H57</f>
        <v>8.8259808250774289E-3</v>
      </c>
      <c r="Q49" s="82">
        <f>B48*EXP(RATES_shock!R57)*(DATA!$C$14-DATA!$C$15)</f>
        <v>927.63636213057202</v>
      </c>
      <c r="R49" s="84">
        <f>C48*EXP(RATES_shock!R57)*(DATA!$C$14-DATA!$C$15)</f>
        <v>231.90909053264301</v>
      </c>
      <c r="S49" s="60">
        <f t="shared" si="2"/>
        <v>1159.5454254157655</v>
      </c>
      <c r="T49" s="80">
        <f t="shared" si="3"/>
        <v>2.9896255177880819E-4</v>
      </c>
    </row>
    <row r="50" spans="1:20" x14ac:dyDescent="0.25">
      <c r="A50" s="53">
        <v>47</v>
      </c>
      <c r="B50" s="44">
        <f>$B49*EXP(RATES_shock!R58)*(1-DATA!$C$14)</f>
        <v>115626.54941613576</v>
      </c>
      <c r="C50" s="47">
        <f>$C49*EXP(RATES_shock!R58)*(1-DATA!$C$14)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D49*EXP(RATES_shock!R58)*DATA!$C$15*G50*F50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N50*RATES_shock!H58</f>
        <v>3.4918064635992715E-3</v>
      </c>
      <c r="Q50" s="82">
        <f>B49*EXP(RATES_shock!R58)*(DATA!$C$14-DATA!$C$15)</f>
        <v>945.82044512176469</v>
      </c>
      <c r="R50" s="84">
        <f>C49*EXP(RATES_shock!R58)*(DATA!$C$14-DATA!$C$15)</f>
        <v>236.45511128044117</v>
      </c>
      <c r="S50" s="60">
        <f t="shared" si="2"/>
        <v>1182.2755464564866</v>
      </c>
      <c r="T50" s="80">
        <f t="shared" si="3"/>
        <v>1.0908320847377286E-4</v>
      </c>
    </row>
    <row r="51" spans="1:20" x14ac:dyDescent="0.25">
      <c r="A51" s="53">
        <v>48</v>
      </c>
      <c r="B51" s="44">
        <f>$B50*EXP(RATES_shock!R59)*(1-DATA!$C$14)</f>
        <v>117913.52657577734</v>
      </c>
      <c r="C51" s="47">
        <f>$C50*EXP(RATES_shock!R59)*(1-DATA!$C$14)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D50*EXP(RATES_shock!R59)*DATA!$C$15*G51*F51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N51*RATES_shock!H59</f>
        <v>1.2750050159775011E-3</v>
      </c>
      <c r="Q51" s="82">
        <f>B50*EXP(RATES_shock!R59)*(DATA!$C$14-DATA!$C$15)</f>
        <v>964.52782475073479</v>
      </c>
      <c r="R51" s="84">
        <f>C50*EXP(RATES_shock!R59)*(DATA!$C$14-DATA!$C$15)</f>
        <v>241.1319561876837</v>
      </c>
      <c r="S51" s="60">
        <f t="shared" si="2"/>
        <v>1205.6597775969576</v>
      </c>
      <c r="T51" s="80">
        <f t="shared" si="3"/>
        <v>3.6640716681352341E-5</v>
      </c>
    </row>
    <row r="52" spans="1:20" x14ac:dyDescent="0.25">
      <c r="A52" s="53">
        <v>49</v>
      </c>
      <c r="B52" s="44">
        <f>$B51*EXP(RATES_shock!R60)*(1-DATA!$C$14)</f>
        <v>120209.80956928284</v>
      </c>
      <c r="C52" s="47">
        <f>$C51*EXP(RATES_shock!R60)*(1-DATA!$C$14)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D51*EXP(RATES_shock!R60)*DATA!$C$15*G52*F52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N52*RATES_shock!H60</f>
        <v>4.273853304490677E-4</v>
      </c>
      <c r="Q52" s="82">
        <f>B51*EXP(RATES_shock!R60)*(DATA!$C$14-DATA!$C$15)</f>
        <v>983.31132572010483</v>
      </c>
      <c r="R52" s="84">
        <f>C51*EXP(RATES_shock!R60)*(DATA!$C$14-DATA!$C$15)</f>
        <v>245.82783143002621</v>
      </c>
      <c r="S52" s="60">
        <f t="shared" si="2"/>
        <v>1229.1391561223409</v>
      </c>
      <c r="T52" s="80">
        <f t="shared" si="3"/>
        <v>1.1264402822254049E-5</v>
      </c>
    </row>
    <row r="53" spans="1:20" ht="15.75" thickBot="1" x14ac:dyDescent="0.3">
      <c r="A53" s="55">
        <v>50</v>
      </c>
      <c r="B53" s="44">
        <f>$B52*EXP(RATES_shock!R61)*(1-DATA!$C$14)</f>
        <v>122569.65698945498</v>
      </c>
      <c r="C53" s="47">
        <f>$C52*EXP(RATES_shock!R61)*(1-DATA!$C$14)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D52*EXP(RATES_shock!R61)*DATA!$C$15*G53*F53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N53*RATES_shock!H61</f>
        <v>1.8003940273905513E-4</v>
      </c>
      <c r="Q53" s="82">
        <f>B52*EXP(RATES_shock!R61)*(DATA!$C$14-DATA!$C$15)</f>
        <v>1002.614781099836</v>
      </c>
      <c r="R53" s="84">
        <f>C52*EXP(RATES_shock!R61)*(DATA!$C$14-DATA!$C$15)</f>
        <v>250.65369527495901</v>
      </c>
      <c r="S53" s="60">
        <f t="shared" si="2"/>
        <v>1253.2684760869256</v>
      </c>
      <c r="T53" s="81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7B4-5180-48A5-B89A-B97E874AB78B}">
  <dimension ref="A1:X53"/>
  <sheetViews>
    <sheetView topLeftCell="G1" workbookViewId="0">
      <selection activeCell="G22" sqref="G2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66479.362510404157</v>
      </c>
    </row>
    <row r="4" spans="1:24" x14ac:dyDescent="0.25">
      <c r="A4" s="53">
        <v>1</v>
      </c>
      <c r="B4" s="44">
        <f>$B3*EXP(RATES_shock!S12)*(1-DATA!$C$14)</f>
        <v>55394.54591999999</v>
      </c>
      <c r="C4" s="47">
        <f>$C3*EXP(RATES_shock!S12)*(1-DATA!$C$14)</f>
        <v>13848.636479999997</v>
      </c>
      <c r="D4" s="26">
        <f t="shared" ref="D4:D53" si="0">B4+C4</f>
        <v>69243.182399999991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10321.74764844462</v>
      </c>
      <c r="J4" s="47">
        <f>MAX(D4,DATA!$C$4)*F3*('MORTALITY RATES MALE'!D63/1000)*G3</f>
        <v>415.7475</v>
      </c>
      <c r="K4" s="47">
        <v>0</v>
      </c>
      <c r="L4" s="60">
        <f>D3*EXP(RATES_shock!S12)*DATA!$C$15*G4*F4</f>
        <v>837.52552654833983</v>
      </c>
      <c r="M4" s="47">
        <f>DATA!$C$13*((1+DATA!$C$10)^A4)*F4*G4</f>
        <v>43.092533512500005</v>
      </c>
      <c r="N4" s="47">
        <f t="shared" ref="N4:N53" si="1">SUM(I4:M4)</f>
        <v>11618.113208505458</v>
      </c>
      <c r="O4" s="26">
        <f>N4*RATES_shock!I12</f>
        <v>11486.70529987489</v>
      </c>
      <c r="Q4" s="82">
        <f>B3*EXP(RATES_shock!S12)*(DATA!$C$14-DATA!$C$15)</f>
        <v>453.12511999999987</v>
      </c>
      <c r="R4" s="84">
        <f>C3*EXP(RATES_shock!S12)*(DATA!$C$14-DATA!$C$15)</f>
        <v>113.28127999999997</v>
      </c>
      <c r="S4" s="60">
        <f>Q4+R4-M4</f>
        <v>523.31386648749981</v>
      </c>
      <c r="T4" s="80">
        <f>S4*F4*G3</f>
        <v>520.20577460596394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$B4*EXP(RATES_shock!S13)*(1-DATA!$C$14)</f>
        <v>54738.226443779218</v>
      </c>
      <c r="C5" s="47">
        <f>$C4*EXP(RATES_shock!S13)*(1-DATA!$C$14)</f>
        <v>13684.556610944805</v>
      </c>
      <c r="D5" s="26">
        <f t="shared" si="0"/>
        <v>68422.783054724016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8613.2597633072637</v>
      </c>
      <c r="J5" s="47">
        <f>MAX(D5,DATA!$C$4)*F4*('MORTALITY RATES MALE'!D64/1000)*G4</f>
        <v>383.38125840549503</v>
      </c>
      <c r="K5" s="47">
        <v>0</v>
      </c>
      <c r="L5" s="60">
        <f>D4*EXP(RATES_shock!S13)*DATA!$C$15*G5*F5</f>
        <v>698.90232576710093</v>
      </c>
      <c r="M5" s="47">
        <f>DATA!$C$13*((1+DATA!$C$10)^A5)*F5*G5</f>
        <v>37.11905556815298</v>
      </c>
      <c r="N5" s="47">
        <f t="shared" si="1"/>
        <v>9732.6624030480143</v>
      </c>
      <c r="O5" s="26">
        <f>N5*RATES_shock!I13</f>
        <v>9523.7212156806308</v>
      </c>
      <c r="Q5" s="82">
        <f>B4*EXP(RATES_shock!S13)*(DATA!$C$14-DATA!$C$15)</f>
        <v>447.7564535278463</v>
      </c>
      <c r="R5" s="84">
        <f>C4*EXP(RATES_shock!S13)*(DATA!$C$14-DATA!$C$15)</f>
        <v>111.93911338196158</v>
      </c>
      <c r="S5" s="60">
        <f t="shared" ref="S5:S53" si="2">Q5+R5-M5</f>
        <v>522.57651134165496</v>
      </c>
      <c r="T5" s="80">
        <f t="shared" ref="T5:T53" si="3">S5*F5*G4</f>
        <v>438.6897926838642</v>
      </c>
      <c r="W5" s="67" t="s">
        <v>71</v>
      </c>
      <c r="X5" s="70">
        <f>SUMPRODUCT(I4:I53,RATES_shock!I12:I61)</f>
        <v>57188.30116118781</v>
      </c>
    </row>
    <row r="6" spans="1:24" x14ac:dyDescent="0.25">
      <c r="A6" s="53">
        <v>3</v>
      </c>
      <c r="B6" s="44">
        <f>$B5*EXP(RATES_shock!S14)*(1-DATA!$C$14)</f>
        <v>54227.324051106974</v>
      </c>
      <c r="C6" s="47">
        <f>$C5*EXP(RATES_shock!S14)*(1-DATA!$C$14)</f>
        <v>13556.831012776744</v>
      </c>
      <c r="D6" s="26">
        <f t="shared" si="0"/>
        <v>67784.155063883722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7201.6489200211663</v>
      </c>
      <c r="J6" s="47">
        <f>MAX(D6,DATA!$C$4)*F5*('MORTALITY RATES MALE'!D65/1000)*G5</f>
        <v>352.76053786641955</v>
      </c>
      <c r="K6" s="47">
        <v>0</v>
      </c>
      <c r="L6" s="60">
        <f>D5*EXP(RATES_shock!S14)*DATA!$C$15*G6*F6</f>
        <v>584.36580977754295</v>
      </c>
      <c r="M6" s="47">
        <f>DATA!$C$13*((1+DATA!$C$10)^A6)*F6*G6</f>
        <v>31.954935849632967</v>
      </c>
      <c r="N6" s="47">
        <f t="shared" si="1"/>
        <v>8170.7302035147623</v>
      </c>
      <c r="O6" s="26">
        <f>N6*RATES_shock!I14</f>
        <v>7893.0942354297358</v>
      </c>
      <c r="Q6" s="82">
        <f>B5*EXP(RATES_shock!S14)*(DATA!$C$14-DATA!$C$15)</f>
        <v>443.5772928515907</v>
      </c>
      <c r="R6" s="84">
        <f>C5*EXP(RATES_shock!S14)*(DATA!$C$14-DATA!$C$15)</f>
        <v>110.89432321289767</v>
      </c>
      <c r="S6" s="60">
        <f t="shared" si="2"/>
        <v>522.51668021485534</v>
      </c>
      <c r="T6" s="80">
        <f t="shared" si="3"/>
        <v>370.21044156623481</v>
      </c>
      <c r="W6" s="67" t="s">
        <v>70</v>
      </c>
      <c r="X6" s="70">
        <f>SUMPRODUCT(J4:J53,RATES_shock!I12:I61)</f>
        <v>4379.8504792859567</v>
      </c>
    </row>
    <row r="7" spans="1:24" x14ac:dyDescent="0.25">
      <c r="A7" s="53">
        <v>4</v>
      </c>
      <c r="B7" s="44">
        <f>$B6*EXP(RATES_shock!S15)*(1-DATA!$C$14)</f>
        <v>53818.901982677831</v>
      </c>
      <c r="C7" s="47">
        <f>$C6*EXP(RATES_shock!S15)*(1-DATA!$C$14)</f>
        <v>13454.725495669458</v>
      </c>
      <c r="D7" s="26">
        <f t="shared" si="0"/>
        <v>67273.627478347291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6027.7713926010847</v>
      </c>
      <c r="J7" s="47">
        <f>MAX(D7,DATA!$C$4)*F6*('MORTALITY RATES MALE'!D66/1000)*G6</f>
        <v>329.41917971262848</v>
      </c>
      <c r="K7" s="47">
        <v>0</v>
      </c>
      <c r="L7" s="60">
        <f>D6*EXP(RATES_shock!S15)*DATA!$C$15*G7*F7</f>
        <v>489.11772228996051</v>
      </c>
      <c r="M7" s="47">
        <f>DATA!$C$13*((1+DATA!$C$10)^A7)*F7*G7</f>
        <v>27.488438076556427</v>
      </c>
      <c r="N7" s="47">
        <f t="shared" si="1"/>
        <v>6873.79673268023</v>
      </c>
      <c r="O7" s="26">
        <f>N7*RATES_shock!I15</f>
        <v>6543.4275542707474</v>
      </c>
      <c r="Q7" s="82">
        <f>B6*EXP(RATES_shock!S15)*(DATA!$C$14-DATA!$C$15)</f>
        <v>440.23641703621939</v>
      </c>
      <c r="R7" s="84">
        <f>C6*EXP(RATES_shock!S15)*(DATA!$C$14-DATA!$C$15)</f>
        <v>110.05910425905485</v>
      </c>
      <c r="S7" s="60">
        <f t="shared" si="2"/>
        <v>522.80708321871782</v>
      </c>
      <c r="T7" s="80">
        <f t="shared" si="3"/>
        <v>312.39344275651598</v>
      </c>
      <c r="W7" s="67" t="s">
        <v>74</v>
      </c>
      <c r="X7" s="70">
        <f>SUMPRODUCT(K4:K53,RATES_shock!I12:I61)</f>
        <v>4.9233144930308349E-5</v>
      </c>
    </row>
    <row r="8" spans="1:24" x14ac:dyDescent="0.25">
      <c r="A8" s="54">
        <v>5</v>
      </c>
      <c r="B8" s="44">
        <f>$B7*EXP(RATES_shock!S16)*(1-DATA!$C$14)</f>
        <v>53487.345469573665</v>
      </c>
      <c r="C8" s="47">
        <f>$C7*EXP(RATES_shock!S16)*(1-DATA!$C$14)</f>
        <v>13371.836367393416</v>
      </c>
      <c r="D8" s="26">
        <f t="shared" si="0"/>
        <v>66859.18183696708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5048.208008935665</v>
      </c>
      <c r="J8" s="47">
        <f>MAX(D8,DATA!$C$4)*F7*('MORTALITY RATES MALE'!D67/1000)*G7</f>
        <v>305.74879445822438</v>
      </c>
      <c r="K8" s="47">
        <v>0</v>
      </c>
      <c r="L8" s="60">
        <f>D7*EXP(RATES_shock!S16)*DATA!$C$15*G8*F8</f>
        <v>409.63546301714922</v>
      </c>
      <c r="M8" s="47">
        <f>DATA!$C$13*((1+DATA!$C$10)^A8)*F8*G8</f>
        <v>23.62752176353268</v>
      </c>
      <c r="N8" s="47">
        <f t="shared" si="1"/>
        <v>5787.2197881745715</v>
      </c>
      <c r="O8" s="26">
        <f>N8*RATES_shock!I16</f>
        <v>5421.2724369558318</v>
      </c>
      <c r="Q8" s="82">
        <f>B7*EXP(RATES_shock!S16)*(DATA!$C$14-DATA!$C$15)</f>
        <v>437.52429831962093</v>
      </c>
      <c r="R8" s="84">
        <f>C7*EXP(RATES_shock!S16)*(DATA!$C$14-DATA!$C$15)</f>
        <v>109.38107457990523</v>
      </c>
      <c r="S8" s="60">
        <f t="shared" si="2"/>
        <v>523.2778511359935</v>
      </c>
      <c r="T8" s="80">
        <f t="shared" si="3"/>
        <v>263.48793611857013</v>
      </c>
      <c r="W8" s="67" t="s">
        <v>73</v>
      </c>
      <c r="X8" s="70">
        <f>SUMPRODUCT(L4:L53,RATES_shock!I12:I61)</f>
        <v>4640.5462986818548</v>
      </c>
    </row>
    <row r="9" spans="1:24" ht="15.75" thickBot="1" x14ac:dyDescent="0.3">
      <c r="A9" s="53">
        <v>6</v>
      </c>
      <c r="B9" s="44">
        <f>$B8*EXP(RATES_shock!S17)*(1-DATA!$C$14)</f>
        <v>53199.698861058008</v>
      </c>
      <c r="C9" s="47">
        <f>$C8*EXP(RATES_shock!S17)*(1-DATA!$C$14)</f>
        <v>13299.924715264502</v>
      </c>
      <c r="D9" s="26">
        <f t="shared" si="0"/>
        <v>66499.623576322512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4227.1896142372034</v>
      </c>
      <c r="J9" s="47">
        <f>MAX(D9,DATA!$C$4)*F8*('MORTALITY RATES MALE'!D68/1000)*G8</f>
        <v>285.53700605651619</v>
      </c>
      <c r="K9" s="47">
        <v>0</v>
      </c>
      <c r="L9" s="60">
        <f>D8*EXP(RATES_shock!S17)*DATA!$C$15*G9*F9</f>
        <v>343.01704066011882</v>
      </c>
      <c r="M9" s="47">
        <f>DATA!$C$13*((1+DATA!$C$10)^A9)*F9*G9</f>
        <v>20.289827877053902</v>
      </c>
      <c r="N9" s="47">
        <f t="shared" si="1"/>
        <v>4876.0334888308926</v>
      </c>
      <c r="O9" s="26">
        <f>N9*RATES_shock!I17</f>
        <v>4491.3682178618374</v>
      </c>
      <c r="Q9" s="82">
        <f>B8*EXP(RATES_shock!S17)*(DATA!$C$14-DATA!$C$15)</f>
        <v>435.1713608266503</v>
      </c>
      <c r="R9" s="84">
        <f>C8*EXP(RATES_shock!S17)*(DATA!$C$14-DATA!$C$15)</f>
        <v>108.79284020666258</v>
      </c>
      <c r="S9" s="60">
        <f t="shared" si="2"/>
        <v>523.67437315625898</v>
      </c>
      <c r="T9" s="80">
        <f t="shared" si="3"/>
        <v>221.99833832784395</v>
      </c>
      <c r="W9" s="68" t="s">
        <v>72</v>
      </c>
      <c r="X9" s="71">
        <f>SUMPRODUCT(M4:M53,RATES_shock!I12:I61)</f>
        <v>270.66452201530973</v>
      </c>
    </row>
    <row r="10" spans="1:24" ht="15.75" thickBot="1" x14ac:dyDescent="0.3">
      <c r="A10" s="53">
        <v>7</v>
      </c>
      <c r="B10" s="44">
        <f>$B9*EXP(RATES_shock!S18)*(1-DATA!$C$14)</f>
        <v>52958.391491119466</v>
      </c>
      <c r="C10" s="47">
        <f>$C9*EXP(RATES_shock!S18)*(1-DATA!$C$14)</f>
        <v>13239.597872779867</v>
      </c>
      <c r="D10" s="26">
        <f t="shared" si="0"/>
        <v>66197.989363899338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3538.8272409746392</v>
      </c>
      <c r="J10" s="47">
        <f>MAX(D10,DATA!$C$4)*F9*('MORTALITY RATES MALE'!D69/1000)*G9</f>
        <v>267.66700127198533</v>
      </c>
      <c r="K10" s="47">
        <v>0</v>
      </c>
      <c r="L10" s="60">
        <f>D9*EXP(RATES_shock!S18)*DATA!$C$15*G10*F10</f>
        <v>287.16199070325831</v>
      </c>
      <c r="M10" s="47">
        <f>DATA!$C$13*((1+DATA!$C$10)^A10)*F10*G10</f>
        <v>17.404605440224138</v>
      </c>
      <c r="N10" s="47">
        <f t="shared" si="1"/>
        <v>4111.0608383901072</v>
      </c>
      <c r="O10" s="26">
        <f>N10*RATES_shock!I18</f>
        <v>3720.309991332088</v>
      </c>
      <c r="Q10" s="82">
        <f>B9*EXP(RATES_shock!S18)*(DATA!$C$14-DATA!$C$15)</f>
        <v>433.19747640997514</v>
      </c>
      <c r="R10" s="84">
        <f>C9*EXP(RATES_shock!S18)*(DATA!$C$14-DATA!$C$15)</f>
        <v>108.29936910249378</v>
      </c>
      <c r="S10" s="60">
        <f t="shared" si="2"/>
        <v>524.09224007224475</v>
      </c>
      <c r="T10" s="80">
        <f t="shared" si="3"/>
        <v>186.84512855477428</v>
      </c>
    </row>
    <row r="11" spans="1:24" ht="15.75" thickBot="1" x14ac:dyDescent="0.3">
      <c r="A11" s="53">
        <v>8</v>
      </c>
      <c r="B11" s="44">
        <f>$B10*EXP(RATES_shock!S19)*(1-DATA!$C$14)</f>
        <v>52761.741119294755</v>
      </c>
      <c r="C11" s="47">
        <f>$C10*EXP(RATES_shock!S19)*(1-DATA!$C$14)</f>
        <v>13190.435279823689</v>
      </c>
      <c r="D11" s="26">
        <f t="shared" si="0"/>
        <v>65952.176399118442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2961.2504699312299</v>
      </c>
      <c r="J11" s="47">
        <f>MAX(D11,DATA!$C$4)*F10*('MORTALITY RATES MALE'!D70/1000)*G10</f>
        <v>251.69409876402128</v>
      </c>
      <c r="K11" s="47">
        <v>0</v>
      </c>
      <c r="L11" s="60">
        <f>D10*EXP(RATES_shock!S19)*DATA!$C$15*G11*F11</f>
        <v>240.29588015922397</v>
      </c>
      <c r="M11" s="47">
        <f>DATA!$C$13*((1+DATA!$C$10)^A11)*F11*G11</f>
        <v>14.910746638698756</v>
      </c>
      <c r="N11" s="47">
        <f t="shared" si="1"/>
        <v>3468.1511954931739</v>
      </c>
      <c r="O11" s="26">
        <f>N11*RATES_shock!I19</f>
        <v>3080.9011839846398</v>
      </c>
      <c r="Q11" s="82">
        <f>B10*EXP(RATES_shock!S19)*(DATA!$C$14-DATA!$C$15)</f>
        <v>431.58888441140897</v>
      </c>
      <c r="R11" s="84">
        <f>C10*EXP(RATES_shock!S19)*(DATA!$C$14-DATA!$C$15)</f>
        <v>107.89722110285224</v>
      </c>
      <c r="S11" s="60">
        <f t="shared" si="2"/>
        <v>524.57535887556242</v>
      </c>
      <c r="T11" s="80">
        <f t="shared" si="3"/>
        <v>157.07858235178978</v>
      </c>
      <c r="W11" s="66" t="s">
        <v>75</v>
      </c>
      <c r="X11" s="69">
        <f>DATA!C4-X3</f>
        <v>3520.6374895958434</v>
      </c>
    </row>
    <row r="12" spans="1:24" x14ac:dyDescent="0.25">
      <c r="A12" s="53">
        <v>9</v>
      </c>
      <c r="B12" s="44">
        <f>$B11*EXP(RATES_shock!S20)*(1-DATA!$C$14)</f>
        <v>52593.69189137857</v>
      </c>
      <c r="C12" s="47">
        <f>$C11*EXP(RATES_shock!S20)*(1-DATA!$C$14)</f>
        <v>13148.422972844643</v>
      </c>
      <c r="D12" s="26">
        <f t="shared" si="0"/>
        <v>65742.114864223215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2476.318842399623</v>
      </c>
      <c r="J12" s="47">
        <f>MAX(D12,DATA!$C$4)*F11*('MORTALITY RATES MALE'!D71/1000)*G11</f>
        <v>232.24840861866119</v>
      </c>
      <c r="K12" s="47">
        <v>0</v>
      </c>
      <c r="L12" s="60">
        <f>D11*EXP(RATES_shock!S20)*DATA!$C$15*G12*F12</f>
        <v>200.94691116810131</v>
      </c>
      <c r="M12" s="47">
        <f>DATA!$C$13*((1+DATA!$C$10)^A12)*F12*G12</f>
        <v>12.759099767800144</v>
      </c>
      <c r="N12" s="47">
        <f t="shared" si="1"/>
        <v>2922.2732619541857</v>
      </c>
      <c r="O12" s="26">
        <f>N12*RATES_shock!I20</f>
        <v>2546.9761995228628</v>
      </c>
      <c r="Q12" s="82">
        <f>B11*EXP(RATES_shock!S20)*(DATA!$C$14-DATA!$C$15)</f>
        <v>430.21424860023359</v>
      </c>
      <c r="R12" s="84">
        <f>C11*EXP(RATES_shock!S20)*(DATA!$C$14-DATA!$C$15)</f>
        <v>107.5535621500584</v>
      </c>
      <c r="S12" s="60">
        <f t="shared" si="2"/>
        <v>525.00871098249183</v>
      </c>
      <c r="T12" s="80">
        <f t="shared" si="3"/>
        <v>131.885201359696</v>
      </c>
    </row>
    <row r="13" spans="1:24" ht="15.75" thickBot="1" x14ac:dyDescent="0.3">
      <c r="A13" s="54">
        <v>10</v>
      </c>
      <c r="B13" s="44">
        <f>$B12*EXP(RATES_shock!S21)*(1-DATA!$C$14)</f>
        <v>52398.229756975183</v>
      </c>
      <c r="C13" s="47">
        <f>$C12*EXP(RATES_shock!S21)*(1-DATA!$C$14)</f>
        <v>13099.557439243796</v>
      </c>
      <c r="D13" s="26">
        <f t="shared" si="0"/>
        <v>65497.787196218982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2066.8897944225705</v>
      </c>
      <c r="J13" s="47">
        <f>MAX(D13,DATA!$C$4)*F12*('MORTALITY RATES MALE'!D72/1000)*G12</f>
        <v>214.82802070271998</v>
      </c>
      <c r="K13" s="47">
        <v>0</v>
      </c>
      <c r="L13" s="60">
        <f>D12*EXP(RATES_shock!S21)*DATA!$C$15*G13*F13</f>
        <v>167.72424809125189</v>
      </c>
      <c r="M13" s="47">
        <f>DATA!$C$13*((1+DATA!$C$10)^A13)*F13*G13</f>
        <v>10.903144473882108</v>
      </c>
      <c r="N13" s="47">
        <f t="shared" si="1"/>
        <v>2460.3452076904246</v>
      </c>
      <c r="O13" s="26">
        <f>N13*RATES_shock!I21</f>
        <v>2105.0189346942971</v>
      </c>
      <c r="Q13" s="82">
        <f>B12*EXP(RATES_shock!S21)*(DATA!$C$14-DATA!$C$15)</f>
        <v>428.6153763351752</v>
      </c>
      <c r="R13" s="84">
        <f>C12*EXP(RATES_shock!S21)*(DATA!$C$14-DATA!$C$15)</f>
        <v>107.1538440837938</v>
      </c>
      <c r="S13" s="60">
        <f t="shared" si="2"/>
        <v>524.86607594508689</v>
      </c>
      <c r="T13" s="80">
        <f t="shared" si="3"/>
        <v>110.46116588059573</v>
      </c>
    </row>
    <row r="14" spans="1:24" x14ac:dyDescent="0.25">
      <c r="A14" s="53">
        <v>11</v>
      </c>
      <c r="B14" s="44">
        <f>$B13*EXP(RATES_shock!S22)*(1-DATA!$C$14)</f>
        <v>52316.600366133032</v>
      </c>
      <c r="C14" s="47">
        <f>$C13*EXP(RATES_shock!S22)*(1-DATA!$C$14)</f>
        <v>13079.150091533258</v>
      </c>
      <c r="D14" s="26">
        <f t="shared" si="0"/>
        <v>65395.75045766629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1726.7411115071193</v>
      </c>
      <c r="J14" s="47">
        <f>MAX(D14,DATA!$C$4)*F13*('MORTALITY RATES MALE'!D73/1000)*G13</f>
        <v>195.34604909739281</v>
      </c>
      <c r="K14" s="47">
        <v>0</v>
      </c>
      <c r="L14" s="60">
        <f>D13*EXP(RATES_shock!S22)*DATA!$C$15*G14*F14</f>
        <v>140.12294407621147</v>
      </c>
      <c r="M14" s="47">
        <f>DATA!$C$13*((1+DATA!$C$10)^A14)*F14*G14</f>
        <v>9.3055583875057977</v>
      </c>
      <c r="N14" s="47">
        <f t="shared" si="1"/>
        <v>2071.5156630682291</v>
      </c>
      <c r="O14" s="26">
        <f>N14*RATES_shock!I22</f>
        <v>1736.0576230971114</v>
      </c>
      <c r="Q14" s="82">
        <f>B13*EXP(RATES_shock!S22)*(DATA!$C$14-DATA!$C$15)</f>
        <v>427.94765125671182</v>
      </c>
      <c r="R14" s="84">
        <f>C13*EXP(RATES_shock!S22)*(DATA!$C$14-DATA!$C$15)</f>
        <v>106.98691281417796</v>
      </c>
      <c r="S14" s="60">
        <f t="shared" si="2"/>
        <v>525.62900568338398</v>
      </c>
      <c r="T14" s="80">
        <f t="shared" si="3"/>
        <v>92.561618899944747</v>
      </c>
      <c r="W14" s="73" t="s">
        <v>77</v>
      </c>
      <c r="X14" s="72">
        <f>SUM(T3:T53)</f>
        <v>3230.6038286516787</v>
      </c>
    </row>
    <row r="15" spans="1:24" x14ac:dyDescent="0.25">
      <c r="A15" s="53">
        <v>12</v>
      </c>
      <c r="B15" s="44">
        <f>$B14*EXP(RATES_shock!S23)*(1-DATA!$C$14)</f>
        <v>52196.984987440235</v>
      </c>
      <c r="C15" s="47">
        <f>$C14*EXP(RATES_shock!S23)*(1-DATA!$C$14)</f>
        <v>13049.246246860059</v>
      </c>
      <c r="D15" s="26">
        <f t="shared" si="0"/>
        <v>65246.231234300292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1438.8955473133815</v>
      </c>
      <c r="J15" s="47">
        <f>MAX(D15,DATA!$C$4)*F14*('MORTALITY RATES MALE'!D74/1000)*G14</f>
        <v>182.21490541913502</v>
      </c>
      <c r="K15" s="47">
        <v>0</v>
      </c>
      <c r="L15" s="60">
        <f>D14*EXP(RATES_shock!S23)*DATA!$C$15*G15*F15</f>
        <v>116.76561832233666</v>
      </c>
      <c r="M15" s="47">
        <f>DATA!$C$13*((1+DATA!$C$10)^A15)*F15*G15</f>
        <v>7.9276129256474652</v>
      </c>
      <c r="N15" s="47">
        <f t="shared" si="1"/>
        <v>1745.8036839805006</v>
      </c>
      <c r="O15" s="26">
        <f>N15*RATES_shock!I23</f>
        <v>1434.1820153234416</v>
      </c>
      <c r="Q15" s="82">
        <f>B14*EXP(RATES_shock!S23)*(DATA!$C$14-DATA!$C$15)</f>
        <v>426.96920235124929</v>
      </c>
      <c r="R15" s="84">
        <f>C14*EXP(RATES_shock!S23)*(DATA!$C$14-DATA!$C$15)</f>
        <v>106.74230058781232</v>
      </c>
      <c r="S15" s="60">
        <f t="shared" si="2"/>
        <v>525.78389001341407</v>
      </c>
      <c r="T15" s="80">
        <f t="shared" si="3"/>
        <v>77.331907201595129</v>
      </c>
      <c r="W15" s="74" t="s">
        <v>78</v>
      </c>
      <c r="X15" s="70">
        <f>DATA!C4-X3-X14</f>
        <v>290.03366094416469</v>
      </c>
    </row>
    <row r="16" spans="1:24" ht="15.75" thickBot="1" x14ac:dyDescent="0.3">
      <c r="A16" s="53">
        <v>13</v>
      </c>
      <c r="B16" s="44">
        <f>$B15*EXP(RATES_shock!S24)*(1-DATA!$C$14)</f>
        <v>52058.128192958015</v>
      </c>
      <c r="C16" s="47">
        <f>$C15*EXP(RATES_shock!S24)*(1-DATA!$C$14)</f>
        <v>13014.532048239504</v>
      </c>
      <c r="D16" s="26">
        <f t="shared" si="0"/>
        <v>65072.660241197518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1196.2534103222856</v>
      </c>
      <c r="J16" s="47">
        <f>MAX(D16,DATA!$C$4)*F15*('MORTALITY RATES MALE'!D75/1000)*G15</f>
        <v>168.90783581930975</v>
      </c>
      <c r="K16" s="47">
        <v>0</v>
      </c>
      <c r="L16" s="60">
        <f>D15*EXP(RATES_shock!S24)*DATA!$C$15*G16*F16</f>
        <v>97.076194066977166</v>
      </c>
      <c r="M16" s="47">
        <f>DATA!$C$13*((1+DATA!$C$10)^A16)*F16*G16</f>
        <v>6.7405795123229648</v>
      </c>
      <c r="N16" s="47">
        <f t="shared" si="1"/>
        <v>1468.9780197208954</v>
      </c>
      <c r="O16" s="26">
        <f>N16*RATES_shock!I24</f>
        <v>1183.3681827929838</v>
      </c>
      <c r="Q16" s="82">
        <f>B15*EXP(RATES_shock!S24)*(DATA!$C$14-DATA!$C$15)</f>
        <v>425.83335945159922</v>
      </c>
      <c r="R16" s="84">
        <f>C15*EXP(RATES_shock!S24)*(DATA!$C$14-DATA!$C$15)</f>
        <v>106.45833986289981</v>
      </c>
      <c r="S16" s="60">
        <f t="shared" si="2"/>
        <v>525.55111980217612</v>
      </c>
      <c r="T16" s="80">
        <f t="shared" si="3"/>
        <v>64.434882197156995</v>
      </c>
      <c r="W16" s="75" t="s">
        <v>79</v>
      </c>
      <c r="X16" s="71">
        <f>(DATA!$C$14-DATA!$C$15)*X18*DATA!C4</f>
        <v>3176.3701900888609</v>
      </c>
    </row>
    <row r="17" spans="1:24" ht="15.75" thickBot="1" x14ac:dyDescent="0.3">
      <c r="A17" s="53">
        <v>14</v>
      </c>
      <c r="B17" s="44">
        <f>$B16*EXP(RATES_shock!S25)*(1-DATA!$C$14)</f>
        <v>51859.396289404911</v>
      </c>
      <c r="C17" s="47">
        <f>$C16*EXP(RATES_shock!S25)*(1-DATA!$C$14)</f>
        <v>12964.849072351228</v>
      </c>
      <c r="D17" s="26">
        <f t="shared" si="0"/>
        <v>64824.24536175614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990.94301323327136</v>
      </c>
      <c r="J17" s="47">
        <f>MAX(D17,DATA!$C$4)*F16*('MORTALITY RATES MALE'!D76/1000)*G16</f>
        <v>158.30505414101336</v>
      </c>
      <c r="K17" s="47">
        <v>0</v>
      </c>
      <c r="L17" s="60">
        <f>D16*EXP(RATES_shock!S25)*DATA!$C$15*G17*F17</f>
        <v>80.415980626060531</v>
      </c>
      <c r="M17" s="47">
        <f>DATA!$C$13*((1+DATA!$C$10)^A17)*F17*G17</f>
        <v>5.7172623418476558</v>
      </c>
      <c r="N17" s="47">
        <f t="shared" si="1"/>
        <v>1235.3813103421928</v>
      </c>
      <c r="O17" s="26">
        <f>N17*RATES_shock!I25</f>
        <v>977.02474700917617</v>
      </c>
      <c r="Q17" s="82">
        <f>B16*EXP(RATES_shock!S25)*(DATA!$C$14-DATA!$C$15)</f>
        <v>424.20774060862902</v>
      </c>
      <c r="R17" s="84">
        <f>C16*EXP(RATES_shock!S25)*(DATA!$C$14-DATA!$C$15)</f>
        <v>106.05193515215726</v>
      </c>
      <c r="S17" s="60">
        <f t="shared" si="2"/>
        <v>524.54241341893862</v>
      </c>
      <c r="T17" s="80">
        <f t="shared" si="3"/>
        <v>53.478275725120518</v>
      </c>
    </row>
    <row r="18" spans="1:24" ht="15.75" thickBot="1" x14ac:dyDescent="0.3">
      <c r="A18" s="54">
        <v>15</v>
      </c>
      <c r="B18" s="44">
        <f>$B17*EXP(RATES_shock!S26)*(1-DATA!$C$14)</f>
        <v>51644.144441173506</v>
      </c>
      <c r="C18" s="47">
        <f>$C17*EXP(RATES_shock!S26)*(1-DATA!$C$14)</f>
        <v>12911.036110293377</v>
      </c>
      <c r="D18" s="26">
        <f t="shared" si="0"/>
        <v>64555.180551466881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818.65986261232706</v>
      </c>
      <c r="J18" s="47">
        <f>MAX(D18,DATA!$C$4)*F17*('MORTALITY RATES MALE'!D77/1000)*G17</f>
        <v>145.63232895681688</v>
      </c>
      <c r="K18" s="47">
        <v>0</v>
      </c>
      <c r="L18" s="60">
        <f>D17*EXP(RATES_shock!S26)*DATA!$C$15*G18*F18</f>
        <v>66.435693060090784</v>
      </c>
      <c r="M18" s="47">
        <f>DATA!$C$13*((1+DATA!$C$10)^A18)*F18*G18</f>
        <v>4.8378652721730049</v>
      </c>
      <c r="N18" s="47">
        <f t="shared" si="1"/>
        <v>1035.5657499014078</v>
      </c>
      <c r="O18" s="26">
        <f>N18*RATES_shock!I26</f>
        <v>804.31735542452304</v>
      </c>
      <c r="Q18" s="82">
        <f>B17*EXP(RATES_shock!S26)*(DATA!$C$14-DATA!$C$15)</f>
        <v>422.44698929385277</v>
      </c>
      <c r="R18" s="84">
        <f>C17*EXP(RATES_shock!S26)*(DATA!$C$14-DATA!$C$15)</f>
        <v>105.61174732346319</v>
      </c>
      <c r="S18" s="60">
        <f t="shared" si="2"/>
        <v>523.220871345143</v>
      </c>
      <c r="T18" s="80">
        <f t="shared" si="3"/>
        <v>44.253469256334164</v>
      </c>
      <c r="W18" s="66" t="s">
        <v>80</v>
      </c>
      <c r="X18" s="69">
        <f>SUMPRODUCT(O4:O53,A4:A53)/SUM(O4:O53)</f>
        <v>5.672089625158681</v>
      </c>
    </row>
    <row r="19" spans="1:24" x14ac:dyDescent="0.25">
      <c r="A19" s="53">
        <v>16</v>
      </c>
      <c r="B19" s="44">
        <f>$B18*EXP(RATES_shock!S27)*(1-DATA!$C$14)</f>
        <v>51446.976110806238</v>
      </c>
      <c r="C19" s="47">
        <f>$C18*EXP(RATES_shock!S27)*(1-DATA!$C$14)</f>
        <v>12861.744027701559</v>
      </c>
      <c r="D19" s="26">
        <f t="shared" si="0"/>
        <v>64308.720138507793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674.49578085015276</v>
      </c>
      <c r="J19" s="47">
        <f>MAX(D19,DATA!$C$4)*F18*('MORTALITY RATES MALE'!D78/1000)*G18</f>
        <v>135.76853161019986</v>
      </c>
      <c r="K19" s="47">
        <v>0</v>
      </c>
      <c r="L19" s="60">
        <f>D18*EXP(RATES_shock!S27)*DATA!$C$15*G19*F19</f>
        <v>54.737069245238892</v>
      </c>
      <c r="M19" s="47">
        <f>DATA!$C$13*((1+DATA!$C$10)^A19)*F19*G19</f>
        <v>4.0812692377695097</v>
      </c>
      <c r="N19" s="47">
        <f t="shared" si="1"/>
        <v>869.08265094336105</v>
      </c>
      <c r="O19" s="26">
        <f>N19*RATES_shock!I27</f>
        <v>662.69078352199926</v>
      </c>
      <c r="Q19" s="82">
        <f>B18*EXP(RATES_shock!S27)*(DATA!$C$14-DATA!$C$15)</f>
        <v>420.83416041559286</v>
      </c>
      <c r="R19" s="84">
        <f>C18*EXP(RATES_shock!S27)*(DATA!$C$14-DATA!$C$15)</f>
        <v>105.20854010389822</v>
      </c>
      <c r="S19" s="60">
        <f t="shared" si="2"/>
        <v>521.9614312817215</v>
      </c>
      <c r="T19" s="80">
        <f t="shared" si="3"/>
        <v>36.512534543150593</v>
      </c>
    </row>
    <row r="20" spans="1:24" x14ac:dyDescent="0.25">
      <c r="A20" s="53">
        <v>17</v>
      </c>
      <c r="B20" s="44">
        <f>$B19*EXP(RATES_shock!S28)*(1-DATA!$C$14)</f>
        <v>51234.936421720093</v>
      </c>
      <c r="C20" s="47">
        <f>$C19*EXP(RATES_shock!S28)*(1-DATA!$C$14)</f>
        <v>12808.734105430023</v>
      </c>
      <c r="D20" s="26">
        <f t="shared" si="0"/>
        <v>64043.670527150112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554.4702821573859</v>
      </c>
      <c r="J20" s="47">
        <f>MAX(D20,DATA!$C$4)*F19*('MORTALITY RATES MALE'!D79/1000)*G19</f>
        <v>120.15380562471222</v>
      </c>
      <c r="K20" s="47">
        <v>0</v>
      </c>
      <c r="L20" s="60">
        <f>D19*EXP(RATES_shock!S28)*DATA!$C$15*G20*F20</f>
        <v>44.997156508673264</v>
      </c>
      <c r="M20" s="47">
        <f>DATA!$C$13*((1+DATA!$C$10)^A20)*F20*G20</f>
        <v>3.4363120827083646</v>
      </c>
      <c r="N20" s="47">
        <f t="shared" si="1"/>
        <v>723.05755637347966</v>
      </c>
      <c r="O20" s="26">
        <f>N20*RATES_shock!I28</f>
        <v>541.44609503308084</v>
      </c>
      <c r="Q20" s="82">
        <f>B19*EXP(RATES_shock!S28)*(DATA!$C$14-DATA!$C$15)</f>
        <v>419.09968443124814</v>
      </c>
      <c r="R20" s="84">
        <f>C19*EXP(RATES_shock!S28)*(DATA!$C$14-DATA!$C$15)</f>
        <v>104.77492110781203</v>
      </c>
      <c r="S20" s="60">
        <f t="shared" si="2"/>
        <v>520.43829345635186</v>
      </c>
      <c r="T20" s="80">
        <f t="shared" si="3"/>
        <v>30.0517656387571</v>
      </c>
    </row>
    <row r="21" spans="1:24" x14ac:dyDescent="0.25">
      <c r="A21" s="53">
        <v>18</v>
      </c>
      <c r="B21" s="44">
        <f>$B20*EXP(RATES_shock!S29)*(1-DATA!$C$14)</f>
        <v>50949.581334369861</v>
      </c>
      <c r="C21" s="47">
        <f>$C20*EXP(RATES_shock!S29)*(1-DATA!$C$14)</f>
        <v>12737.395333592465</v>
      </c>
      <c r="D21" s="26">
        <f t="shared" si="0"/>
        <v>63686.976667962328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453.71443538236542</v>
      </c>
      <c r="J21" s="47">
        <f>MAX(D21,DATA!$C$4)*F20*('MORTALITY RATES MALE'!D80/1000)*G20</f>
        <v>109.63281669581283</v>
      </c>
      <c r="K21" s="47">
        <v>0</v>
      </c>
      <c r="L21" s="60">
        <f>D20*EXP(RATES_shock!S29)*DATA!$C$15*G21*F21</f>
        <v>36.820889715457561</v>
      </c>
      <c r="M21" s="47">
        <f>DATA!$C$13*((1+DATA!$C$10)^A21)*F21*G21</f>
        <v>2.8842145327092514</v>
      </c>
      <c r="N21" s="47">
        <f t="shared" si="1"/>
        <v>603.05235632634515</v>
      </c>
      <c r="O21" s="26">
        <f>N21*RATES_shock!I29</f>
        <v>444.12151463754196</v>
      </c>
      <c r="Q21" s="82">
        <f>B20*EXP(RATES_shock!S29)*(DATA!$C$14-DATA!$C$15)</f>
        <v>416.76549148768794</v>
      </c>
      <c r="R21" s="84">
        <f>C20*EXP(RATES_shock!S29)*(DATA!$C$14-DATA!$C$15)</f>
        <v>104.19137287192198</v>
      </c>
      <c r="S21" s="60">
        <f t="shared" si="2"/>
        <v>518.0726498269006</v>
      </c>
      <c r="T21" s="80">
        <f t="shared" si="3"/>
        <v>24.616494334604106</v>
      </c>
    </row>
    <row r="22" spans="1:24" x14ac:dyDescent="0.25">
      <c r="A22" s="53">
        <v>19</v>
      </c>
      <c r="B22" s="44">
        <f>$B21*EXP(RATES_shock!S30)*(1-DATA!$C$14)</f>
        <v>50540.930860731991</v>
      </c>
      <c r="C22" s="47">
        <f>$C21*EXP(RATES_shock!S30)*(1-DATA!$C$14)</f>
        <v>12635.232715182998</v>
      </c>
      <c r="D22" s="26">
        <f t="shared" si="0"/>
        <v>63176.163575914987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368.77148520031574</v>
      </c>
      <c r="J22" s="47">
        <f>MAX(D22,DATA!$C$4)*F21*('MORTALITY RATES MALE'!D81/1000)*G21</f>
        <v>101.8933221351582</v>
      </c>
      <c r="K22" s="47">
        <v>0</v>
      </c>
      <c r="L22" s="60">
        <f>D21*EXP(RATES_shock!S30)*DATA!$C$15*G22*F22</f>
        <v>29.927781087834308</v>
      </c>
      <c r="M22" s="47">
        <f>DATA!$C$13*((1+DATA!$C$10)^A22)*F22*G22</f>
        <v>2.4104901208742051</v>
      </c>
      <c r="N22" s="47">
        <f t="shared" si="1"/>
        <v>503.00307854418247</v>
      </c>
      <c r="O22" s="26">
        <f>N22*RATES_shock!I30</f>
        <v>365.21926202329803</v>
      </c>
      <c r="Q22" s="82">
        <f>B21*EXP(RATES_shock!S30)*(DATA!$C$14-DATA!$C$15)</f>
        <v>413.42274732705101</v>
      </c>
      <c r="R22" s="84">
        <f>C21*EXP(RATES_shock!S30)*(DATA!$C$14-DATA!$C$15)</f>
        <v>103.35568683176275</v>
      </c>
      <c r="S22" s="60">
        <f t="shared" si="2"/>
        <v>514.36794403793954</v>
      </c>
      <c r="T22" s="80">
        <f t="shared" si="3"/>
        <v>20.025670103049446</v>
      </c>
    </row>
    <row r="23" spans="1:24" x14ac:dyDescent="0.25">
      <c r="A23" s="54">
        <v>20</v>
      </c>
      <c r="B23" s="44">
        <f>$B22*EXP(RATES_shock!S31)*(1-DATA!$C$14)</f>
        <v>50002.58497652709</v>
      </c>
      <c r="C23" s="47">
        <f>$C22*EXP(RATES_shock!S31)*(1-DATA!$C$14)</f>
        <v>12500.646244131773</v>
      </c>
      <c r="D23" s="26">
        <f t="shared" si="0"/>
        <v>62503.231220658861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297.35003873430259</v>
      </c>
      <c r="J23" s="47">
        <f>MAX(D23,DATA!$C$4)*F22*('MORTALITY RATES MALE'!D82/1000)*G22</f>
        <v>95.333435030049415</v>
      </c>
      <c r="K23" s="47">
        <v>0</v>
      </c>
      <c r="L23" s="60">
        <f>D22*EXP(RATES_shock!S31)*DATA!$C$15*G23*F23</f>
        <v>24.131893155037286</v>
      </c>
      <c r="M23" s="47">
        <f>DATA!$C$13*((1+DATA!$C$10)^A23)*F23*G23</f>
        <v>2.0038867925817305</v>
      </c>
      <c r="N23" s="47">
        <f t="shared" si="1"/>
        <v>418.81925371197104</v>
      </c>
      <c r="O23" s="26">
        <f>N23*RATES_shock!I31</f>
        <v>300.60714904784231</v>
      </c>
      <c r="Q23" s="82">
        <f>B22*EXP(RATES_shock!S31)*(DATA!$C$14-DATA!$C$15)</f>
        <v>409.01910001249149</v>
      </c>
      <c r="R23" s="84">
        <f>C22*EXP(RATES_shock!S31)*(DATA!$C$14-DATA!$C$15)</f>
        <v>102.25477500312287</v>
      </c>
      <c r="S23" s="60">
        <f t="shared" si="2"/>
        <v>509.26998822303261</v>
      </c>
      <c r="T23" s="80">
        <f t="shared" si="3"/>
        <v>16.159536547610287</v>
      </c>
    </row>
    <row r="24" spans="1:24" x14ac:dyDescent="0.25">
      <c r="A24" s="53">
        <v>21</v>
      </c>
      <c r="B24" s="44">
        <f>$B23*EXP(RATES_shock!S32)*(1-DATA!$C$14)</f>
        <v>49504.963084471448</v>
      </c>
      <c r="C24" s="47">
        <f>$C23*EXP(RATES_shock!S32)*(1-DATA!$C$14)</f>
        <v>12376.240771117862</v>
      </c>
      <c r="D24" s="26">
        <f t="shared" si="0"/>
        <v>61881.203855589309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238.69933204840851</v>
      </c>
      <c r="J24" s="47">
        <f>MAX(D24,DATA!$C$4)*F23*('MORTALITY RATES MALE'!D83/1000)*G23</f>
        <v>86.988700772367167</v>
      </c>
      <c r="K24" s="47">
        <v>0</v>
      </c>
      <c r="L24" s="60">
        <f>D23*EXP(RATES_shock!S32)*DATA!$C$15*G24*F24</f>
        <v>19.372284939794628</v>
      </c>
      <c r="M24" s="47">
        <f>DATA!$C$13*((1+DATA!$C$10)^A24)*F24*G24</f>
        <v>1.6573205854890232</v>
      </c>
      <c r="N24" s="47">
        <f t="shared" si="1"/>
        <v>346.71763834605929</v>
      </c>
      <c r="O24" s="26">
        <f>N24*RATES_shock!I32</f>
        <v>245.82790066445611</v>
      </c>
      <c r="Q24" s="82">
        <f>B23*EXP(RATES_shock!S32)*(DATA!$C$14-DATA!$C$15)</f>
        <v>404.94857328810997</v>
      </c>
      <c r="R24" s="84">
        <f>C23*EXP(RATES_shock!S32)*(DATA!$C$14-DATA!$C$15)</f>
        <v>101.23714332202749</v>
      </c>
      <c r="S24" s="60">
        <f t="shared" si="2"/>
        <v>504.52839602464843</v>
      </c>
      <c r="T24" s="80">
        <f t="shared" si="3"/>
        <v>12.980744507861671</v>
      </c>
    </row>
    <row r="25" spans="1:24" x14ac:dyDescent="0.25">
      <c r="A25" s="53">
        <v>22</v>
      </c>
      <c r="B25" s="44">
        <f>$B24*EXP(RATES_shock!S33)*(1-DATA!$C$14)</f>
        <v>49066.294263855678</v>
      </c>
      <c r="C25" s="47">
        <f>$C24*EXP(RATES_shock!S33)*(1-DATA!$C$14)</f>
        <v>12266.573565963919</v>
      </c>
      <c r="D25" s="26">
        <f t="shared" si="0"/>
        <v>61332.867829819595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190.34209187614172</v>
      </c>
      <c r="J25" s="47">
        <f>MAX(D25,DATA!$C$4)*F24*('MORTALITY RATES MALE'!D84/1000)*G24</f>
        <v>81.847542106239558</v>
      </c>
      <c r="K25" s="47">
        <v>0</v>
      </c>
      <c r="L25" s="60">
        <f>D24*EXP(RATES_shock!S33)*DATA!$C$15*G25*F25</f>
        <v>15.447943790713191</v>
      </c>
      <c r="M25" s="47">
        <f>DATA!$C$13*((1+DATA!$C$10)^A25)*F25*G25</f>
        <v>1.3600723470694571</v>
      </c>
      <c r="N25" s="47">
        <f t="shared" si="1"/>
        <v>288.99765012016388</v>
      </c>
      <c r="O25" s="26">
        <f>N25*RATES_shock!I33</f>
        <v>202.18730556436327</v>
      </c>
      <c r="Q25" s="82">
        <f>B24*EXP(RATES_shock!S33)*(DATA!$C$14-DATA!$C$15)</f>
        <v>401.360280276938</v>
      </c>
      <c r="R25" s="84">
        <f>C24*EXP(RATES_shock!S33)*(DATA!$C$14-DATA!$C$15)</f>
        <v>100.3400700692345</v>
      </c>
      <c r="S25" s="60">
        <f t="shared" si="2"/>
        <v>500.34027799910308</v>
      </c>
      <c r="T25" s="80">
        <f t="shared" si="3"/>
        <v>10.357018866346994</v>
      </c>
    </row>
    <row r="26" spans="1:24" x14ac:dyDescent="0.25">
      <c r="A26" s="53">
        <v>23</v>
      </c>
      <c r="B26" s="44">
        <f>$B25*EXP(RATES_shock!S34)*(1-DATA!$C$14)</f>
        <v>48684.160920792281</v>
      </c>
      <c r="C26" s="47">
        <f>$C25*EXP(RATES_shock!S34)*(1-DATA!$C$14)</f>
        <v>12171.04023019807</v>
      </c>
      <c r="D26" s="26">
        <f t="shared" si="0"/>
        <v>60855.201150990353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150.94634325290426</v>
      </c>
      <c r="J26" s="47">
        <f>MAX(D26,DATA!$C$4)*F25*('MORTALITY RATES MALE'!D85/1000)*G25</f>
        <v>73.518391281047727</v>
      </c>
      <c r="K26" s="47">
        <v>0</v>
      </c>
      <c r="L26" s="60">
        <f>D25*EXP(RATES_shock!S34)*DATA!$C$15*G26*F26</f>
        <v>12.25080349924305</v>
      </c>
      <c r="M26" s="47">
        <f>DATA!$C$13*((1+DATA!$C$10)^A26)*F26*G26</f>
        <v>1.1087959873747357</v>
      </c>
      <c r="N26" s="47">
        <f t="shared" si="1"/>
        <v>237.82433402056978</v>
      </c>
      <c r="O26" s="26">
        <f>N26*RATES_shock!I34</f>
        <v>164.0024315637074</v>
      </c>
      <c r="Q26" s="82">
        <f>B25*EXP(RATES_shock!S34)*(DATA!$C$14-DATA!$C$15)</f>
        <v>398.234445159855</v>
      </c>
      <c r="R26" s="84">
        <f>C25*EXP(RATES_shock!S34)*(DATA!$C$14-DATA!$C$15)</f>
        <v>99.55861128996375</v>
      </c>
      <c r="S26" s="60">
        <f t="shared" si="2"/>
        <v>496.68426046244406</v>
      </c>
      <c r="T26" s="80">
        <f t="shared" si="3"/>
        <v>8.2174895937923846</v>
      </c>
    </row>
    <row r="27" spans="1:24" x14ac:dyDescent="0.25">
      <c r="A27" s="53">
        <v>24</v>
      </c>
      <c r="B27" s="44">
        <f>$B26*EXP(RATES_shock!S35)*(1-DATA!$C$14)</f>
        <v>48354.457128592141</v>
      </c>
      <c r="C27" s="47">
        <f>$C26*EXP(RATES_shock!S35)*(1-DATA!$C$14)</f>
        <v>12088.614282148035</v>
      </c>
      <c r="D27" s="26">
        <f t="shared" si="0"/>
        <v>60443.071410740173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118.92859278453702</v>
      </c>
      <c r="J27" s="47">
        <f>MAX(D27,DATA!$C$4)*F26*('MORTALITY RATES MALE'!D86/1000)*G26</f>
        <v>65.700848460008103</v>
      </c>
      <c r="K27" s="47">
        <v>0</v>
      </c>
      <c r="L27" s="60">
        <f>D26*EXP(RATES_shock!S35)*DATA!$C$15*G27*F27</f>
        <v>9.6523781422955945</v>
      </c>
      <c r="M27" s="47">
        <f>DATA!$C$13*((1+DATA!$C$10)^A27)*F27*G27</f>
        <v>0.89716587949145066</v>
      </c>
      <c r="N27" s="47">
        <f t="shared" si="1"/>
        <v>195.17898526633215</v>
      </c>
      <c r="O27" s="26">
        <f>N27*RATES_shock!I35</f>
        <v>132.5308812647379</v>
      </c>
      <c r="Q27" s="82">
        <f>B26*EXP(RATES_shock!S35)*(DATA!$C$14-DATA!$C$15)</f>
        <v>395.53748162447556</v>
      </c>
      <c r="R27" s="84">
        <f>C26*EXP(RATES_shock!S35)*(DATA!$C$14-DATA!$C$15)</f>
        <v>98.88437040611889</v>
      </c>
      <c r="S27" s="60">
        <f t="shared" si="2"/>
        <v>493.52468615110297</v>
      </c>
      <c r="T27" s="80">
        <f t="shared" si="3"/>
        <v>6.4772189387879076</v>
      </c>
    </row>
    <row r="28" spans="1:24" x14ac:dyDescent="0.25">
      <c r="A28" s="54">
        <v>25</v>
      </c>
      <c r="B28" s="44">
        <f>$B27*EXP(RATES_shock!S36)*(1-DATA!$C$14)</f>
        <v>48071.429249163826</v>
      </c>
      <c r="C28" s="47">
        <f>$C27*EXP(RATES_shock!S36)*(1-DATA!$C$14)</f>
        <v>12017.857312290957</v>
      </c>
      <c r="D28" s="26">
        <f t="shared" si="0"/>
        <v>60089.286561454785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92.932177440943377</v>
      </c>
      <c r="J28" s="47">
        <f>MAX(D28,DATA!$C$4)*F27*('MORTALITY RATES MALE'!D87/1000)*G27</f>
        <v>58.776097693770538</v>
      </c>
      <c r="K28" s="47">
        <v>0</v>
      </c>
      <c r="L28" s="60">
        <f>D27*EXP(RATES_shock!S36)*DATA!$C$15*G28*F28</f>
        <v>7.5425843287024978</v>
      </c>
      <c r="M28" s="47">
        <f>DATA!$C$13*((1+DATA!$C$10)^A28)*F28*G28</f>
        <v>0.71929699217873222</v>
      </c>
      <c r="N28" s="47">
        <f t="shared" si="1"/>
        <v>159.97015645559514</v>
      </c>
      <c r="O28" s="26">
        <f>N28*RATES_shock!I36</f>
        <v>106.85905558387468</v>
      </c>
      <c r="Q28" s="82">
        <f>B27*EXP(RATES_shock!S36)*(DATA!$C$14-DATA!$C$15)</f>
        <v>393.22232514653427</v>
      </c>
      <c r="R28" s="84">
        <f>C27*EXP(RATES_shock!S36)*(DATA!$C$14-DATA!$C$15)</f>
        <v>98.305581286633569</v>
      </c>
      <c r="S28" s="60">
        <f t="shared" si="2"/>
        <v>490.80860944098913</v>
      </c>
      <c r="T28" s="80">
        <f t="shared" si="3"/>
        <v>5.0632245960972107</v>
      </c>
    </row>
    <row r="29" spans="1:24" x14ac:dyDescent="0.25">
      <c r="A29" s="53">
        <v>26</v>
      </c>
      <c r="B29" s="44">
        <f>$B28*EXP(RATES_shock!S37)*(1-DATA!$C$14)</f>
        <v>47815.457615862717</v>
      </c>
      <c r="C29" s="47">
        <f>$C28*EXP(RATES_shock!S37)*(1-DATA!$C$14)</f>
        <v>11953.864403965679</v>
      </c>
      <c r="D29" s="26">
        <f t="shared" si="0"/>
        <v>59769.322019828396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72.048385565776599</v>
      </c>
      <c r="J29" s="47">
        <f>MAX(D29,DATA!$C$4)*F28*('MORTALITY RATES MALE'!D88/1000)*G28</f>
        <v>50.952946772070234</v>
      </c>
      <c r="K29" s="47">
        <v>0</v>
      </c>
      <c r="L29" s="60">
        <f>D28*EXP(RATES_shock!S37)*DATA!$C$15*G29*F29</f>
        <v>5.84769020039748</v>
      </c>
      <c r="M29" s="47">
        <f>DATA!$C$13*((1+DATA!$C$10)^A29)*F29*G29</f>
        <v>0.5718621018676151</v>
      </c>
      <c r="N29" s="47">
        <f t="shared" si="1"/>
        <v>129.42088464011192</v>
      </c>
      <c r="O29" s="26">
        <f>N29*RATES_shock!I37</f>
        <v>85.003008911704057</v>
      </c>
      <c r="Q29" s="82">
        <f>B28*EXP(RATES_shock!S37)*(DATA!$C$14-DATA!$C$15)</f>
        <v>391.12848765531868</v>
      </c>
      <c r="R29" s="84">
        <f>C28*EXP(RATES_shock!S37)*(DATA!$C$14-DATA!$C$15)</f>
        <v>97.78212191382967</v>
      </c>
      <c r="S29" s="60">
        <f t="shared" si="2"/>
        <v>488.33874746728071</v>
      </c>
      <c r="T29" s="80">
        <f t="shared" si="3"/>
        <v>3.926622088183636</v>
      </c>
    </row>
    <row r="30" spans="1:24" x14ac:dyDescent="0.25">
      <c r="A30" s="53">
        <v>27</v>
      </c>
      <c r="B30" s="44">
        <f>$B29*EXP(RATES_shock!S38)*(1-DATA!$C$14)</f>
        <v>47601.57795405019</v>
      </c>
      <c r="C30" s="47">
        <f>$C29*EXP(RATES_shock!S38)*(1-DATA!$C$14)</f>
        <v>11900.394488512547</v>
      </c>
      <c r="D30" s="26">
        <f t="shared" si="0"/>
        <v>59501.972442562736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55.265001587570246</v>
      </c>
      <c r="J30" s="47">
        <f>MAX(D30,DATA!$C$4)*F29*('MORTALITY RATES MALE'!D89/1000)*G29</f>
        <v>44.740684016774658</v>
      </c>
      <c r="K30" s="47">
        <v>0</v>
      </c>
      <c r="L30" s="60">
        <f>D29*EXP(RATES_shock!S38)*DATA!$C$15*G30*F30</f>
        <v>4.4855558780960951</v>
      </c>
      <c r="M30" s="47">
        <f>DATA!$C$13*((1+DATA!$C$10)^A30)*F30*G30</f>
        <v>0.44943860072756536</v>
      </c>
      <c r="N30" s="47">
        <f t="shared" si="1"/>
        <v>104.94068008316856</v>
      </c>
      <c r="O30" s="26">
        <f>N30*RATES_shock!I38</f>
        <v>67.711062892855168</v>
      </c>
      <c r="Q30" s="82">
        <f>B29*EXP(RATES_shock!S38)*(DATA!$C$14-DATA!$C$15)</f>
        <v>389.37896076932662</v>
      </c>
      <c r="R30" s="84">
        <f>C29*EXP(RATES_shock!S38)*(DATA!$C$14-DATA!$C$15)</f>
        <v>97.344740192331656</v>
      </c>
      <c r="S30" s="60">
        <f t="shared" si="2"/>
        <v>486.27426236093072</v>
      </c>
      <c r="T30" s="80">
        <f t="shared" si="3"/>
        <v>3.0127152503035481</v>
      </c>
    </row>
    <row r="31" spans="1:24" x14ac:dyDescent="0.25">
      <c r="A31" s="53">
        <v>28</v>
      </c>
      <c r="B31" s="44">
        <f>$B30*EXP(RATES_shock!S39)*(1-DATA!$C$14)</f>
        <v>47407.303697836236</v>
      </c>
      <c r="C31" s="47">
        <f>$C30*EXP(RATES_shock!S39)*(1-DATA!$C$14)</f>
        <v>11851.825924459059</v>
      </c>
      <c r="D31" s="26">
        <f t="shared" si="0"/>
        <v>59259.129622295295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41.781286025783103</v>
      </c>
      <c r="J31" s="47">
        <f>MAX(D31,DATA!$C$4)*F30*('MORTALITY RATES MALE'!D90/1000)*G30</f>
        <v>39.410827186122731</v>
      </c>
      <c r="K31" s="47">
        <v>0</v>
      </c>
      <c r="L31" s="60">
        <f>D30*EXP(RATES_shock!S39)*DATA!$C$15*G31*F31</f>
        <v>3.3912040020235681</v>
      </c>
      <c r="M31" s="47">
        <f>DATA!$C$13*((1+DATA!$C$10)^A31)*F31*G31</f>
        <v>0.34800403576014166</v>
      </c>
      <c r="N31" s="47">
        <f t="shared" si="1"/>
        <v>84.931321249689546</v>
      </c>
      <c r="O31" s="26">
        <f>N31*RATES_shock!I39</f>
        <v>53.814410341902736</v>
      </c>
      <c r="Q31" s="82">
        <f>B30*EXP(RATES_shock!S39)*(DATA!$C$14-DATA!$C$15)</f>
        <v>387.78980529927384</v>
      </c>
      <c r="R31" s="84">
        <f>C30*EXP(RATES_shock!S39)*(DATA!$C$14-DATA!$C$15)</f>
        <v>96.947451324818459</v>
      </c>
      <c r="S31" s="60">
        <f t="shared" si="2"/>
        <v>484.38925258833217</v>
      </c>
      <c r="T31" s="80">
        <f t="shared" si="3"/>
        <v>2.2781642881350956</v>
      </c>
    </row>
    <row r="32" spans="1:24" x14ac:dyDescent="0.25">
      <c r="A32" s="53">
        <v>29</v>
      </c>
      <c r="B32" s="44">
        <f>$B31*EXP(RATES_shock!S40)*(1-DATA!$C$14)</f>
        <v>47247.27023625849</v>
      </c>
      <c r="C32" s="47">
        <f>$C31*EXP(RATES_shock!S40)*(1-DATA!$C$14)</f>
        <v>11811.817559064622</v>
      </c>
      <c r="D32" s="26">
        <f t="shared" si="0"/>
        <v>59059.08779532311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31.072086654721748</v>
      </c>
      <c r="J32" s="47">
        <f>MAX(D32,DATA!$C$4)*F31*('MORTALITY RATES MALE'!D91/1000)*G31</f>
        <v>34.168757125507973</v>
      </c>
      <c r="K32" s="47">
        <v>0</v>
      </c>
      <c r="L32" s="60">
        <f>D31*EXP(RATES_shock!S40)*DATA!$C$15*G32*F32</f>
        <v>2.5220199698932202</v>
      </c>
      <c r="M32" s="47">
        <f>DATA!$C$13*((1+DATA!$C$10)^A32)*F32*G32</f>
        <v>0.26487903826969583</v>
      </c>
      <c r="N32" s="47">
        <f t="shared" si="1"/>
        <v>68.027742788392644</v>
      </c>
      <c r="O32" s="26">
        <f>N32*RATES_shock!I40</f>
        <v>42.29842096512845</v>
      </c>
      <c r="Q32" s="82">
        <f>B31*EXP(RATES_shock!S40)*(DATA!$C$14-DATA!$C$15)</f>
        <v>386.48073812890374</v>
      </c>
      <c r="R32" s="84">
        <f>C31*EXP(RATES_shock!S40)*(DATA!$C$14-DATA!$C$15)</f>
        <v>96.620184532225935</v>
      </c>
      <c r="S32" s="60">
        <f t="shared" si="2"/>
        <v>482.83604362286002</v>
      </c>
      <c r="T32" s="80">
        <f t="shared" si="3"/>
        <v>1.6945459989766993</v>
      </c>
    </row>
    <row r="33" spans="1:20" x14ac:dyDescent="0.25">
      <c r="A33" s="54">
        <v>30</v>
      </c>
      <c r="B33" s="44">
        <f>$B32*EXP(RATES_shock!S41)*(1-DATA!$C$14)</f>
        <v>47096.105089013741</v>
      </c>
      <c r="C33" s="47">
        <f>$C32*EXP(RATES_shock!S41)*(1-DATA!$C$14)</f>
        <v>11774.026272253435</v>
      </c>
      <c r="D33" s="26">
        <f t="shared" si="0"/>
        <v>58870.13136126718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22.689173373090206</v>
      </c>
      <c r="J33" s="47">
        <f>MAX(D33,DATA!$C$4)*F32*('MORTALITY RATES MALE'!D92/1000)*G32</f>
        <v>28.850270501784095</v>
      </c>
      <c r="K33" s="47">
        <v>0</v>
      </c>
      <c r="L33" s="60">
        <f>D32*EXP(RATES_shock!S41)*DATA!$C$15*G33*F33</f>
        <v>1.8416320213170327</v>
      </c>
      <c r="M33" s="47">
        <f>DATA!$C$13*((1+DATA!$C$10)^A33)*F33*G33</f>
        <v>0.19792188980394515</v>
      </c>
      <c r="N33" s="47">
        <f t="shared" si="1"/>
        <v>53.578997785995277</v>
      </c>
      <c r="O33" s="26">
        <f>N33*RATES_shock!I41</f>
        <v>32.686111998183662</v>
      </c>
      <c r="Q33" s="82">
        <f>B32*EXP(RATES_shock!S41)*(DATA!$C$14-DATA!$C$15)</f>
        <v>385.24421340706527</v>
      </c>
      <c r="R33" s="84">
        <f>C32*EXP(RATES_shock!S41)*(DATA!$C$14-DATA!$C$15)</f>
        <v>96.311053351766319</v>
      </c>
      <c r="S33" s="60">
        <f t="shared" si="2"/>
        <v>481.35734486902766</v>
      </c>
      <c r="T33" s="80">
        <f t="shared" si="3"/>
        <v>1.2375630926558125</v>
      </c>
    </row>
    <row r="34" spans="1:20" x14ac:dyDescent="0.25">
      <c r="A34" s="53">
        <v>31</v>
      </c>
      <c r="B34" s="44">
        <f>$B33*EXP(RATES_shock!S42)*(1-DATA!$C$14)</f>
        <v>46982.366981531828</v>
      </c>
      <c r="C34" s="47">
        <f>$C33*EXP(RATES_shock!S42)*(1-DATA!$C$14)</f>
        <v>11745.591745382957</v>
      </c>
      <c r="D34" s="26">
        <f t="shared" si="0"/>
        <v>58727.958726914789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16.242499587557546</v>
      </c>
      <c r="J34" s="47">
        <f>MAX(D34,DATA!$C$4)*F33*('MORTALITY RATES MALE'!D93/1000)*G33</f>
        <v>23.825560267489259</v>
      </c>
      <c r="K34" s="47">
        <v>0</v>
      </c>
      <c r="L34" s="60">
        <f>D33*EXP(RATES_shock!S42)*DATA!$C$15*G34*F34</f>
        <v>1.3183874405461105</v>
      </c>
      <c r="M34" s="47">
        <f>DATA!$C$13*((1+DATA!$C$10)^A34)*F34*G34</f>
        <v>0.14487194783285653</v>
      </c>
      <c r="N34" s="47">
        <f t="shared" si="1"/>
        <v>41.53131924342577</v>
      </c>
      <c r="O34" s="26">
        <f>N34*RATES_shock!I42</f>
        <v>24.838957208027747</v>
      </c>
      <c r="Q34" s="82">
        <f>B33*EXP(RATES_shock!S42)*(DATA!$C$14-DATA!$C$15)</f>
        <v>384.31384033972859</v>
      </c>
      <c r="R34" s="84">
        <f>C33*EXP(RATES_shock!S42)*(DATA!$C$14-DATA!$C$15)</f>
        <v>96.078460084932146</v>
      </c>
      <c r="S34" s="60">
        <f t="shared" si="2"/>
        <v>480.24742847682785</v>
      </c>
      <c r="T34" s="80">
        <f t="shared" si="3"/>
        <v>0.88604359955022916</v>
      </c>
    </row>
    <row r="35" spans="1:20" x14ac:dyDescent="0.25">
      <c r="A35" s="53">
        <v>32</v>
      </c>
      <c r="B35" s="44">
        <f>$B34*EXP(RATES_shock!S43)*(1-DATA!$C$14)</f>
        <v>46864.278484237417</v>
      </c>
      <c r="C35" s="47">
        <f>$C34*EXP(RATES_shock!S43)*(1-DATA!$C$14)</f>
        <v>11716.069621059354</v>
      </c>
      <c r="D35" s="26">
        <f t="shared" si="0"/>
        <v>58580.348105296769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11.365150377968238</v>
      </c>
      <c r="J35" s="47">
        <f>MAX(D35,DATA!$C$4)*F34*('MORTALITY RATES MALE'!D94/1000)*G34</f>
        <v>19.179794039276221</v>
      </c>
      <c r="K35" s="47">
        <v>0</v>
      </c>
      <c r="L35" s="60">
        <f>D34*EXP(RATES_shock!S43)*DATA!$C$15*G35*F35</f>
        <v>0.92251099412936621</v>
      </c>
      <c r="M35" s="47">
        <f>DATA!$C$13*((1+DATA!$C$10)^A35)*F35*G35</f>
        <v>0.10365873923331376</v>
      </c>
      <c r="N35" s="47">
        <f t="shared" si="1"/>
        <v>31.571114150607137</v>
      </c>
      <c r="O35" s="26">
        <f>N35*RATES_shock!I43</f>
        <v>18.513108807458053</v>
      </c>
      <c r="Q35" s="82">
        <f>B34*EXP(RATES_shock!S43)*(DATA!$C$14-DATA!$C$15)</f>
        <v>383.34788126165569</v>
      </c>
      <c r="R35" s="84">
        <f>C34*EXP(RATES_shock!S43)*(DATA!$C$14-DATA!$C$15)</f>
        <v>95.836970315413922</v>
      </c>
      <c r="S35" s="60">
        <f t="shared" si="2"/>
        <v>479.08119283783628</v>
      </c>
      <c r="T35" s="80">
        <f t="shared" si="3"/>
        <v>0.62004129997781499</v>
      </c>
    </row>
    <row r="36" spans="1:20" x14ac:dyDescent="0.25">
      <c r="A36" s="53">
        <v>33</v>
      </c>
      <c r="B36" s="44">
        <f>$B35*EXP(RATES_shock!S44)*(1-DATA!$C$14)</f>
        <v>46770.842911681932</v>
      </c>
      <c r="C36" s="47">
        <f>$C35*EXP(RATES_shock!S44)*(1-DATA!$C$14)</f>
        <v>11692.710727920483</v>
      </c>
      <c r="D36" s="26">
        <f t="shared" si="0"/>
        <v>58463.553639602411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7.7675518615735424</v>
      </c>
      <c r="J36" s="47">
        <f>MAX(D36,DATA!$C$4)*F35*('MORTALITY RATES MALE'!D95/1000)*G35</f>
        <v>14.963887817552255</v>
      </c>
      <c r="K36" s="47">
        <v>0</v>
      </c>
      <c r="L36" s="60">
        <f>D35*EXP(RATES_shock!S44)*DATA!$C$15*G36*F36</f>
        <v>0.63050231814068947</v>
      </c>
      <c r="M36" s="47">
        <f>DATA!$C$13*((1+DATA!$C$10)^A36)*F36*G36</f>
        <v>7.2408236326151537E-2</v>
      </c>
      <c r="N36" s="47">
        <f t="shared" si="1"/>
        <v>23.434350233592639</v>
      </c>
      <c r="O36" s="26">
        <f>N36*RATES_shock!I44</f>
        <v>13.466289736966534</v>
      </c>
      <c r="Q36" s="82">
        <f>B35*EXP(RATES_shock!S44)*(DATA!$C$14-DATA!$C$15)</f>
        <v>382.58358209964763</v>
      </c>
      <c r="R36" s="84">
        <f>C35*EXP(RATES_shock!S44)*(DATA!$C$14-DATA!$C$15)</f>
        <v>95.645895524911907</v>
      </c>
      <c r="S36" s="60">
        <f t="shared" si="2"/>
        <v>478.15706938823337</v>
      </c>
      <c r="T36" s="80">
        <f t="shared" si="3"/>
        <v>0.42380292734739156</v>
      </c>
    </row>
    <row r="37" spans="1:20" x14ac:dyDescent="0.25">
      <c r="A37" s="53">
        <v>34</v>
      </c>
      <c r="B37" s="44">
        <f>$B36*EXP(RATES_shock!S45)*(1-DATA!$C$14)</f>
        <v>46703.285185371955</v>
      </c>
      <c r="C37" s="47">
        <f>$C36*EXP(RATES_shock!S45)*(1-DATA!$C$14)</f>
        <v>11675.821296342989</v>
      </c>
      <c r="D37" s="26">
        <f t="shared" si="0"/>
        <v>58379.106481714945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5.1860844463964177</v>
      </c>
      <c r="J37" s="47">
        <f>MAX(D37,DATA!$C$4)*F36*('MORTALITY RATES MALE'!D96/1000)*G36</f>
        <v>11.252371985545752</v>
      </c>
      <c r="K37" s="47">
        <v>0</v>
      </c>
      <c r="L37" s="60">
        <f>D36*EXP(RATES_shock!S45)*DATA!$C$15*G37*F37</f>
        <v>0.42096718903804159</v>
      </c>
      <c r="M37" s="47">
        <f>DATA!$C$13*((1+DATA!$C$10)^A37)*F37*G37</f>
        <v>4.9382999718246806E-2</v>
      </c>
      <c r="N37" s="47">
        <f t="shared" si="1"/>
        <v>16.90880662069846</v>
      </c>
      <c r="O37" s="26">
        <f>N37*RATES_shock!I45</f>
        <v>9.5164422504102237</v>
      </c>
      <c r="Q37" s="82">
        <f>B36*EXP(RATES_shock!S45)*(DATA!$C$14-DATA!$C$15)</f>
        <v>382.03096266152926</v>
      </c>
      <c r="R37" s="84">
        <f>C36*EXP(RATES_shock!S45)*(DATA!$C$14-DATA!$C$15)</f>
        <v>95.507740665382315</v>
      </c>
      <c r="S37" s="60">
        <f t="shared" si="2"/>
        <v>477.4893203271933</v>
      </c>
      <c r="T37" s="80">
        <f t="shared" si="3"/>
        <v>0.28297388651038369</v>
      </c>
    </row>
    <row r="38" spans="1:20" x14ac:dyDescent="0.25">
      <c r="A38" s="54">
        <v>35</v>
      </c>
      <c r="B38" s="44">
        <f>$B37*EXP(RATES_shock!S46)*(1-DATA!$C$14)</f>
        <v>46630.761116378271</v>
      </c>
      <c r="C38" s="47">
        <f>$C37*EXP(RATES_shock!S46)*(1-DATA!$C$14)</f>
        <v>11657.690279094568</v>
      </c>
      <c r="D38" s="26">
        <f t="shared" si="0"/>
        <v>58288.451395472839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3.3592662373796536</v>
      </c>
      <c r="J38" s="47">
        <f>MAX(D38,DATA!$C$4)*F37*('MORTALITY RATES MALE'!D97/1000)*G37</f>
        <v>8.3481181440960022</v>
      </c>
      <c r="K38" s="47">
        <v>0</v>
      </c>
      <c r="L38" s="60">
        <f>D37*EXP(RATES_shock!S46)*DATA!$C$15*G38*F38</f>
        <v>0.27268383275787111</v>
      </c>
      <c r="M38" s="47">
        <f>DATA!$C$13*((1+DATA!$C$10)^A38)*F38*G38</f>
        <v>3.267861995453851E-2</v>
      </c>
      <c r="N38" s="47">
        <f t="shared" si="1"/>
        <v>12.012746834188064</v>
      </c>
      <c r="O38" s="26">
        <f>N38*RATES_shock!I46</f>
        <v>6.6224359240666848</v>
      </c>
      <c r="Q38" s="82">
        <f>B37*EXP(RATES_shock!S46)*(DATA!$C$14-DATA!$C$15)</f>
        <v>381.43771874338051</v>
      </c>
      <c r="R38" s="84">
        <f>C37*EXP(RATES_shock!S46)*(DATA!$C$14-DATA!$C$15)</f>
        <v>95.359429685845129</v>
      </c>
      <c r="S38" s="60">
        <f t="shared" si="2"/>
        <v>476.76446980927113</v>
      </c>
      <c r="T38" s="80">
        <f t="shared" si="3"/>
        <v>0.18330429822672309</v>
      </c>
    </row>
    <row r="39" spans="1:20" x14ac:dyDescent="0.25">
      <c r="A39" s="53">
        <v>36</v>
      </c>
      <c r="B39" s="44">
        <f>$B38*EXP(RATES_shock!S47)*(1-DATA!$C$14)</f>
        <v>46568.401730093698</v>
      </c>
      <c r="C39" s="47">
        <f>$C38*EXP(RATES_shock!S47)*(1-DATA!$C$14)</f>
        <v>11642.100432523424</v>
      </c>
      <c r="D39" s="26">
        <f t="shared" si="0"/>
        <v>58210.502162617122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2.1192190350224727</v>
      </c>
      <c r="J39" s="47">
        <f>MAX(D39,DATA!$C$4)*F38*('MORTALITY RATES MALE'!D98/1000)*G38</f>
        <v>5.8748548131432825</v>
      </c>
      <c r="K39" s="47">
        <v>0</v>
      </c>
      <c r="L39" s="60">
        <f>D38*EXP(RATES_shock!S47)*DATA!$C$15*G39*F39</f>
        <v>0.17202722454463781</v>
      </c>
      <c r="M39" s="47">
        <f>DATA!$C$13*((1+DATA!$C$10)^A39)*F39*G39</f>
        <v>2.1056338013032364E-2</v>
      </c>
      <c r="N39" s="47">
        <f t="shared" si="1"/>
        <v>8.1871574107234242</v>
      </c>
      <c r="O39" s="26">
        <f>N39*RATES_shock!I47</f>
        <v>4.4200645014831368</v>
      </c>
      <c r="Q39" s="82">
        <f>B38*EXP(RATES_shock!S47)*(DATA!$C$14-DATA!$C$15)</f>
        <v>380.92762151405884</v>
      </c>
      <c r="R39" s="84">
        <f>C38*EXP(RATES_shock!S47)*(DATA!$C$14-DATA!$C$15)</f>
        <v>95.23190537851471</v>
      </c>
      <c r="S39" s="60">
        <f t="shared" si="2"/>
        <v>476.13847055456057</v>
      </c>
      <c r="T39" s="80">
        <f t="shared" si="3"/>
        <v>0.11564344019973267</v>
      </c>
    </row>
    <row r="40" spans="1:20" x14ac:dyDescent="0.25">
      <c r="A40" s="53">
        <v>37</v>
      </c>
      <c r="B40" s="44">
        <f>$B39*EXP(RATES_shock!S48)*(1-DATA!$C$14)</f>
        <v>46516.164896496404</v>
      </c>
      <c r="C40" s="47">
        <f>$C39*EXP(RATES_shock!S48)*(1-DATA!$C$14)</f>
        <v>11629.041224124101</v>
      </c>
      <c r="D40" s="26">
        <f t="shared" si="0"/>
        <v>58145.206120620503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1.2991754133046785</v>
      </c>
      <c r="J40" s="47">
        <f>MAX(D40,DATA!$C$4)*F39*('MORTALITY RATES MALE'!D99/1000)*G39</f>
        <v>4.0167273981789808</v>
      </c>
      <c r="K40" s="47">
        <v>0</v>
      </c>
      <c r="L40" s="60">
        <f>D39*EXP(RATES_shock!S48)*DATA!$C$15*G40*F40</f>
        <v>0.1054618948897105</v>
      </c>
      <c r="M40" s="47">
        <f>DATA!$C$13*((1+DATA!$C$10)^A40)*F40*G40</f>
        <v>1.3181621422440403E-2</v>
      </c>
      <c r="N40" s="47">
        <f t="shared" si="1"/>
        <v>5.4345463277958102</v>
      </c>
      <c r="O40" s="26">
        <f>N40*RATES_shock!I48</f>
        <v>2.8726654300853536</v>
      </c>
      <c r="Q40" s="82">
        <f>B39*EXP(RATES_shock!S48)*(DATA!$C$14-DATA!$C$15)</f>
        <v>380.50032635170879</v>
      </c>
      <c r="R40" s="84">
        <f>C39*EXP(RATES_shock!S48)*(DATA!$C$14-DATA!$C$15)</f>
        <v>95.125081587927198</v>
      </c>
      <c r="S40" s="60">
        <f t="shared" si="2"/>
        <v>475.61222631821352</v>
      </c>
      <c r="T40" s="80">
        <f t="shared" si="3"/>
        <v>7.0896787958295196E-2</v>
      </c>
    </row>
    <row r="41" spans="1:20" x14ac:dyDescent="0.25">
      <c r="A41" s="53">
        <v>38</v>
      </c>
      <c r="B41" s="44">
        <f>$B40*EXP(RATES_shock!S49)*(1-DATA!$C$14)</f>
        <v>46474.015095324175</v>
      </c>
      <c r="C41" s="47">
        <f>$C40*EXP(RATES_shock!S49)*(1-DATA!$C$14)</f>
        <v>11618.503773831044</v>
      </c>
      <c r="D41" s="26">
        <f t="shared" si="0"/>
        <v>58092.518869155218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0.77318158423881045</v>
      </c>
      <c r="J41" s="47">
        <f>MAX(D41,DATA!$C$4)*F40*('MORTALITY RATES MALE'!D100/1000)*G40</f>
        <v>2.653688760095803</v>
      </c>
      <c r="K41" s="47">
        <v>0</v>
      </c>
      <c r="L41" s="60">
        <f>D40*EXP(RATES_shock!S49)*DATA!$C$15*G41*F41</f>
        <v>6.2764747677310107E-2</v>
      </c>
      <c r="M41" s="47">
        <f>DATA!$C$13*((1+DATA!$C$10)^A41)*F41*G41</f>
        <v>8.0090854994577156E-3</v>
      </c>
      <c r="N41" s="47">
        <f t="shared" si="1"/>
        <v>3.4976441775113809</v>
      </c>
      <c r="O41" s="26">
        <f>N41*RATES_shock!I49</f>
        <v>1.8097973165862637</v>
      </c>
      <c r="Q41" s="82">
        <f>B40*EXP(RATES_shock!S49)*(DATA!$C$14-DATA!$C$15)</f>
        <v>380.15554270203819</v>
      </c>
      <c r="R41" s="84">
        <f>C40*EXP(RATES_shock!S49)*(DATA!$C$14-DATA!$C$15)</f>
        <v>95.038885675509547</v>
      </c>
      <c r="S41" s="60">
        <f t="shared" si="2"/>
        <v>475.1864192920483</v>
      </c>
      <c r="T41" s="80">
        <f t="shared" si="3"/>
        <v>4.2194077189448079E-2</v>
      </c>
    </row>
    <row r="42" spans="1:20" x14ac:dyDescent="0.25">
      <c r="A42" s="53">
        <v>39</v>
      </c>
      <c r="B42" s="44">
        <f>$B41*EXP(RATES_shock!S50)*(1-DATA!$C$14)</f>
        <v>46441.923375885133</v>
      </c>
      <c r="C42" s="47">
        <f>$C41*EXP(RATES_shock!S50)*(1-DATA!$C$14)</f>
        <v>11610.480843971283</v>
      </c>
      <c r="D42" s="26">
        <f t="shared" si="0"/>
        <v>58052.404219856413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0.44584924970503548</v>
      </c>
      <c r="J42" s="47">
        <f>MAX(D42,DATA!$C$4)*F41*('MORTALITY RATES MALE'!D101/1000)*G41</f>
        <v>1.6965603728532146</v>
      </c>
      <c r="K42" s="47">
        <v>0</v>
      </c>
      <c r="L42" s="60">
        <f>D41*EXP(RATES_shock!S50)*DATA!$C$15*G42*F42</f>
        <v>3.6193359863530873E-2</v>
      </c>
      <c r="M42" s="47">
        <f>DATA!$C$13*((1+DATA!$C$10)^A42)*F42*G42</f>
        <v>4.7140720119720394E-3</v>
      </c>
      <c r="N42" s="47">
        <f t="shared" si="1"/>
        <v>2.1833170544337528</v>
      </c>
      <c r="O42" s="26">
        <f>N42*RATES_shock!I50</f>
        <v>1.105630404849629</v>
      </c>
      <c r="Q42" s="82">
        <f>B41*EXP(RATES_shock!S50)*(DATA!$C$14-DATA!$C$15)</f>
        <v>379.8930337495716</v>
      </c>
      <c r="R42" s="84">
        <f>C41*EXP(RATES_shock!S50)*(DATA!$C$14-DATA!$C$15)</f>
        <v>94.9732584373929</v>
      </c>
      <c r="S42" s="60">
        <f t="shared" si="2"/>
        <v>474.86157811495258</v>
      </c>
      <c r="T42" s="80">
        <f t="shared" si="3"/>
        <v>2.4331428952189763E-2</v>
      </c>
    </row>
    <row r="43" spans="1:20" x14ac:dyDescent="0.25">
      <c r="A43" s="54">
        <v>40</v>
      </c>
      <c r="B43" s="44">
        <f>$B42*EXP(RATES_shock!S51)*(1-DATA!$C$14)</f>
        <v>46419.867324006802</v>
      </c>
      <c r="C43" s="47">
        <f>$C42*EXP(RATES_shock!S51)*(1-DATA!$C$14)</f>
        <v>11604.9668310017</v>
      </c>
      <c r="D43" s="26">
        <f t="shared" si="0"/>
        <v>58024.834155008502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0.24826949483163066</v>
      </c>
      <c r="J43" s="47">
        <f>MAX(D43,DATA!$C$4)*F42*('MORTALITY RATES MALE'!D102/1000)*G42</f>
        <v>1.0504835716194212</v>
      </c>
      <c r="K43" s="47">
        <v>0</v>
      </c>
      <c r="L43" s="60">
        <f>D42*EXP(RATES_shock!S51)*DATA!$C$15*G43*F43</f>
        <v>2.0154445828706929E-2</v>
      </c>
      <c r="M43" s="47">
        <f>DATA!$C$13*((1+DATA!$C$10)^A43)*F43*G43</f>
        <v>2.6788268748835064E-3</v>
      </c>
      <c r="N43" s="47">
        <f t="shared" si="1"/>
        <v>1.3215863391546421</v>
      </c>
      <c r="O43" s="26">
        <f>N43*RATES_shock!I51</f>
        <v>0.65483798656371583</v>
      </c>
      <c r="Q43" s="82">
        <f>B42*EXP(RATES_shock!S51)*(DATA!$C$14-DATA!$C$15)</f>
        <v>379.71261614729485</v>
      </c>
      <c r="R43" s="84">
        <f>C42*EXP(RATES_shock!S51)*(DATA!$C$14-DATA!$C$15)</f>
        <v>94.928154036823713</v>
      </c>
      <c r="S43" s="60">
        <f t="shared" si="2"/>
        <v>474.63809135724364</v>
      </c>
      <c r="T43" s="80">
        <f t="shared" si="3"/>
        <v>1.3549130809379712E-2</v>
      </c>
    </row>
    <row r="44" spans="1:20" x14ac:dyDescent="0.25">
      <c r="A44" s="53">
        <v>41</v>
      </c>
      <c r="B44" s="44">
        <f>$B43*EXP(RATES_shock!S52)*(1-DATA!$C$14)</f>
        <v>46389.140626781525</v>
      </c>
      <c r="C44" s="47">
        <f>$C43*EXP(RATES_shock!S52)*(1-DATA!$C$14)</f>
        <v>11597.285156695381</v>
      </c>
      <c r="D44" s="26">
        <f t="shared" si="0"/>
        <v>57986.425783476909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0.13193022411496522</v>
      </c>
      <c r="J44" s="47">
        <f>MAX(D44,DATA!$C$4)*F43*('MORTALITY RATES MALE'!D103/1000)*G43</f>
        <v>0.63591956387445103</v>
      </c>
      <c r="K44" s="47">
        <v>0</v>
      </c>
      <c r="L44" s="60">
        <f>D43*EXP(RATES_shock!S52)*DATA!$C$15*G44*F44</f>
        <v>1.0710226118984676E-2</v>
      </c>
      <c r="M44" s="47">
        <f>DATA!$C$13*((1+DATA!$C$10)^A44)*F44*G44</f>
        <v>1.4529817701980801E-3</v>
      </c>
      <c r="N44" s="47">
        <f t="shared" si="1"/>
        <v>0.78001299587859896</v>
      </c>
      <c r="O44" s="26">
        <f>N44*RATES_shock!I52</f>
        <v>0.37823924216663746</v>
      </c>
      <c r="Q44" s="82">
        <f>B43*EXP(RATES_shock!S52)*(DATA!$C$14-DATA!$C$15)</f>
        <v>379.46127302070772</v>
      </c>
      <c r="R44" s="84">
        <f>C43*EXP(RATES_shock!S52)*(DATA!$C$14-DATA!$C$15)</f>
        <v>94.865318255176931</v>
      </c>
      <c r="S44" s="60">
        <f t="shared" si="2"/>
        <v>474.32513829411448</v>
      </c>
      <c r="T44" s="80">
        <f t="shared" si="3"/>
        <v>7.2001299568844124E-3</v>
      </c>
    </row>
    <row r="45" spans="1:20" x14ac:dyDescent="0.25">
      <c r="A45" s="53">
        <v>42</v>
      </c>
      <c r="B45" s="44">
        <f>$B44*EXP(RATES_shock!S53)*(1-DATA!$C$14)</f>
        <v>46386.661825525203</v>
      </c>
      <c r="C45" s="47">
        <f>$C44*EXP(RATES_shock!S53)*(1-DATA!$C$14)</f>
        <v>11596.665456381301</v>
      </c>
      <c r="D45" s="26">
        <f t="shared" si="0"/>
        <v>57983.327281906502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6.6162993115103985E-2</v>
      </c>
      <c r="J45" s="47">
        <f>MAX(D45,DATA!$C$4)*F44*('MORTALITY RATES MALE'!D104/1000)*G44</f>
        <v>0.370272968402859</v>
      </c>
      <c r="K45" s="47">
        <v>0</v>
      </c>
      <c r="L45" s="60">
        <f>D44*EXP(RATES_shock!S53)*DATA!$C$15*G45*F45</f>
        <v>5.3712609801927101E-3</v>
      </c>
      <c r="M45" s="47">
        <f>DATA!$C$13*((1+DATA!$C$10)^A45)*F45*G45</f>
        <v>7.4329491015833122E-4</v>
      </c>
      <c r="N45" s="47">
        <f t="shared" si="1"/>
        <v>0.44255051740831403</v>
      </c>
      <c r="O45" s="26">
        <f>N45*RATES_shock!I53</f>
        <v>0.20988899154518301</v>
      </c>
      <c r="Q45" s="82">
        <f>B44*EXP(RATES_shock!S53)*(DATA!$C$14-DATA!$C$15)</f>
        <v>379.44099652781347</v>
      </c>
      <c r="R45" s="84">
        <f>C44*EXP(RATES_shock!S53)*(DATA!$C$14-DATA!$C$15)</f>
        <v>94.860249131953367</v>
      </c>
      <c r="S45" s="60">
        <f t="shared" si="2"/>
        <v>474.3005023648567</v>
      </c>
      <c r="T45" s="80">
        <f t="shared" si="3"/>
        <v>3.6109260925662255E-3</v>
      </c>
    </row>
    <row r="46" spans="1:20" x14ac:dyDescent="0.25">
      <c r="A46" s="53">
        <v>43</v>
      </c>
      <c r="B46" s="44">
        <f>$B45*EXP(RATES_shock!S54)*(1-DATA!$C$14)</f>
        <v>46374.594220791456</v>
      </c>
      <c r="C46" s="47">
        <f>$C45*EXP(RATES_shock!S54)*(1-DATA!$C$14)</f>
        <v>11593.648555197864</v>
      </c>
      <c r="D46" s="26">
        <f t="shared" si="0"/>
        <v>57968.242775989318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3.1316069825422739E-2</v>
      </c>
      <c r="J46" s="47">
        <f>MAX(D46,DATA!$C$4)*F45*('MORTALITY RATES MALE'!D105/1000)*G45</f>
        <v>0.20067268682009032</v>
      </c>
      <c r="K46" s="47">
        <v>0</v>
      </c>
      <c r="L46" s="60">
        <f>D45*EXP(RATES_shock!S54)*DATA!$C$15*G46*F46</f>
        <v>2.5423500241774457E-3</v>
      </c>
      <c r="M46" s="47">
        <f>DATA!$C$13*((1+DATA!$C$10)^A46)*F46*G46</f>
        <v>3.5894955273899781E-4</v>
      </c>
      <c r="N46" s="47">
        <f t="shared" si="1"/>
        <v>0.23489005622242948</v>
      </c>
      <c r="O46" s="26">
        <f>N46*RATES_shock!I54</f>
        <v>0.10897911886977427</v>
      </c>
      <c r="Q46" s="82">
        <f>B45*EXP(RATES_shock!S54)*(DATA!$C$14-DATA!$C$15)</f>
        <v>379.34228401465396</v>
      </c>
      <c r="R46" s="84">
        <f>C45*EXP(RATES_shock!S54)*(DATA!$C$14-DATA!$C$15)</f>
        <v>94.835571003663489</v>
      </c>
      <c r="S46" s="60">
        <f t="shared" si="2"/>
        <v>474.17749606876475</v>
      </c>
      <c r="T46" s="80">
        <f t="shared" si="3"/>
        <v>1.7091415795865614E-3</v>
      </c>
    </row>
    <row r="47" spans="1:20" x14ac:dyDescent="0.25">
      <c r="A47" s="53">
        <v>44</v>
      </c>
      <c r="B47" s="44">
        <f>$B46*EXP(RATES_shock!S55)*(1-DATA!$C$14)</f>
        <v>46351.583633622926</v>
      </c>
      <c r="C47" s="47">
        <f>$C46*EXP(RATES_shock!S55)*(1-DATA!$C$14)</f>
        <v>11587.895908405731</v>
      </c>
      <c r="D47" s="26">
        <f t="shared" si="0"/>
        <v>57939.479542028654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1.3922129843504633E-2</v>
      </c>
      <c r="J47" s="47">
        <f>MAX(D47,DATA!$C$4)*F46*('MORTALITY RATES MALE'!D106/1000)*G46</f>
        <v>0.10223710167112865</v>
      </c>
      <c r="K47" s="47">
        <v>0</v>
      </c>
      <c r="L47" s="60">
        <f>D46*EXP(RATES_shock!S55)*DATA!$C$15*G47*F47</f>
        <v>1.1302668121598535E-3</v>
      </c>
      <c r="M47" s="47">
        <f>DATA!$C$13*((1+DATA!$C$10)^A47)*F47*G47</f>
        <v>1.6285262636353141E-4</v>
      </c>
      <c r="N47" s="47">
        <f t="shared" si="1"/>
        <v>0.11745235095315668</v>
      </c>
      <c r="O47" s="26">
        <f>N47*RATES_shock!I55</f>
        <v>5.3320568980540023E-2</v>
      </c>
      <c r="Q47" s="82">
        <f>B46*EXP(RATES_shock!S55)*(DATA!$C$14-DATA!$C$15)</f>
        <v>379.15405835274373</v>
      </c>
      <c r="R47" s="84">
        <f>C46*EXP(RATES_shock!S55)*(DATA!$C$14-DATA!$C$15)</f>
        <v>94.788514588185933</v>
      </c>
      <c r="S47" s="60">
        <f t="shared" si="2"/>
        <v>473.94241008830329</v>
      </c>
      <c r="T47" s="80">
        <f t="shared" si="3"/>
        <v>7.5984297397375944E-4</v>
      </c>
    </row>
    <row r="48" spans="1:20" x14ac:dyDescent="0.25">
      <c r="A48" s="54">
        <v>45</v>
      </c>
      <c r="B48" s="44">
        <f>$B47*EXP(RATES_shock!S56)*(1-DATA!$C$14)</f>
        <v>46357.243318499139</v>
      </c>
      <c r="C48" s="47">
        <f>$C47*EXP(RATES_shock!S56)*(1-DATA!$C$14)</f>
        <v>11589.310829624785</v>
      </c>
      <c r="D48" s="26">
        <f t="shared" si="0"/>
        <v>57946.55414812392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5.7896301025702956E-3</v>
      </c>
      <c r="J48" s="47">
        <f>MAX(D48,DATA!$C$4)*F47*('MORTALITY RATES MALE'!D107/1000)*G47</f>
        <v>4.8727261972887459E-2</v>
      </c>
      <c r="K48" s="47">
        <v>0</v>
      </c>
      <c r="L48" s="60">
        <f>D47*EXP(RATES_shock!S56)*DATA!$C$15*G48*F48</f>
        <v>4.700382934659353E-4</v>
      </c>
      <c r="M48" s="47">
        <f>DATA!$C$13*((1+DATA!$C$10)^A48)*F48*G48</f>
        <v>6.9070751031174318E-5</v>
      </c>
      <c r="N48" s="47">
        <f t="shared" si="1"/>
        <v>5.5056001119954866E-2</v>
      </c>
      <c r="O48" s="26">
        <f>N48*RATES_shock!I56</f>
        <v>2.4441257934634905E-2</v>
      </c>
      <c r="Q48" s="82">
        <f>B47*EXP(RATES_shock!S56)*(DATA!$C$14-DATA!$C$15)</f>
        <v>379.20035434355117</v>
      </c>
      <c r="R48" s="84">
        <f>C47*EXP(RATES_shock!S56)*(DATA!$C$14-DATA!$C$15)</f>
        <v>94.800088585887792</v>
      </c>
      <c r="S48" s="60">
        <f t="shared" si="2"/>
        <v>474.00037385868796</v>
      </c>
      <c r="T48" s="80">
        <f t="shared" si="3"/>
        <v>3.1599208401515542E-4</v>
      </c>
    </row>
    <row r="49" spans="1:20" x14ac:dyDescent="0.25">
      <c r="A49" s="53">
        <v>46</v>
      </c>
      <c r="B49" s="44">
        <f>$B48*EXP(RATES_shock!S57)*(1-DATA!$C$14)</f>
        <v>46351.048269886254</v>
      </c>
      <c r="C49" s="47">
        <f>$C48*EXP(RATES_shock!S57)*(1-DATA!$C$14)</f>
        <v>11587.762067471564</v>
      </c>
      <c r="D49" s="26">
        <f t="shared" si="0"/>
        <v>57938.81033735782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2.2388083467474538E-3</v>
      </c>
      <c r="J49" s="47">
        <f>MAX(D49,DATA!$C$4)*F48*('MORTALITY RATES MALE'!D108/1000)*G48</f>
        <v>2.1617725545424012E-2</v>
      </c>
      <c r="K49" s="47">
        <v>0</v>
      </c>
      <c r="L49" s="60">
        <f>D48*EXP(RATES_shock!S57)*DATA!$C$15*G49*F49</f>
        <v>1.8176351181905571E-4</v>
      </c>
      <c r="M49" s="47">
        <f>DATA!$C$13*((1+DATA!$C$10)^A49)*F49*G49</f>
        <v>2.7247449477115824E-5</v>
      </c>
      <c r="N49" s="47">
        <f t="shared" si="1"/>
        <v>2.4065544853467642E-2</v>
      </c>
      <c r="O49" s="26">
        <f>N49*RATES_shock!I57</f>
        <v>1.0449884381885993E-2</v>
      </c>
      <c r="Q49" s="82">
        <f>B48*EXP(RATES_shock!S57)*(DATA!$C$14-DATA!$C$15)</f>
        <v>379.14967909927395</v>
      </c>
      <c r="R49" s="84">
        <f>C48*EXP(RATES_shock!S57)*(DATA!$C$14-DATA!$C$15)</f>
        <v>94.787419774818488</v>
      </c>
      <c r="S49" s="60">
        <f t="shared" si="2"/>
        <v>473.93707162664299</v>
      </c>
      <c r="T49" s="80">
        <f t="shared" si="3"/>
        <v>1.2219395050027724E-4</v>
      </c>
    </row>
    <row r="50" spans="1:20" x14ac:dyDescent="0.25">
      <c r="A50" s="53">
        <v>47</v>
      </c>
      <c r="B50" s="44">
        <f>$B49*EXP(RATES_shock!S58)*(1-DATA!$C$14)</f>
        <v>46353.030274564968</v>
      </c>
      <c r="C50" s="47">
        <f>$C49*EXP(RATES_shock!S58)*(1-DATA!$C$14)</f>
        <v>11588.257568641242</v>
      </c>
      <c r="D50" s="26">
        <f t="shared" si="0"/>
        <v>57941.287843206213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8.0119496891368461E-4</v>
      </c>
      <c r="J50" s="47">
        <f>MAX(D50,DATA!$C$4)*F49*('MORTALITY RATES MALE'!D109/1000)*G49</f>
        <v>8.8821458671115034E-3</v>
      </c>
      <c r="K50" s="47">
        <v>0</v>
      </c>
      <c r="L50" s="60">
        <f>D49*EXP(RATES_shock!S58)*DATA!$C$15*G50*F50</f>
        <v>6.5048224501102893E-5</v>
      </c>
      <c r="M50" s="47">
        <f>DATA!$C$13*((1+DATA!$C$10)^A50)*F50*G50</f>
        <v>9.9457193320818528E-6</v>
      </c>
      <c r="N50" s="47">
        <f t="shared" si="1"/>
        <v>9.7583347798583745E-3</v>
      </c>
      <c r="O50" s="26">
        <f>N50*RATES_shock!I58</f>
        <v>4.1439240259995352E-3</v>
      </c>
      <c r="Q50" s="82">
        <f>B49*EXP(RATES_shock!S58)*(DATA!$C$14-DATA!$C$15)</f>
        <v>379.16589181648226</v>
      </c>
      <c r="R50" s="84">
        <f>C49*EXP(RATES_shock!S58)*(DATA!$C$14-DATA!$C$15)</f>
        <v>94.791472954120565</v>
      </c>
      <c r="S50" s="60">
        <f t="shared" si="2"/>
        <v>473.95735482488345</v>
      </c>
      <c r="T50" s="80">
        <f t="shared" si="3"/>
        <v>4.3729897906624373E-5</v>
      </c>
    </row>
    <row r="51" spans="1:20" x14ac:dyDescent="0.25">
      <c r="A51" s="53">
        <v>48</v>
      </c>
      <c r="B51" s="44">
        <f>$B50*EXP(RATES_shock!S59)*(1-DATA!$C$14)</f>
        <v>46363.189298119869</v>
      </c>
      <c r="C51" s="47">
        <f>$C50*EXP(RATES_shock!S59)*(1-DATA!$C$14)</f>
        <v>11590.797324529967</v>
      </c>
      <c r="D51" s="26">
        <f t="shared" si="0"/>
        <v>57953.986622649834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2.6395254302545384E-4</v>
      </c>
      <c r="J51" s="47">
        <f>MAX(D51,DATA!$C$4)*F50*('MORTALITY RATES MALE'!D110/1000)*G50</f>
        <v>3.3624538674304062E-3</v>
      </c>
      <c r="K51" s="47">
        <v>0</v>
      </c>
      <c r="L51" s="60">
        <f>D50*EXP(RATES_shock!S59)*DATA!$C$15*G51*F51</f>
        <v>2.143041642139278E-5</v>
      </c>
      <c r="M51" s="47">
        <f>DATA!$C$13*((1+DATA!$C$10)^A51)*F51*G51</f>
        <v>3.3414607326423682E-6</v>
      </c>
      <c r="N51" s="47">
        <f t="shared" si="1"/>
        <v>3.6511782876098948E-3</v>
      </c>
      <c r="O51" s="26">
        <f>N51*RATES_shock!I59</f>
        <v>1.5160474481810083E-3</v>
      </c>
      <c r="Q51" s="82">
        <f>B50*EXP(RATES_shock!S59)*(DATA!$C$14-DATA!$C$15)</f>
        <v>379.24899221365939</v>
      </c>
      <c r="R51" s="84">
        <f>C50*EXP(RATES_shock!S59)*(DATA!$C$14-DATA!$C$15)</f>
        <v>94.812248053414848</v>
      </c>
      <c r="S51" s="60">
        <f t="shared" si="2"/>
        <v>474.06123692561351</v>
      </c>
      <c r="T51" s="80">
        <f t="shared" si="3"/>
        <v>1.4407002534681459E-5</v>
      </c>
    </row>
    <row r="52" spans="1:20" x14ac:dyDescent="0.25">
      <c r="A52" s="53">
        <v>49</v>
      </c>
      <c r="B52" s="44">
        <f>$B51*EXP(RATES_shock!S60)*(1-DATA!$C$14)</f>
        <v>46359.222285668649</v>
      </c>
      <c r="C52" s="47">
        <f>$C51*EXP(RATES_shock!S60)*(1-DATA!$C$14)</f>
        <v>11589.805571417162</v>
      </c>
      <c r="D52" s="26">
        <f t="shared" si="0"/>
        <v>57949.027857085814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7.9588226065972011E-5</v>
      </c>
      <c r="J52" s="47">
        <f>MAX(D52,DATA!$C$4)*F51*('MORTALITY RATES MALE'!D111/1000)*G51</f>
        <v>1.1667277843820159E-3</v>
      </c>
      <c r="K52" s="47">
        <v>0</v>
      </c>
      <c r="L52" s="60">
        <f>D51*EXP(RATES_shock!S60)*DATA!$C$15*G52*F52</f>
        <v>6.4619170684295867E-6</v>
      </c>
      <c r="M52" s="47">
        <f>DATA!$C$13*((1+DATA!$C$10)^A52)*F52*G52</f>
        <v>1.0277901828020027E-6</v>
      </c>
      <c r="N52" s="47">
        <f t="shared" si="1"/>
        <v>1.2538057176992195E-3</v>
      </c>
      <c r="O52" s="26">
        <f>N52*RATES_shock!I60</f>
        <v>5.0919721059697451E-4</v>
      </c>
      <c r="Q52" s="82">
        <f>B51*EXP(RATES_shock!S60)*(DATA!$C$14-DATA!$C$15)</f>
        <v>379.21654221405845</v>
      </c>
      <c r="R52" s="84">
        <f>C51*EXP(RATES_shock!S60)*(DATA!$C$14-DATA!$C$15)</f>
        <v>94.804135553514612</v>
      </c>
      <c r="S52" s="60">
        <f t="shared" si="2"/>
        <v>474.02067673978286</v>
      </c>
      <c r="T52" s="80">
        <f t="shared" si="3"/>
        <v>4.3441459189368773E-6</v>
      </c>
    </row>
    <row r="53" spans="1:20" ht="15.75" thickBot="1" x14ac:dyDescent="0.3">
      <c r="A53" s="55">
        <v>50</v>
      </c>
      <c r="B53" s="44">
        <f>$B52*EXP(RATES_shock!S61)*(1-DATA!$C$14)</f>
        <v>46362.523863044793</v>
      </c>
      <c r="C53" s="47">
        <f>$C52*EXP(RATES_shock!S61)*(1-DATA!$C$14)</f>
        <v>11590.630965761198</v>
      </c>
      <c r="D53" s="76">
        <f t="shared" si="0"/>
        <v>57953.154828805993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2.1855594220471944E-5</v>
      </c>
      <c r="J53" s="47">
        <f>MAX(D53,DATA!$C$4)*F52*('MORTALITY RATES MALE'!D112/1000)*G52</f>
        <v>3.6913028892354341E-4</v>
      </c>
      <c r="K53" s="59">
        <f>G53*F53*D53</f>
        <v>1.2396351497993393E-4</v>
      </c>
      <c r="L53" s="60">
        <f>D52*EXP(RATES_shock!S61)*DATA!$C$15*G53*F53</f>
        <v>1.7745288442935326E-6</v>
      </c>
      <c r="M53" s="47">
        <f>DATA!$C$13*((1+DATA!$C$10)^A53)*F53*G53</f>
        <v>2.8786932648231728E-7</v>
      </c>
      <c r="N53" s="48">
        <f t="shared" si="1"/>
        <v>5.1701179629472509E-4</v>
      </c>
      <c r="O53" s="26">
        <f>N53*RATES_shock!I61</f>
        <v>2.0533555136587999E-4</v>
      </c>
      <c r="Q53" s="82">
        <f>B52*EXP(RATES_shock!S61)*(DATA!$C$14-DATA!$C$15)</f>
        <v>379.24354898196145</v>
      </c>
      <c r="R53" s="84">
        <f>C52*EXP(RATES_shock!S61)*(DATA!$C$14-DATA!$C$15)</f>
        <v>94.810887245490363</v>
      </c>
      <c r="S53" s="60">
        <f t="shared" si="2"/>
        <v>474.05443593958245</v>
      </c>
      <c r="T53" s="81">
        <f t="shared" si="3"/>
        <v>1.1929605668678659E-6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C5" sqref="C5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70" t="s">
        <v>48</v>
      </c>
      <c r="C3" s="171"/>
      <c r="E3" s="172" t="s">
        <v>82</v>
      </c>
      <c r="F3" s="173"/>
    </row>
    <row r="4" spans="2:8" x14ac:dyDescent="0.25">
      <c r="B4" s="28" t="s">
        <v>33</v>
      </c>
      <c r="C4" s="29">
        <v>70000</v>
      </c>
      <c r="E4" s="88" t="s">
        <v>83</v>
      </c>
      <c r="F4" s="89">
        <v>0.39</v>
      </c>
    </row>
    <row r="5" spans="2:8" x14ac:dyDescent="0.25">
      <c r="B5" s="30" t="s">
        <v>39</v>
      </c>
      <c r="C5" s="35">
        <v>0.8</v>
      </c>
      <c r="E5" s="90" t="s">
        <v>85</v>
      </c>
      <c r="F5" s="91">
        <v>5.3199999999999997E-2</v>
      </c>
    </row>
    <row r="6" spans="2:8" x14ac:dyDescent="0.25">
      <c r="B6" s="30" t="s">
        <v>40</v>
      </c>
      <c r="C6" s="35">
        <v>0.2</v>
      </c>
      <c r="E6" s="92" t="s">
        <v>84</v>
      </c>
      <c r="F6" s="93">
        <v>0.25</v>
      </c>
    </row>
    <row r="7" spans="2:8" x14ac:dyDescent="0.25">
      <c r="B7" s="30" t="s">
        <v>41</v>
      </c>
      <c r="C7" s="36">
        <v>0.2</v>
      </c>
      <c r="E7" s="92" t="s">
        <v>86</v>
      </c>
      <c r="F7" s="93">
        <v>0.15</v>
      </c>
      <c r="H7" s="24"/>
    </row>
    <row r="8" spans="2:8" x14ac:dyDescent="0.25">
      <c r="B8" s="30" t="s">
        <v>42</v>
      </c>
      <c r="C8" s="31">
        <v>0.1</v>
      </c>
      <c r="E8" s="92" t="s">
        <v>87</v>
      </c>
      <c r="F8" s="93">
        <f>MIN(1.5*C12,1)</f>
        <v>0.22499999999999998</v>
      </c>
    </row>
    <row r="9" spans="2:8" x14ac:dyDescent="0.25">
      <c r="B9" s="30" t="s">
        <v>34</v>
      </c>
      <c r="C9" s="31">
        <v>50</v>
      </c>
      <c r="E9" s="92" t="s">
        <v>88</v>
      </c>
      <c r="F9" s="93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2" t="s">
        <v>89</v>
      </c>
      <c r="F10" s="93">
        <v>0.4</v>
      </c>
    </row>
    <row r="11" spans="2:8" x14ac:dyDescent="0.25">
      <c r="B11" s="30" t="s">
        <v>36</v>
      </c>
      <c r="C11" s="37">
        <v>20</v>
      </c>
      <c r="D11" s="24"/>
      <c r="E11" s="92" t="s">
        <v>90</v>
      </c>
      <c r="F11" s="94">
        <v>1.5E-3</v>
      </c>
    </row>
    <row r="12" spans="2:8" x14ac:dyDescent="0.25">
      <c r="B12" s="30" t="s">
        <v>43</v>
      </c>
      <c r="C12" s="40">
        <v>0.15</v>
      </c>
      <c r="D12" s="24"/>
      <c r="E12" s="92" t="s">
        <v>92</v>
      </c>
      <c r="F12" s="93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5" t="s">
        <v>91</v>
      </c>
      <c r="F13" s="96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68" t="s">
        <v>49</v>
      </c>
      <c r="C17" s="169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G1" zoomScale="103" workbookViewId="0">
      <selection activeCell="Y24" sqref="Y2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67135.336127818329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11891.586446862117</v>
      </c>
      <c r="O4" s="26">
        <f>N4*'EIOPA RATES'!G12</f>
        <v>11641.98234537723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DATA!$C$13*((1+DATA!$C$10)^A5)*F4*G4</f>
        <v>43.954384182749997</v>
      </c>
      <c r="N5" s="47">
        <f t="shared" si="1"/>
        <v>10055.953248872607</v>
      </c>
      <c r="O5" s="26">
        <f>N5*'EIOPA RATES'!G13</f>
        <v>9648.2451526906389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526.86905450305778</v>
      </c>
      <c r="T5" s="80">
        <f t="shared" ref="T5:T53" si="3">S5*F5*G4</f>
        <v>442.2932743342883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DATA!$C$13*((1+DATA!$C$10)^A6)*F5*G5</f>
        <v>37.861436679516039</v>
      </c>
      <c r="N6" s="47">
        <f t="shared" si="1"/>
        <v>8521.1469452485071</v>
      </c>
      <c r="O6" s="26">
        <f>N6*'EIOPA RATES'!G14</f>
        <v>7992.2333462916886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533.21683425135154</v>
      </c>
      <c r="T6" s="80">
        <f t="shared" si="3"/>
        <v>377.79165169918048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DATA!$C$13*((1+DATA!$C$10)^A7)*F6*G6</f>
        <v>32.594034566625631</v>
      </c>
      <c r="N7" s="47">
        <f t="shared" si="1"/>
        <v>7234.7954282951487</v>
      </c>
      <c r="O7" s="26">
        <f>N7*'EIOPA RATES'!G15</f>
        <v>6621.5533646634967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539.76819053941449</v>
      </c>
      <c r="T7" s="80">
        <f t="shared" si="3"/>
        <v>322.52823028895375</v>
      </c>
      <c r="W7" s="67" t="s">
        <v>74</v>
      </c>
      <c r="X7" s="70">
        <f>SUMPRODUCT(K4:K53,'EIOPA RATES'!G12:G61)</f>
        <v>0.16646053761896559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DATA!$C$13*((1+DATA!$C$10)^A8)*F7*G7</f>
        <v>28.038206838087554</v>
      </c>
      <c r="N8" s="47">
        <f t="shared" si="1"/>
        <v>6147.7332510966407</v>
      </c>
      <c r="O8" s="26">
        <f>N8*'EIOPA RATES'!G16</f>
        <v>5483.0028591896944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546.39559710224398</v>
      </c>
      <c r="T8" s="80">
        <f t="shared" si="3"/>
        <v>275.12849602214175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DATA!$C$13*((1+DATA!$C$10)^A9)*F8*G8</f>
        <v>24.100072198803336</v>
      </c>
      <c r="N9" s="47">
        <f t="shared" si="1"/>
        <v>5227.6714836731153</v>
      </c>
      <c r="O9" s="26">
        <f>N9*'EIOPA RATES'!G17</f>
        <v>4539.8655231501652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552.86244551195239</v>
      </c>
      <c r="T9" s="80">
        <f t="shared" si="3"/>
        <v>234.37187404795711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DATA!$C$13*((1+DATA!$C$10)^A10)*F9*G9</f>
        <v>20.695624434594976</v>
      </c>
      <c r="N10" s="47">
        <f t="shared" si="1"/>
        <v>4448.0164394826234</v>
      </c>
      <c r="O10" s="26">
        <f>N10*'EIOPA RATES'!G18</f>
        <v>3758.1008116706712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559.29251634429966</v>
      </c>
      <c r="T10" s="80">
        <f t="shared" si="3"/>
        <v>199.39444648458954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DATA!$C$13*((1+DATA!$C$10)^A11)*F10*G10</f>
        <v>17.752697549028625</v>
      </c>
      <c r="N11" s="47">
        <f t="shared" si="1"/>
        <v>3786.6489456255736</v>
      </c>
      <c r="O11" s="26">
        <f>N11*'EIOPA RATES'!G19</f>
        <v>3110.0630954256271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565.75401287337445</v>
      </c>
      <c r="T11" s="80">
        <f t="shared" si="3"/>
        <v>169.4090978510234</v>
      </c>
      <c r="W11" s="66" t="s">
        <v>75</v>
      </c>
      <c r="X11" s="69">
        <f>DATA!C4-X3</f>
        <v>2864.6638721816707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DATA!$C$13*((1+DATA!$C$10)^A12)*F11*G11</f>
        <v>15.208961571472729</v>
      </c>
      <c r="N12" s="47">
        <f t="shared" si="1"/>
        <v>3219.8014209783164</v>
      </c>
      <c r="O12" s="26">
        <f>N12*'EIOPA RATES'!G20</f>
        <v>2569.3743736581177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572.14589591171728</v>
      </c>
      <c r="T12" s="80">
        <f t="shared" si="3"/>
        <v>143.72633274642351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DATA!$C$13*((1+DATA!$C$10)^A13)*F12*G12</f>
        <v>13.01428176315615</v>
      </c>
      <c r="N13" s="47">
        <f t="shared" si="1"/>
        <v>2735.2374121247954</v>
      </c>
      <c r="O13" s="26">
        <f>N13*'EIOPA RATES'!G21</f>
        <v>2121.8114620552401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577.90200074087545</v>
      </c>
      <c r="T13" s="80">
        <f t="shared" si="3"/>
        <v>121.62288951828674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DATA!$C$13*((1+DATA!$C$10)^A14)*F13*G13</f>
        <v>11.121207363359748</v>
      </c>
      <c r="N14" s="47">
        <f t="shared" si="1"/>
        <v>2324.0886704655841</v>
      </c>
      <c r="O14" s="26">
        <f>N14*'EIOPA RATES'!G22</f>
        <v>1748.8281408433459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584.65360075345279</v>
      </c>
      <c r="T14" s="80">
        <f t="shared" si="3"/>
        <v>102.95566492009567</v>
      </c>
      <c r="W14" s="73" t="s">
        <v>77</v>
      </c>
      <c r="X14" s="72">
        <f>SUM(T3:T53)</f>
        <v>3404.2982217825597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DATA!$C$13*((1+DATA!$C$10)^A15)*F14*G14</f>
        <v>9.491669555255914</v>
      </c>
      <c r="N15" s="47">
        <f t="shared" si="1"/>
        <v>1976.0574874054823</v>
      </c>
      <c r="O15" s="26">
        <f>N15*'EIOPA RATES'!G23</f>
        <v>1443.4129306549705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590.74761118043887</v>
      </c>
      <c r="T15" s="80">
        <f t="shared" si="3"/>
        <v>86.886723452489576</v>
      </c>
      <c r="W15" s="74" t="s">
        <v>78</v>
      </c>
      <c r="X15" s="70">
        <f>DATA!C4-X3-X14</f>
        <v>-539.63434960088898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DATA!$C$13*((1+DATA!$C$10)^A16)*F15*G15</f>
        <v>8.0861651841604143</v>
      </c>
      <c r="N16" s="47">
        <f t="shared" si="1"/>
        <v>1677.2893363619735</v>
      </c>
      <c r="O16" s="26">
        <f>N16*'EIOPA RATES'!G24</f>
        <v>1189.7528735070284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596.42664439622092</v>
      </c>
      <c r="T16" s="80">
        <f t="shared" si="3"/>
        <v>73.124533699751069</v>
      </c>
      <c r="W16" s="75" t="s">
        <v>79</v>
      </c>
      <c r="X16" s="71">
        <f>(DATA!$C$14-DATA!$C$15)*X18*DATA!C4</f>
        <v>3158.5563397616943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DATA!$C$13*((1+DATA!$C$10)^A17)*F16*G16</f>
        <v>6.8753911025694254</v>
      </c>
      <c r="N17" s="47">
        <f t="shared" si="1"/>
        <v>1422.4069304583229</v>
      </c>
      <c r="O17" s="26">
        <f>N17*'EIOPA RATES'!G25</f>
        <v>980.91122787469612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601.24181739646338</v>
      </c>
      <c r="T17" s="80">
        <f t="shared" si="3"/>
        <v>61.297952016170996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DATA!$C$13*((1+DATA!$C$10)^A18)*F17*G17</f>
        <v>5.8316075886846086</v>
      </c>
      <c r="N18" s="47">
        <f t="shared" si="1"/>
        <v>1202.2484445231839</v>
      </c>
      <c r="O18" s="26">
        <f>N18*'EIOPA RATES'!G26</f>
        <v>806.30806114638028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605.70888138044552</v>
      </c>
      <c r="T18" s="80">
        <f t="shared" si="3"/>
        <v>51.23021811332972</v>
      </c>
      <c r="W18" s="66" t="s">
        <v>80</v>
      </c>
      <c r="X18" s="69">
        <f>SUMPRODUCT(O4:O53,A4:A53)/SUM(O4:O53)</f>
        <v>5.6402791781458834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DATA!$C$13*((1+DATA!$C$10)^A19)*F18*G18</f>
        <v>4.9346225776164658</v>
      </c>
      <c r="N19" s="47">
        <f t="shared" si="1"/>
        <v>1017.0444427106166</v>
      </c>
      <c r="O19" s="26">
        <f>N19*'EIOPA RATES'!G27</f>
        <v>663.13800378919154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610.25197063689222</v>
      </c>
      <c r="T19" s="80">
        <f t="shared" si="3"/>
        <v>42.688683152680923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DATA!$C$13*((1+DATA!$C$10)^A20)*F19*G19</f>
        <v>4.1628946225248997</v>
      </c>
      <c r="N20" s="47">
        <f t="shared" si="1"/>
        <v>853.20257437079306</v>
      </c>
      <c r="O20" s="26">
        <f>N20*'EIOPA RATES'!G28</f>
        <v>541.00898852293847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614.5047164057911</v>
      </c>
      <c r="T20" s="80">
        <f t="shared" si="3"/>
        <v>35.483460678295607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DATA!$C$13*((1+DATA!$C$10)^A21)*F20*G20</f>
        <v>3.5050383243625314</v>
      </c>
      <c r="N21" s="47">
        <f t="shared" si="1"/>
        <v>716.94151140897941</v>
      </c>
      <c r="O21" s="26">
        <f>N21*'EIOPA RATES'!G29</f>
        <v>442.74143197445204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617.7674468600386</v>
      </c>
      <c r="T21" s="80">
        <f t="shared" si="3"/>
        <v>29.353545030439385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DATA!$C$13*((1+DATA!$C$10)^A22)*F21*G21</f>
        <v>2.9418988233634362</v>
      </c>
      <c r="N22" s="47">
        <f t="shared" si="1"/>
        <v>601.83268839277105</v>
      </c>
      <c r="O22" s="26">
        <f>N22*'EIOPA RATES'!G30</f>
        <v>362.84211625698111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619.42357886706907</v>
      </c>
      <c r="T22" s="80">
        <f t="shared" si="3"/>
        <v>24.115756800597229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DATA!$C$13*((1+DATA!$C$10)^A23)*F22*G22</f>
        <v>2.4586999232916895</v>
      </c>
      <c r="N23" s="47">
        <f t="shared" si="1"/>
        <v>503.67347022293444</v>
      </c>
      <c r="O23" s="26">
        <f>N23*'EIOPA RATES'!G31</f>
        <v>297.24094756584441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619.36419300207149</v>
      </c>
      <c r="T23" s="80">
        <f t="shared" si="3"/>
        <v>19.652912098788129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DATA!$C$13*((1+DATA!$C$10)^A24)*F23*G23</f>
        <v>2.043964528433365</v>
      </c>
      <c r="N24" s="47">
        <f t="shared" si="1"/>
        <v>419.04548722271977</v>
      </c>
      <c r="O24" s="26">
        <f>N24*'EIOPA RATES'!G32</f>
        <v>241.89912265974755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619.67196872162731</v>
      </c>
      <c r="T24" s="80">
        <f t="shared" si="3"/>
        <v>15.94321264776962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DATA!$C$13*((1+DATA!$C$10)^A25)*F24*G24</f>
        <v>1.690466997198804</v>
      </c>
      <c r="N25" s="47">
        <f t="shared" si="1"/>
        <v>350.57145745393029</v>
      </c>
      <c r="O25" s="26">
        <f>N25*'EIOPA RATES'!G33</f>
        <v>197.7377854566262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620.59672976324134</v>
      </c>
      <c r="T25" s="80">
        <f t="shared" si="3"/>
        <v>12.846321435994126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DATA!$C$13*((1+DATA!$C$10)^A26)*F25*G25</f>
        <v>1.3872737940108462</v>
      </c>
      <c r="N26" s="47">
        <f t="shared" si="1"/>
        <v>289.73634147289812</v>
      </c>
      <c r="O26" s="26">
        <f>N26*'EIOPA RATES'!G34</f>
        <v>159.51103596060204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622.13944566363591</v>
      </c>
      <c r="T26" s="80">
        <f t="shared" si="3"/>
        <v>10.293107367382056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DATA!$C$13*((1+DATA!$C$10)^A27)*F26*G26</f>
        <v>1.1309719071222304</v>
      </c>
      <c r="N27" s="47">
        <f t="shared" si="1"/>
        <v>238.73350441204559</v>
      </c>
      <c r="O27" s="26">
        <f>N27*'EIOPA RATES'!G35</f>
        <v>128.15505047338343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624.27112678287153</v>
      </c>
      <c r="T27" s="80">
        <f t="shared" si="3"/>
        <v>8.1931884641297703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DATA!$C$13*((1+DATA!$C$10)^A28)*F27*G27</f>
        <v>0.91510919708127969</v>
      </c>
      <c r="N28" s="47">
        <f t="shared" si="1"/>
        <v>196.34292249115387</v>
      </c>
      <c r="O28" s="26">
        <f>N28*'EIOPA RATES'!G36</f>
        <v>102.67729220139974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626.94282382711935</v>
      </c>
      <c r="T28" s="80">
        <f t="shared" si="3"/>
        <v>6.4675970732533985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DATA!$C$13*((1+DATA!$C$10)^A29)*F28*G28</f>
        <v>0.73368293202230694</v>
      </c>
      <c r="N29" s="47">
        <f t="shared" si="1"/>
        <v>159.4787733378528</v>
      </c>
      <c r="O29" s="26">
        <f>N29*'EIOPA RATES'!G37</f>
        <v>81.202674794130729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629.92146944959097</v>
      </c>
      <c r="T29" s="80">
        <f t="shared" si="3"/>
        <v>5.0650569273690138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DATA!$C$13*((1+DATA!$C$10)^A30)*F29*G29</f>
        <v>0.5832993439049674</v>
      </c>
      <c r="N30" s="47">
        <f t="shared" si="1"/>
        <v>129.70232366247279</v>
      </c>
      <c r="O30" s="26">
        <f>N30*'EIOPA RATES'!G38</f>
        <v>64.247372119274146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633.41871768123292</v>
      </c>
      <c r="T30" s="80">
        <f t="shared" si="3"/>
        <v>3.9243496485313671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DATA!$C$13*((1+DATA!$C$10)^A31)*F30*G30</f>
        <v>0.45842737274211676</v>
      </c>
      <c r="N31" s="47">
        <f t="shared" si="1"/>
        <v>105.18659044110622</v>
      </c>
      <c r="O31" s="26">
        <f>N31*'EIOPA RATES'!G39</f>
        <v>50.668604670422098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637.15659341296805</v>
      </c>
      <c r="T31" s="80">
        <f t="shared" si="3"/>
        <v>2.9966548376267617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DATA!$C$13*((1+DATA!$C$10)^A32)*F31*G31</f>
        <v>0.35496411647534443</v>
      </c>
      <c r="N32" s="47">
        <f t="shared" si="1"/>
        <v>84.415426689202747</v>
      </c>
      <c r="O32" s="26">
        <f>N32*'EIOPA RATES'!G40</f>
        <v>39.515435884701432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641.34350643330731</v>
      </c>
      <c r="T32" s="80">
        <f t="shared" si="3"/>
        <v>2.2508387415358935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DATA!$C$13*((1+DATA!$C$10)^A33)*F32*G32</f>
        <v>0.27017661903508977</v>
      </c>
      <c r="N33" s="47">
        <f t="shared" si="1"/>
        <v>66.625174556701481</v>
      </c>
      <c r="O33" s="26">
        <f>N33*'EIOPA RATES'!G41</f>
        <v>30.302164415045691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645.65100336095293</v>
      </c>
      <c r="T33" s="80">
        <f t="shared" si="3"/>
        <v>1.6599598219761624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DATA!$C$13*((1+DATA!$C$10)^A34)*F33*G33</f>
        <v>0.201880327600024</v>
      </c>
      <c r="N34" s="47">
        <f t="shared" si="1"/>
        <v>51.768437916095067</v>
      </c>
      <c r="O34" s="26">
        <f>N34*'EIOPA RATES'!G42</f>
        <v>22.858744858948814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650.47646111296831</v>
      </c>
      <c r="T34" s="80">
        <f t="shared" si="3"/>
        <v>1.2001115900926438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DATA!$C$13*((1+DATA!$C$10)^A35)*F34*G34</f>
        <v>0.14776938678951368</v>
      </c>
      <c r="N35" s="47">
        <f t="shared" si="1"/>
        <v>39.447461732270547</v>
      </c>
      <c r="O35" s="26">
        <f>N35*'EIOPA RATES'!G43</f>
        <v>16.912229068263777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655.25871922225792</v>
      </c>
      <c r="T35" s="80">
        <f t="shared" si="3"/>
        <v>0.84805555751776462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DATA!$C$13*((1+DATA!$C$10)^A36)*F35*G35</f>
        <v>0.10573191401798004</v>
      </c>
      <c r="N36" s="47">
        <f t="shared" si="1"/>
        <v>29.368810193105737</v>
      </c>
      <c r="O36" s="26">
        <f>N36*'EIOPA RATES'!G44</f>
        <v>12.219082371483784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660.40387731371845</v>
      </c>
      <c r="T36" s="80">
        <f t="shared" si="3"/>
        <v>0.58533296766940768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DATA!$C$13*((1+DATA!$C$10)^A37)*F36*G36</f>
        <v>7.3856401052674561E-2</v>
      </c>
      <c r="N37" s="47">
        <f t="shared" si="1"/>
        <v>21.274433895771512</v>
      </c>
      <c r="O37" s="26">
        <f>N37*'EIOPA RATES'!G45</f>
        <v>8.5850742799567499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665.94141950362712</v>
      </c>
      <c r="T37" s="80">
        <f t="shared" si="3"/>
        <v>0.39465601353356844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DATA!$C$13*((1+DATA!$C$10)^A38)*F37*G37</f>
        <v>5.0370659712611746E-2</v>
      </c>
      <c r="N38" s="47">
        <f t="shared" si="1"/>
        <v>15.164246194412547</v>
      </c>
      <c r="O38" s="26">
        <f>N38*'EIOPA RATES'!G46</f>
        <v>5.9359109228097724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671.44425537768132</v>
      </c>
      <c r="T38" s="80">
        <f t="shared" si="3"/>
        <v>0.25815392258489384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DATA!$C$13*((1+DATA!$C$10)^A39)*F38*G38</f>
        <v>3.3332192353629282E-2</v>
      </c>
      <c r="N39" s="47">
        <f t="shared" si="1"/>
        <v>10.382763528058499</v>
      </c>
      <c r="O39" s="26">
        <f>N39*'EIOPA RATES'!G47</f>
        <v>3.9415511880413336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677.13047249130818</v>
      </c>
      <c r="T39" s="80">
        <f t="shared" si="3"/>
        <v>0.1644599253065234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DATA!$C$13*((1+DATA!$C$10)^A40)*F39*G39</f>
        <v>2.1477464773293018E-2</v>
      </c>
      <c r="N40" s="47">
        <f t="shared" si="1"/>
        <v>6.9257256338465023</v>
      </c>
      <c r="O40" s="26">
        <f>N40*'EIOPA RATES'!G48</f>
        <v>2.5492611144002271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683.00534801432821</v>
      </c>
      <c r="T40" s="80">
        <f t="shared" si="3"/>
        <v>0.10181169165351858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DATA!$C$13*((1+DATA!$C$10)^A41)*F40*G40</f>
        <v>1.3445253850889214E-2</v>
      </c>
      <c r="N41" s="47">
        <f t="shared" si="1"/>
        <v>4.4812600685932802</v>
      </c>
      <c r="O41" s="26">
        <f>N41*'EIOPA RATES'!G49</f>
        <v>1.5990100882318288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689.07441538179955</v>
      </c>
      <c r="T41" s="80">
        <f t="shared" si="3"/>
        <v>6.1186216380531983E-2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DATA!$C$13*((1+DATA!$C$10)^A42)*F41*G41</f>
        <v>8.169267209446867E-3</v>
      </c>
      <c r="N42" s="47">
        <f t="shared" si="1"/>
        <v>2.8132998003360496</v>
      </c>
      <c r="O42" s="26">
        <f>N42*'EIOPA RATES'!G50</f>
        <v>0.97291810940572376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695.34307659006481</v>
      </c>
      <c r="T42" s="80">
        <f t="shared" si="3"/>
        <v>3.562867885123483E-2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DATA!$C$13*((1+DATA!$C$10)^A43)*F42*G42</f>
        <v>4.8083534522114814E-3</v>
      </c>
      <c r="N43" s="47">
        <f t="shared" si="1"/>
        <v>1.7130486488375256</v>
      </c>
      <c r="O43" s="26">
        <f>N43*'EIOPA RATES'!G51</f>
        <v>0.57404561109676422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701.81667711935756</v>
      </c>
      <c r="T43" s="80">
        <f t="shared" si="3"/>
        <v>2.0034224255586101E-2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DATA!$C$13*((1+DATA!$C$10)^A44)*F43*G43</f>
        <v>2.7324034123811765E-3</v>
      </c>
      <c r="N44" s="47">
        <f t="shared" si="1"/>
        <v>1.0163833179486543</v>
      </c>
      <c r="O44" s="26">
        <f>N44*'EIOPA RATES'!G52</f>
        <v>0.33008906482742184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708.21795663569662</v>
      </c>
      <c r="T44" s="80">
        <f t="shared" si="3"/>
        <v>1.0750560984213006E-2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DATA!$C$13*((1+DATA!$C$10)^A45)*F44*G44</f>
        <v>1.4820414056020417E-3</v>
      </c>
      <c r="N45" s="47">
        <f t="shared" si="1"/>
        <v>0.57983954177561248</v>
      </c>
      <c r="O45" s="26">
        <f>N45*'EIOPA RATES'!G53</f>
        <v>0.18239652162946493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715.10769242467222</v>
      </c>
      <c r="T45" s="80">
        <f t="shared" si="3"/>
        <v>5.4442300033338536E-3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DATA!$C$13*((1+DATA!$C$10)^A46)*F45*G45</f>
        <v>7.5816080836149777E-4</v>
      </c>
      <c r="N46" s="47">
        <f t="shared" si="1"/>
        <v>0.30962761518623994</v>
      </c>
      <c r="O46" s="26">
        <f>N46*'EIOPA RATES'!G54</f>
        <v>9.435663418040105E-2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721.9160860938955</v>
      </c>
      <c r="T46" s="80">
        <f t="shared" si="3"/>
        <v>2.6020990239834915E-3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DATA!$C$13*((1+DATA!$C$10)^A47)*F46*G46</f>
        <v>3.6612854379377776E-4</v>
      </c>
      <c r="N47" s="47">
        <f t="shared" si="1"/>
        <v>0.15577691089812251</v>
      </c>
      <c r="O47" s="26">
        <f>N47*'EIOPA RATES'!G55</f>
        <v>4.6000379967412623E-2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728.61856547597279</v>
      </c>
      <c r="T47" s="80">
        <f t="shared" si="3"/>
        <v>1.168149728530532E-3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DATA!$C$13*((1+DATA!$C$10)^A48)*F47*G47</f>
        <v>1.6610967889080201E-4</v>
      </c>
      <c r="N48" s="47">
        <f t="shared" si="1"/>
        <v>7.3529878958924808E-2</v>
      </c>
      <c r="O48" s="26">
        <f>N48*'EIOPA RATES'!G56</f>
        <v>2.1027217193064471E-2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735.83355789170946</v>
      </c>
      <c r="T48" s="80">
        <f t="shared" si="3"/>
        <v>4.9054302964707665E-4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DATA!$C$13*((1+DATA!$C$10)^A49)*F48*G48</f>
        <v>7.0452166051797809E-5</v>
      </c>
      <c r="N49" s="47">
        <f t="shared" si="1"/>
        <v>3.2366272785782538E-2</v>
      </c>
      <c r="O49" s="26">
        <f>N49*'EIOPA RATES'!G57</f>
        <v>8.9656182524001874E-3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742.93171489257736</v>
      </c>
      <c r="T49" s="80">
        <f t="shared" si="3"/>
        <v>1.9154813292635931E-4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DATA!$C$13*((1+DATA!$C$10)^A50)*F49*G49</f>
        <v>2.7792398466658135E-5</v>
      </c>
      <c r="N50" s="47">
        <f t="shared" si="1"/>
        <v>1.322172649675476E-2</v>
      </c>
      <c r="O50" s="26">
        <f>N50*'EIOPA RATES'!G58</f>
        <v>3.5470675320624038E-3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750.22933780032099</v>
      </c>
      <c r="T50" s="80">
        <f t="shared" si="3"/>
        <v>6.9220262149289897E-5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DATA!$C$13*((1+DATA!$C$10)^A51)*F50*G50</f>
        <v>1.014463371872349E-5</v>
      </c>
      <c r="N51" s="47">
        <f t="shared" si="1"/>
        <v>4.985790065009074E-3</v>
      </c>
      <c r="O51" s="26">
        <f>N51*'EIOPA RATES'!G59</f>
        <v>1.2951890139631527E-3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757.73095947674585</v>
      </c>
      <c r="T51" s="80">
        <f t="shared" si="3"/>
        <v>2.3027893874185409E-5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DATA!$C$13*((1+DATA!$C$10)^A52)*F51*G51</f>
        <v>3.4082899472952157E-6</v>
      </c>
      <c r="N52" s="47">
        <f t="shared" si="1"/>
        <v>1.7254209453623054E-3</v>
      </c>
      <c r="O52" s="26">
        <f>N52*'EIOPA RATES'!G60</f>
        <v>4.3415334539359892E-4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765.07668734820982</v>
      </c>
      <c r="T52" s="80">
        <f t="shared" si="3"/>
        <v>7.0115185520525051E-6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F53*D53</f>
        <v>0.68309595527820266</v>
      </c>
      <c r="L53" s="60">
        <f>D52*EXP('EIOPA RATES'!Q61)*DATA!$C$15*G52*F52</f>
        <v>1.0532377716957902E-5</v>
      </c>
      <c r="M53" s="47">
        <f>DATA!$C$13*((1+DATA!$C$10)^A53)*F52*G52</f>
        <v>1.048345986458043E-6</v>
      </c>
      <c r="N53" s="48">
        <f t="shared" si="1"/>
        <v>0.68364124185102093</v>
      </c>
      <c r="O53" s="76">
        <f>N53*'EIOPA RATES'!G61</f>
        <v>0.16659341601674613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772.61357028456348</v>
      </c>
      <c r="T53" s="81">
        <f t="shared" si="3"/>
        <v>1.9442862525896661E-6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F75-CC32-40D3-BCB8-9F717E6842B3}">
  <dimension ref="A1:X53"/>
  <sheetViews>
    <sheetView topLeftCell="B2" zoomScale="64" workbookViewId="0">
      <selection activeCell="M4" sqref="M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67107.472421534345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MALE+FEMALE'!D63/1000)</f>
        <v>0.99534392999999999</v>
      </c>
      <c r="G4" s="64">
        <f>(1-DATA!$C$12)*$G3</f>
        <v>0.85</v>
      </c>
      <c r="I4" s="58">
        <f>(D4-DATA!$C$11*((1+DATA!$C$10)^A4))*F4*G3*DATA!$C$12</f>
        <v>10437.283310104323</v>
      </c>
      <c r="J4" s="47">
        <f>MAX(D4,DATA!$C$4)*F3*('MORTALITY RATES MALE+FEMALE'!D63/1000)*G3</f>
        <v>325.92489999999998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11815.219410104322</v>
      </c>
      <c r="O4" s="26">
        <f>N4*'EIOPA RATES'!G12</f>
        <v>11567.218250807022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518.58055773115177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MALE+FEMALE'!D64/1000)</f>
        <v>0.99026336611778309</v>
      </c>
      <c r="G5" s="64">
        <f>(1-DATA!$C$12)*$G4</f>
        <v>0.72249999999999992</v>
      </c>
      <c r="I5" s="58">
        <f>(D5-DATA!$C$11*((1+DATA!$C$10)^A5))*F5*G4*DATA!$C$12</f>
        <v>8808.096122964067</v>
      </c>
      <c r="J5" s="47">
        <f>MAX(D5,DATA!$C$4)*F4*('MORTALITY RATES MALE+FEMALE'!D64/1000)*G4</f>
        <v>302.29355099190559</v>
      </c>
      <c r="K5" s="47">
        <v>0</v>
      </c>
      <c r="L5" s="60">
        <f>D4*EXP('EIOPA RATES'!Q13)*DATA!$C$15*G4*F4</f>
        <v>845.14639663649837</v>
      </c>
      <c r="M5" s="47">
        <f>DATA!$C$13*((1+DATA!$C$10)^A5)*F4*G4</f>
        <v>44.011122552809994</v>
      </c>
      <c r="N5" s="47">
        <f t="shared" si="1"/>
        <v>9999.547193145283</v>
      </c>
      <c r="O5" s="26">
        <f>N5*'EIOPA RATES'!G13</f>
        <v>9594.1260214372633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526.81231613299781</v>
      </c>
      <c r="T5" s="80">
        <f t="shared" ref="T5:T53" si="3">S5*F5*G4</f>
        <v>443.43049686324281</v>
      </c>
      <c r="W5" s="67" t="s">
        <v>71</v>
      </c>
      <c r="X5" s="70">
        <f>SUMPRODUCT(I4:I53,'EIOPA RATES'!G12:G61)</f>
        <v>57869.233965005937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MALE+FEMALE'!D65/1000)</f>
        <v>0.98472990316215447</v>
      </c>
      <c r="G6" s="64">
        <f>(1-DATA!$C$12)*$G5</f>
        <v>0.61412499999999992</v>
      </c>
      <c r="I6" s="58">
        <f>(D6-DATA!$C$11*((1+DATA!$C$10)^A6))*F6*G5*DATA!$C$12</f>
        <v>7448.3262474096045</v>
      </c>
      <c r="J6" s="47">
        <f>MAX(D6,DATA!$C$4)*F5*('MORTALITY RATES MALE+FEMALE'!D65/1000)*G5</f>
        <v>279.85488898091523</v>
      </c>
      <c r="K6" s="47">
        <v>0</v>
      </c>
      <c r="L6" s="60">
        <f>D5*EXP('EIOPA RATES'!Q14)*DATA!$C$15*G5*F5</f>
        <v>715.0266832924309</v>
      </c>
      <c r="M6" s="47">
        <f>DATA!$C$13*((1+DATA!$C$10)^A6)*F5*G5</f>
        <v>37.962874050099209</v>
      </c>
      <c r="N6" s="47">
        <f t="shared" si="1"/>
        <v>8481.1706937330509</v>
      </c>
      <c r="O6" s="26">
        <f>N6*'EIOPA RATES'!G14</f>
        <v>7954.7384488941343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533.11539688076834</v>
      </c>
      <c r="T6" s="80">
        <f t="shared" si="3"/>
        <v>379.29420134701144</v>
      </c>
      <c r="W6" s="67" t="s">
        <v>70</v>
      </c>
      <c r="X6" s="70">
        <f>SUMPRODUCT(J4:J53,'EIOPA RATES'!G12:G61)</f>
        <v>3357.8709085184209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MALE+FEMALE'!D66/1000)</f>
        <v>0.97865859033340441</v>
      </c>
      <c r="G7" s="64">
        <f>(1-DATA!$C$12)*$G6</f>
        <v>0.52200624999999989</v>
      </c>
      <c r="I7" s="58">
        <f>(D7-DATA!$C$11*((1+DATA!$C$10)^A7))*F7*G6*DATA!$C$12</f>
        <v>6306.1557287972128</v>
      </c>
      <c r="J7" s="47">
        <f>MAX(D7,DATA!$C$4)*F6*('MORTALITY RATES MALE+FEMALE'!D66/1000)*G6</f>
        <v>260.99814936693247</v>
      </c>
      <c r="K7" s="47">
        <v>0</v>
      </c>
      <c r="L7" s="60">
        <f>D6*EXP('EIOPA RATES'!Q15)*DATA!$C$15*G6*F6</f>
        <v>605.73534464669319</v>
      </c>
      <c r="M7" s="47">
        <f>DATA!$C$13*((1+DATA!$C$10)^A7)*F6*G6</f>
        <v>32.729893699885132</v>
      </c>
      <c r="N7" s="47">
        <f t="shared" si="1"/>
        <v>7205.619116510723</v>
      </c>
      <c r="O7" s="26">
        <f>N7*'EIOPA RATES'!G15</f>
        <v>6594.8501209602864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539.632331406155</v>
      </c>
      <c r="T7" s="80">
        <f t="shared" si="3"/>
        <v>324.32912596299155</v>
      </c>
      <c r="W7" s="67" t="s">
        <v>74</v>
      </c>
      <c r="X7" s="70">
        <f>SUMPRODUCT(K4:K53,'EIOPA RATES'!G12:G61)</f>
        <v>0.5635710197205821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MALE+FEMALE'!D67/1000)</f>
        <v>0.97201944874926982</v>
      </c>
      <c r="G8" s="64">
        <f>(1-DATA!$C$12)*$G7</f>
        <v>0.44370531249999989</v>
      </c>
      <c r="I8" s="58">
        <f>(D8-DATA!$C$11*((1+DATA!$C$10)^A8))*F8*G7*DATA!$C$12</f>
        <v>5343.1109334652001</v>
      </c>
      <c r="J8" s="47">
        <f>MAX(D8,DATA!$C$4)*F7*('MORTALITY RATES MALE+FEMALE'!D67/1000)*G7</f>
        <v>243.37529453163626</v>
      </c>
      <c r="K8" s="47">
        <v>0</v>
      </c>
      <c r="L8" s="60">
        <f>D7*EXP('EIOPA RATES'!Q16)*DATA!$C$15*G7*F7</f>
        <v>513.55262469497927</v>
      </c>
      <c r="M8" s="47">
        <f>DATA!$C$13*((1+DATA!$C$10)^A8)*F7*G7</f>
        <v>28.201861702494163</v>
      </c>
      <c r="N8" s="47">
        <f t="shared" si="1"/>
        <v>6128.2407143943101</v>
      </c>
      <c r="O8" s="26">
        <f>N8*'EIOPA RATES'!G16</f>
        <v>5465.6179743701268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546.23194223783742</v>
      </c>
      <c r="T8" s="80">
        <f t="shared" si="3"/>
        <v>277.1582116875108</v>
      </c>
      <c r="W8" s="67" t="s">
        <v>73</v>
      </c>
      <c r="X8" s="70">
        <f>SUMPRODUCT(L4:L53,'EIOPA RATES'!G12:G61)</f>
        <v>5572.4089762892781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MALE+FEMALE'!D68/1000)</f>
        <v>0.96472589109538509</v>
      </c>
      <c r="G9" s="64">
        <f>(1-DATA!$C$12)*$G8</f>
        <v>0.37714951562499988</v>
      </c>
      <c r="I9" s="58">
        <f>(D9-DATA!$C$11*((1+DATA!$C$10)^A9))*F9*G8*DATA!$C$12</f>
        <v>4527.3866514261708</v>
      </c>
      <c r="J9" s="47">
        <f>MAX(D9,DATA!$C$4)*F8*('MORTALITY RATES MALE+FEMALE'!D68/1000)*G8</f>
        <v>228.26036997791647</v>
      </c>
      <c r="K9" s="47">
        <v>0</v>
      </c>
      <c r="L9" s="60">
        <f>D8*EXP('EIOPA RATES'!Q17)*DATA!$C$15*G8*F8</f>
        <v>435.46698259608917</v>
      </c>
      <c r="M9" s="47">
        <f>DATA!$C$13*((1+DATA!$C$10)^A9)*F8*G8</f>
        <v>24.28514037251588</v>
      </c>
      <c r="N9" s="47">
        <f t="shared" si="1"/>
        <v>5215.3991443726927</v>
      </c>
      <c r="O9" s="26">
        <f>N9*'EIOPA RATES'!G17</f>
        <v>4529.2078584035571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552.67737733823981</v>
      </c>
      <c r="T9" s="80">
        <f t="shared" si="3"/>
        <v>236.57576372906101</v>
      </c>
      <c r="W9" s="68" t="s">
        <v>72</v>
      </c>
      <c r="X9" s="71">
        <f>SUMPRODUCT(M4:M53,'EIOPA RATES'!G12:G61)</f>
        <v>307.39500070100115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MALE+FEMALE'!D69/1000)</f>
        <v>0.95670263245498344</v>
      </c>
      <c r="G10" s="64">
        <f>(1-DATA!$C$12)*$G9</f>
        <v>0.32057708828124987</v>
      </c>
      <c r="I10" s="58">
        <f>(D10-DATA!$C$11*((1+DATA!$C$10)^A10))*F10*G9*DATA!$C$12</f>
        <v>3836.2687445680672</v>
      </c>
      <c r="J10" s="47">
        <f>MAX(D10,DATA!$C$4)*F9*('MORTALITY RATES MALE+FEMALE'!D69/1000)*G9</f>
        <v>214.55188181918624</v>
      </c>
      <c r="K10" s="47">
        <v>0</v>
      </c>
      <c r="L10" s="60">
        <f>D9*EXP('EIOPA RATES'!Q18)*DATA!$C$15*G9*F9</f>
        <v>369.29603994982244</v>
      </c>
      <c r="M10" s="47">
        <f>DATA!$C$13*((1+DATA!$C$10)^A10)*F9*G9</f>
        <v>20.897228673888346</v>
      </c>
      <c r="N10" s="47">
        <f t="shared" si="1"/>
        <v>4441.013895010964</v>
      </c>
      <c r="O10" s="26">
        <f>N10*'EIOPA RATES'!G18</f>
        <v>3752.1844063649023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559.09091210500628</v>
      </c>
      <c r="T10" s="80">
        <f t="shared" si="3"/>
        <v>201.7311462447727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MALE+FEMALE'!D70/1000)</f>
        <v>0.94781345864660693</v>
      </c>
      <c r="G11" s="64">
        <f>(1-DATA!$C$12)*$G10</f>
        <v>0.2724905250390624</v>
      </c>
      <c r="I11" s="58">
        <f>(D11-DATA!$C$11*((1+DATA!$C$10)^A11))*F11*G10*DATA!$C$12</f>
        <v>3250.1143663155863</v>
      </c>
      <c r="J11" s="47">
        <f>MAX(D11,DATA!$C$4)*F10*('MORTALITY RATES MALE+FEMALE'!D70/1000)*G10</f>
        <v>203.27716753629281</v>
      </c>
      <c r="K11" s="47">
        <v>0</v>
      </c>
      <c r="L11" s="60">
        <f>D10*EXP('EIOPA RATES'!Q19)*DATA!$C$15*G10*F10</f>
        <v>313.1795188265703</v>
      </c>
      <c r="M11" s="47">
        <f>DATA!$C$13*((1+DATA!$C$10)^A11)*F10*G10</f>
        <v>17.967217593548565</v>
      </c>
      <c r="N11" s="47">
        <f t="shared" si="1"/>
        <v>3784.538270271998</v>
      </c>
      <c r="O11" s="26">
        <f>N11*'EIOPA RATES'!G19</f>
        <v>3108.3295485302483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565.53949282885458</v>
      </c>
      <c r="T11" s="80">
        <f t="shared" si="3"/>
        <v>171.83763595377437</v>
      </c>
      <c r="W11" s="66" t="s">
        <v>75</v>
      </c>
      <c r="X11" s="69">
        <f>DATA!C4-X3</f>
        <v>2892.5275784656551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MALE+FEMALE'!D71/1000)</f>
        <v>0.93811824634370711</v>
      </c>
      <c r="G12" s="64">
        <f>(1-DATA!$C$12)*$G11</f>
        <v>0.23161694628320303</v>
      </c>
      <c r="I12" s="58">
        <f>(D12-DATA!$C$11*((1+DATA!$C$10)^A12))*F12*G11*DATA!$C$12</f>
        <v>2752.3590658229245</v>
      </c>
      <c r="J12" s="47">
        <f>MAX(D12,DATA!$C$4)*F11*('MORTALITY RATES MALE+FEMALE'!D71/1000)*G11</f>
        <v>189.6959949996762</v>
      </c>
      <c r="K12" s="47">
        <v>0</v>
      </c>
      <c r="L12" s="60">
        <f>D11*EXP('EIOPA RATES'!Q20)*DATA!$C$15*G11*F11</f>
        <v>265.46843552100341</v>
      </c>
      <c r="M12" s="47">
        <f>DATA!$C$13*((1+DATA!$C$10)^A12)*F11*G11</f>
        <v>15.432839058165451</v>
      </c>
      <c r="N12" s="47">
        <f t="shared" si="1"/>
        <v>3222.9563354017696</v>
      </c>
      <c r="O12" s="26">
        <f>N12*'EIOPA RATES'!G20</f>
        <v>2571.8919687550979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571.92201842502459</v>
      </c>
      <c r="T12" s="80">
        <f t="shared" si="3"/>
        <v>146.19947245904066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MALE+FEMALE'!D72/1000)</f>
        <v>0.92756636735829279</v>
      </c>
      <c r="G13" s="64">
        <f>(1-DATA!$C$12)*$G12</f>
        <v>0.19687440434072256</v>
      </c>
      <c r="I13" s="58">
        <f>(D13-DATA!$C$11*((1+DATA!$C$10)^A13))*F13*G12*DATA!$C$12</f>
        <v>2327.2059306823317</v>
      </c>
      <c r="J13" s="47">
        <f>MAX(D13,DATA!$C$4)*F12*('MORTALITY RATES MALE+FEMALE'!D72/1000)*G12</f>
        <v>176.5529416772537</v>
      </c>
      <c r="K13" s="47">
        <v>0</v>
      </c>
      <c r="L13" s="60">
        <f>D12*EXP('EIOPA RATES'!Q21)*DATA!$C$15*G12*F12</f>
        <v>224.69422999063562</v>
      </c>
      <c r="M13" s="47">
        <f>DATA!$C$13*((1+DATA!$C$10)^A13)*F12*G12</f>
        <v>13.243404265221884</v>
      </c>
      <c r="N13" s="47">
        <f t="shared" si="1"/>
        <v>2741.6965066154426</v>
      </c>
      <c r="O13" s="26">
        <f>N13*'EIOPA RATES'!G21</f>
        <v>2126.821988989393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577.67287823880974</v>
      </c>
      <c r="T13" s="80">
        <f t="shared" si="3"/>
        <v>124.10729285245739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MALE+FEMALE'!D73/1000)</f>
        <v>0.91617261516051096</v>
      </c>
      <c r="G14" s="64">
        <f>(1-DATA!$C$12)*$G13</f>
        <v>0.16734324368961417</v>
      </c>
      <c r="I14" s="58">
        <f>(D14-DATA!$C$11*((1+DATA!$C$10)^A14))*F14*G13*DATA!$C$12</f>
        <v>1969.8833961134826</v>
      </c>
      <c r="J14" s="47">
        <f>MAX(D14,DATA!$C$4)*F13*('MORTALITY RATES MALE+FEMALE'!D73/1000)*G13</f>
        <v>163.37553778650567</v>
      </c>
      <c r="K14" s="47">
        <v>0</v>
      </c>
      <c r="L14" s="60">
        <f>D13*EXP('EIOPA RATES'!Q22)*DATA!$C$15*G13*F13</f>
        <v>190.39451571729037</v>
      </c>
      <c r="M14" s="47">
        <f>DATA!$C$13*((1+DATA!$C$10)^A14)*F13*G13</f>
        <v>11.352882526220977</v>
      </c>
      <c r="N14" s="47">
        <f t="shared" si="1"/>
        <v>2335.0063321434995</v>
      </c>
      <c r="O14" s="26">
        <f>N14*'EIOPA RATES'!G22</f>
        <v>1757.0434530287971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584.42192559059163</v>
      </c>
      <c r="T14" s="80">
        <f t="shared" si="3"/>
        <v>105.41273083816832</v>
      </c>
      <c r="W14" s="73" t="s">
        <v>77</v>
      </c>
      <c r="X14" s="72">
        <f>SUM(T3:T53)</f>
        <v>3454.0418517301864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MALE+FEMALE'!D74/1000)</f>
        <v>0.90364280943242203</v>
      </c>
      <c r="G15" s="64">
        <f>(1-DATA!$C$12)*$G14</f>
        <v>0.14224175713617204</v>
      </c>
      <c r="I15" s="58">
        <f>(D15-DATA!$C$11*((1+DATA!$C$10)^A15))*F15*G14*DATA!$C$12</f>
        <v>1663.8699271028315</v>
      </c>
      <c r="J15" s="47">
        <f>MAX(D15,DATA!$C$4)*F14*('MORTALITY RATES MALE+FEMALE'!D74/1000)*G14</f>
        <v>153.86002585687658</v>
      </c>
      <c r="K15" s="47">
        <v>0</v>
      </c>
      <c r="L15" s="60">
        <f>D14*EXP('EIOPA RATES'!Q23)*DATA!$C$15*G14*F14</f>
        <v>161.04526150552238</v>
      </c>
      <c r="M15" s="47">
        <f>DATA!$C$13*((1+DATA!$C$10)^A15)*F14*G14</f>
        <v>9.722043382776187</v>
      </c>
      <c r="N15" s="47">
        <f t="shared" si="1"/>
        <v>1988.4972578480067</v>
      </c>
      <c r="O15" s="26">
        <f>N15*'EIOPA RATES'!G23</f>
        <v>1452.4995719220192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590.51723735291864</v>
      </c>
      <c r="T15" s="80">
        <f t="shared" si="3"/>
        <v>89.297141998069421</v>
      </c>
      <c r="W15" s="74" t="s">
        <v>78</v>
      </c>
      <c r="X15" s="70">
        <f>DATA!C4-X3-X14</f>
        <v>-561.51427326453131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MALE+FEMALE'!D75/1000)</f>
        <v>0.88990541456915606</v>
      </c>
      <c r="G16" s="64">
        <f>(1-DATA!$C$12)*$G15</f>
        <v>0.12090549356574623</v>
      </c>
      <c r="I16" s="58">
        <f>(D16-DATA!$C$11*((1+DATA!$C$10)^A16))*F16*G15*DATA!$C$12</f>
        <v>1402.6991198103669</v>
      </c>
      <c r="J16" s="47">
        <f>MAX(D16,DATA!$C$4)*F15*('MORTALITY RATES MALE+FEMALE'!D75/1000)*G15</f>
        <v>144.40620869508004</v>
      </c>
      <c r="K16" s="47">
        <v>0</v>
      </c>
      <c r="L16" s="60">
        <f>D15*EXP('EIOPA RATES'!Q24)*DATA!$C$15*G15*F15</f>
        <v>135.9776284052457</v>
      </c>
      <c r="M16" s="47">
        <f>DATA!$C$13*((1+DATA!$C$10)^A16)*F15*G15</f>
        <v>8.3137343427964812</v>
      </c>
      <c r="N16" s="47">
        <f t="shared" si="1"/>
        <v>1691.3966912534893</v>
      </c>
      <c r="O16" s="26">
        <f>N16*'EIOPA RATES'!G24</f>
        <v>1199.759653885284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596.19907523758491</v>
      </c>
      <c r="T16" s="80">
        <f t="shared" si="3"/>
        <v>75.467898356535954</v>
      </c>
      <c r="W16" s="75" t="s">
        <v>79</v>
      </c>
      <c r="X16" s="71">
        <f>(DATA!$C$14-DATA!$C$15)*X18*DATA!C4</f>
        <v>3189.1757737740104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MALE+FEMALE'!D76/1000)</f>
        <v>0.87468196282509614</v>
      </c>
      <c r="G17" s="64">
        <f>(1-DATA!$C$12)*$G16</f>
        <v>0.10276966953088429</v>
      </c>
      <c r="I17" s="58">
        <f>(D17-DATA!$C$11*((1+DATA!$C$10)^A17))*F17*G16*DATA!$C$12</f>
        <v>1178.8795518051527</v>
      </c>
      <c r="J17" s="47">
        <f>MAX(D17,DATA!$C$4)*F16*('MORTALITY RATES MALE+FEMALE'!D76/1000)*G16</f>
        <v>136.83441198635754</v>
      </c>
      <c r="K17" s="47">
        <v>0</v>
      </c>
      <c r="L17" s="60">
        <f>D16*EXP('EIOPA RATES'!Q25)*DATA!$C$15*G16*F16</f>
        <v>114.50256761400659</v>
      </c>
      <c r="M17" s="47">
        <f>DATA!$C$13*((1+DATA!$C$10)^A17)*F16*G16</f>
        <v>7.0984298126042482</v>
      </c>
      <c r="N17" s="47">
        <f t="shared" si="1"/>
        <v>1437.3149612181212</v>
      </c>
      <c r="O17" s="26">
        <f>N17*'EIOPA RATES'!G25</f>
        <v>991.19200930555962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601.01877868642862</v>
      </c>
      <c r="T17" s="80">
        <f t="shared" si="3"/>
        <v>63.560052429953721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MALE+FEMALE'!D77/1000)</f>
        <v>0.85808363053210268</v>
      </c>
      <c r="G18" s="64">
        <f>(1-DATA!$C$12)*$G17</f>
        <v>8.7354219101251643E-2</v>
      </c>
      <c r="I18" s="58">
        <f>(D18-DATA!$C$11*((1+DATA!$C$10)^A18))*F18*G17*DATA!$C$12</f>
        <v>988.56112021172919</v>
      </c>
      <c r="J18" s="47">
        <f>MAX(D18,DATA!$C$4)*F17*('MORTALITY RATES MALE+FEMALE'!D77/1000)*G17</f>
        <v>127.52739801666144</v>
      </c>
      <c r="K18" s="47">
        <v>0</v>
      </c>
      <c r="L18" s="60">
        <f>D17*EXP('EIOPA RATES'!Q26)*DATA!$C$15*G17*F17</f>
        <v>96.200736223198803</v>
      </c>
      <c r="M18" s="47">
        <f>DATA!$C$13*((1+DATA!$C$10)^A18)*F17*G17</f>
        <v>6.0490574840655782</v>
      </c>
      <c r="N18" s="47">
        <f t="shared" si="1"/>
        <v>1218.3383119356549</v>
      </c>
      <c r="O18" s="26">
        <f>N18*'EIOPA RATES'!G26</f>
        <v>817.09900028758011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605.4914314850646</v>
      </c>
      <c r="T18" s="80">
        <f t="shared" si="3"/>
        <v>53.39524441081312</v>
      </c>
      <c r="W18" s="66" t="s">
        <v>80</v>
      </c>
      <c r="X18" s="69">
        <f>SUMPRODUCT(O4:O53,A4:A53)/SUM(O4:O53)</f>
        <v>5.694956738882162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MALE+FEMALE'!D78/1000)</f>
        <v>0.83976352785856967</v>
      </c>
      <c r="G19" s="64">
        <f>(1-DATA!$C$12)*$G18</f>
        <v>7.4251086236063898E-2</v>
      </c>
      <c r="I19" s="58">
        <f>(D19-DATA!$C$11*((1+DATA!$C$10)^A19))*F19*G18*DATA!$C$12</f>
        <v>827.23577222884455</v>
      </c>
      <c r="J19" s="47">
        <f>MAX(D19,DATA!$C$4)*F18*('MORTALITY RATES MALE+FEMALE'!D78/1000)*G18</f>
        <v>120.35593722228009</v>
      </c>
      <c r="K19" s="47">
        <v>0</v>
      </c>
      <c r="L19" s="60">
        <f>D18*EXP('EIOPA RATES'!Q27)*DATA!$C$15*G18*F18</f>
        <v>80.697190302576061</v>
      </c>
      <c r="M19" s="47">
        <f>DATA!$C$13*((1+DATA!$C$10)^A19)*F18*G18</f>
        <v>5.1450103808341803</v>
      </c>
      <c r="N19" s="47">
        <f t="shared" si="1"/>
        <v>1033.4339101345349</v>
      </c>
      <c r="O19" s="26">
        <f>N19*'EIOPA RATES'!G27</f>
        <v>673.82433985696321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610.04158283367451</v>
      </c>
      <c r="T19" s="80">
        <f t="shared" si="3"/>
        <v>44.750751582776054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MALE+FEMALE'!D79/1000)</f>
        <v>0.82050850595194769</v>
      </c>
      <c r="G20" s="64">
        <f>(1-DATA!$C$12)*$G19</f>
        <v>6.3113423300654309E-2</v>
      </c>
      <c r="I20" s="58">
        <f>(D20-DATA!$C$11*((1+DATA!$C$10)^A20))*F20*G19*DATA!$C$12</f>
        <v>690.91173151786973</v>
      </c>
      <c r="J20" s="47">
        <f>MAX(D20,DATA!$C$4)*F19*('MORTALITY RATES MALE+FEMALE'!D79/1000)*G19</f>
        <v>108.13171133856154</v>
      </c>
      <c r="K20" s="47">
        <v>0</v>
      </c>
      <c r="L20" s="60">
        <f>D19*EXP('EIOPA RATES'!Q28)*DATA!$C$15*G19*F19</f>
        <v>67.508001113125545</v>
      </c>
      <c r="M20" s="47">
        <f>DATA!$C$13*((1+DATA!$C$10)^A20)*F19*G19</f>
        <v>4.3654874535648434</v>
      </c>
      <c r="N20" s="47">
        <f t="shared" si="1"/>
        <v>870.9169314231217</v>
      </c>
      <c r="O20" s="26">
        <f>N20*'EIOPA RATES'!G28</f>
        <v>552.24152189671804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614.30212357475114</v>
      </c>
      <c r="T20" s="80">
        <f t="shared" si="3"/>
        <v>37.425526239647418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MALE+FEMALE'!D80/1000)</f>
        <v>0.79974188694598225</v>
      </c>
      <c r="G21" s="64">
        <f>(1-DATA!$C$12)*$G20</f>
        <v>5.3646409805556163E-2</v>
      </c>
      <c r="I21" s="58">
        <f>(D21-DATA!$C$11*((1+DATA!$C$10)^A21))*F21*G20*DATA!$C$12</f>
        <v>574.81813157466092</v>
      </c>
      <c r="J21" s="47">
        <f>MAX(D21,DATA!$C$4)*F20*('MORTALITY RATES MALE+FEMALE'!D80/1000)*G20</f>
        <v>99.544786670852105</v>
      </c>
      <c r="K21" s="47">
        <v>0</v>
      </c>
      <c r="L21" s="60">
        <f>D20*EXP('EIOPA RATES'!Q29)*DATA!$C$15*G20*F20</f>
        <v>56.302151817236883</v>
      </c>
      <c r="M21" s="47">
        <f>DATA!$C$13*((1+DATA!$C$10)^A21)*F20*G20</f>
        <v>3.6980937847525985</v>
      </c>
      <c r="N21" s="47">
        <f t="shared" si="1"/>
        <v>734.36316384750251</v>
      </c>
      <c r="O21" s="26">
        <f>N21*'EIOPA RATES'!G29</f>
        <v>453.50003253704779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617.57439139964856</v>
      </c>
      <c r="T21" s="80">
        <f t="shared" si="3"/>
        <v>31.171726654339199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MALE+FEMALE'!D81/1000)</f>
        <v>0.77672797058274157</v>
      </c>
      <c r="G22" s="64">
        <f>(1-DATA!$C$12)*$G21</f>
        <v>4.5599448334722736E-2</v>
      </c>
      <c r="I22" s="58">
        <f>(D22-DATA!$C$11*((1+DATA!$C$10)^A22))*F22*G21*DATA!$C$12</f>
        <v>475.36684191464752</v>
      </c>
      <c r="J22" s="47">
        <f>MAX(D22,DATA!$C$4)*F21*('MORTALITY RATES MALE+FEMALE'!D81/1000)*G21</f>
        <v>93.934592492982034</v>
      </c>
      <c r="K22" s="47">
        <v>0</v>
      </c>
      <c r="L22" s="60">
        <f>D21*EXP('EIOPA RATES'!Q30)*DATA!$C$15*G21*F21</f>
        <v>46.727661710878287</v>
      </c>
      <c r="M22" s="47">
        <f>DATA!$C$13*((1+DATA!$C$10)^A22)*F21*G21</f>
        <v>3.125098955365484</v>
      </c>
      <c r="N22" s="47">
        <f t="shared" si="1"/>
        <v>619.15419507387332</v>
      </c>
      <c r="O22" s="26">
        <f>N22*'EIOPA RATES'!G30</f>
        <v>373.28517171432918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619.240378735067</v>
      </c>
      <c r="T22" s="80">
        <f t="shared" si="3"/>
        <v>25.80292114519046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MALE+FEMALE'!D82/1000)</f>
        <v>0.75101728054465045</v>
      </c>
      <c r="G23" s="64">
        <f>(1-DATA!$C$12)*$G22</f>
        <v>3.8759531084514326E-2</v>
      </c>
      <c r="I23" s="58">
        <f>(D23-DATA!$C$11*((1+DATA!$C$10)^A23))*F23*G22*DATA!$C$12</f>
        <v>390.34312354803984</v>
      </c>
      <c r="J23" s="47">
        <f>MAX(D23,DATA!$C$4)*F22*('MORTALITY RATES MALE+FEMALE'!D82/1000)*G22</f>
        <v>89.122815084417184</v>
      </c>
      <c r="K23" s="47">
        <v>0</v>
      </c>
      <c r="L23" s="60">
        <f>D22*EXP('EIOPA RATES'!Q31)*DATA!$C$15*G22*F22</f>
        <v>38.541914965216954</v>
      </c>
      <c r="M23" s="47">
        <f>DATA!$C$13*((1+DATA!$C$10)^A23)*F22*G22</f>
        <v>2.6314915080517038</v>
      </c>
      <c r="N23" s="47">
        <f t="shared" si="1"/>
        <v>520.63934510572562</v>
      </c>
      <c r="O23" s="26">
        <f>N23*'EIOPA RATES'!G31</f>
        <v>307.25329291373873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619.19140141731145</v>
      </c>
      <c r="T23" s="80">
        <f t="shared" si="3"/>
        <v>21.204812437478846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MALE+FEMALE'!D83/1000)</f>
        <v>0.72286476692891855</v>
      </c>
      <c r="G24" s="64">
        <f>(1-DATA!$C$12)*$G23</f>
        <v>3.2945601421837174E-2</v>
      </c>
      <c r="I24" s="58">
        <f>(D24-DATA!$C$11*((1+DATA!$C$10)^A24))*F24*G23*DATA!$C$12</f>
        <v>319.29671458240352</v>
      </c>
      <c r="J24" s="47">
        <f>MAX(D24,DATA!$C$4)*F23*('MORTALITY RATES MALE+FEMALE'!D83/1000)*G23</f>
        <v>82.934753240199655</v>
      </c>
      <c r="K24" s="47">
        <v>0</v>
      </c>
      <c r="L24" s="60">
        <f>D23*EXP('EIOPA RATES'!Q32)*DATA!$C$15*G23*F23</f>
        <v>31.670760388674097</v>
      </c>
      <c r="M24" s="47">
        <f>DATA!$C$13*((1+DATA!$C$10)^A24)*F23*G23</f>
        <v>2.2059824633061957</v>
      </c>
      <c r="N24" s="47">
        <f t="shared" si="1"/>
        <v>436.10821067458346</v>
      </c>
      <c r="O24" s="26">
        <f>N24*'EIOPA RATES'!G32</f>
        <v>251.74878805179605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619.50995078675442</v>
      </c>
      <c r="T24" s="80">
        <f t="shared" si="3"/>
        <v>17.357367480723038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MALE+FEMALE'!D84/1000)</f>
        <v>0.69110597085386027</v>
      </c>
      <c r="G25" s="64">
        <f>(1-DATA!$C$12)*$G24</f>
        <v>2.8003761208561597E-2</v>
      </c>
      <c r="I25" s="58">
        <f>(D25-DATA!$C$11*((1+DATA!$C$10)^A25))*F25*G24*DATA!$C$12</f>
        <v>259.71469787584169</v>
      </c>
      <c r="J25" s="47">
        <f>MAX(D25,DATA!$C$4)*F24*('MORTALITY RATES MALE+FEMALE'!D84/1000)*G24</f>
        <v>79.597825602337878</v>
      </c>
      <c r="K25" s="47">
        <v>0</v>
      </c>
      <c r="L25" s="60">
        <f>D24*EXP('EIOPA RATES'!Q33)*DATA!$C$15*G24*F24</f>
        <v>25.934830367561652</v>
      </c>
      <c r="M25" s="47">
        <f>DATA!$C$13*((1+DATA!$C$10)^A25)*F24*G24</f>
        <v>1.8408918730772557</v>
      </c>
      <c r="N25" s="47">
        <f t="shared" si="1"/>
        <v>367.08824571881848</v>
      </c>
      <c r="O25" s="26">
        <f>N25*'EIOPA RATES'!G33</f>
        <v>207.05398352384671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620.44630488736288</v>
      </c>
      <c r="T25" s="80">
        <f t="shared" si="3"/>
        <v>14.126881022900141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MALE+FEMALE'!D85/1000)</f>
        <v>0.65697924094581317</v>
      </c>
      <c r="G26" s="64">
        <f>(1-DATA!$C$12)*$G25</f>
        <v>2.3803197027277356E-2</v>
      </c>
      <c r="I26" s="58">
        <f>(D26-DATA!$C$11*((1+DATA!$C$10)^A26))*F26*G25*DATA!$C$12</f>
        <v>210.2729874941586</v>
      </c>
      <c r="J26" s="47">
        <f>MAX(D26,DATA!$C$4)*F25*('MORTALITY RATES MALE+FEMALE'!D85/1000)*G25</f>
        <v>72.847554572951651</v>
      </c>
      <c r="K26" s="47">
        <v>0</v>
      </c>
      <c r="L26" s="60">
        <f>D25*EXP('EIOPA RATES'!Q34)*DATA!$C$15*G25*F25</f>
        <v>21.118065286391026</v>
      </c>
      <c r="M26" s="47">
        <f>DATA!$C$13*((1+DATA!$C$10)^A26)*F25*G25</f>
        <v>1.5259312447850406</v>
      </c>
      <c r="N26" s="47">
        <f t="shared" si="1"/>
        <v>305.76453859828632</v>
      </c>
      <c r="O26" s="26">
        <f>N26*'EIOPA RATES'!G34</f>
        <v>168.33517695394227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622.00078821286172</v>
      </c>
      <c r="T26" s="80">
        <f t="shared" si="3"/>
        <v>11.443501946123948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MALE+FEMALE'!D86/1000)</f>
        <v>0.6204440143661224</v>
      </c>
      <c r="G27" s="64">
        <f>(1-DATA!$C$12)*$G26</f>
        <v>2.0232717473185752E-2</v>
      </c>
      <c r="I27" s="58">
        <f>(D27-DATA!$C$11*((1+DATA!$C$10)^A27))*F27*G26*DATA!$C$12</f>
        <v>169.29907415588781</v>
      </c>
      <c r="J27" s="47">
        <f>MAX(D27,DATA!$C$4)*F26*('MORTALITY RATES MALE+FEMALE'!D86/1000)*G26</f>
        <v>66.489841635897918</v>
      </c>
      <c r="K27" s="47">
        <v>0</v>
      </c>
      <c r="L27" s="60">
        <f>D26*EXP('EIOPA RATES'!Q35)*DATA!$C$15*G26*F26</f>
        <v>17.115292336079587</v>
      </c>
      <c r="M27" s="47">
        <f>DATA!$C$13*((1+DATA!$C$10)^A27)*F26*G26</f>
        <v>1.2576536776064071</v>
      </c>
      <c r="N27" s="47">
        <f t="shared" si="1"/>
        <v>254.16186180547172</v>
      </c>
      <c r="O27" s="26">
        <f>N27*'EIOPA RATES'!G35</f>
        <v>136.43718048000079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624.14444501238734</v>
      </c>
      <c r="T27" s="80">
        <f t="shared" si="3"/>
        <v>9.217709141400702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MALE+FEMALE'!D87/1000)</f>
        <v>0.5814379586842735</v>
      </c>
      <c r="G28" s="64">
        <f>(1-DATA!$C$12)*$G27</f>
        <v>1.7197809852207889E-2</v>
      </c>
      <c r="I28" s="58">
        <f>(D28-DATA!$C$11*((1+DATA!$C$10)^A28))*F28*G27*DATA!$C$12</f>
        <v>135.38589348234049</v>
      </c>
      <c r="J28" s="47">
        <f>MAX(D28,DATA!$C$4)*F27*('MORTALITY RATES MALE+FEMALE'!D87/1000)*G27</f>
        <v>60.575430221556019</v>
      </c>
      <c r="K28" s="47">
        <v>0</v>
      </c>
      <c r="L28" s="60">
        <f>D27*EXP('EIOPA RATES'!Q36)*DATA!$C$15*G27*F27</f>
        <v>13.792921068659199</v>
      </c>
      <c r="M28" s="47">
        <f>DATA!$C$13*((1+DATA!$C$10)^A28)*F27*G27</f>
        <v>1.0297483735088808</v>
      </c>
      <c r="N28" s="47">
        <f t="shared" si="1"/>
        <v>210.7839931460646</v>
      </c>
      <c r="O28" s="26">
        <f>N28*'EIOPA RATES'!G36</f>
        <v>110.22923251339205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626.8281846506917</v>
      </c>
      <c r="T28" s="80">
        <f t="shared" si="3"/>
        <v>7.3740506085083606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MALE+FEMALE'!D88/1000)</f>
        <v>0.54081553986809483</v>
      </c>
      <c r="G29" s="64">
        <f>(1-DATA!$C$12)*$G28</f>
        <v>1.4618138374376706E-2</v>
      </c>
      <c r="I29" s="58">
        <f>(D29-DATA!$C$11*((1+DATA!$C$10)^A29))*F29*G28*DATA!$C$12</f>
        <v>107.51419567792871</v>
      </c>
      <c r="J29" s="47">
        <f>MAX(D29,DATA!$C$4)*F28*('MORTALITY RATES MALE+FEMALE'!D88/1000)*G28</f>
        <v>53.861660518509666</v>
      </c>
      <c r="K29" s="47">
        <v>0</v>
      </c>
      <c r="L29" s="60">
        <f>D28*EXP('EIOPA RATES'!Q37)*DATA!$C$15*G28*F28</f>
        <v>11.035868595308203</v>
      </c>
      <c r="M29" s="47">
        <f>DATA!$C$13*((1+DATA!$C$10)^A29)*F28*G28</f>
        <v>0.83666382922938431</v>
      </c>
      <c r="N29" s="47">
        <f t="shared" si="1"/>
        <v>173.24838862097599</v>
      </c>
      <c r="O29" s="26">
        <f>N29*'EIOPA RATES'!G37</f>
        <v>88.213824732605659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629.818488552384</v>
      </c>
      <c r="T29" s="80">
        <f t="shared" si="3"/>
        <v>5.8578427670112436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MALE+FEMALE'!D89/1000)</f>
        <v>0.49776863472840283</v>
      </c>
      <c r="G30" s="64">
        <f>(1-DATA!$C$12)*$G29</f>
        <v>1.24254176182202E-2</v>
      </c>
      <c r="I30" s="58">
        <f>(D30-DATA!$C$11*((1+DATA!$C$10)^A30))*F30*G29*DATA!$C$12</f>
        <v>84.558843776513797</v>
      </c>
      <c r="J30" s="47">
        <f>MAX(D30,DATA!$C$4)*F29*('MORTALITY RATES MALE+FEMALE'!D89/1000)*G29</f>
        <v>48.772330625504821</v>
      </c>
      <c r="K30" s="47">
        <v>0</v>
      </c>
      <c r="L30" s="60">
        <f>D29*EXP('EIOPA RATES'!Q38)*DATA!$C$15*G29*F29</f>
        <v>8.7714202478054411</v>
      </c>
      <c r="M30" s="47">
        <f>DATA!$C$13*((1+DATA!$C$10)^A30)*F29*G29</f>
        <v>0.67470802029331922</v>
      </c>
      <c r="N30" s="47">
        <f t="shared" si="1"/>
        <v>142.77730267011739</v>
      </c>
      <c r="O30" s="26">
        <f>N30*'EIOPA RATES'!G38</f>
        <v>70.723995035775459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633.32730900484455</v>
      </c>
      <c r="T30" s="80">
        <f t="shared" si="3"/>
        <v>4.6083749921636956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MALE+FEMALE'!D90/1000)</f>
        <v>0.45209357893549212</v>
      </c>
      <c r="G31" s="64">
        <f>(1-DATA!$C$12)*$G30</f>
        <v>1.0561604975487169E-2</v>
      </c>
      <c r="I31" s="58">
        <f>(D31-DATA!$C$11*((1+DATA!$C$10)^A31))*F31*G30*DATA!$C$12</f>
        <v>65.651393940724347</v>
      </c>
      <c r="J31" s="47">
        <f>MAX(D31,DATA!$C$4)*F30*('MORTALITY RATES MALE+FEMALE'!D90/1000)*G30</f>
        <v>44.238204114613126</v>
      </c>
      <c r="K31" s="47">
        <v>0</v>
      </c>
      <c r="L31" s="60">
        <f>D30*EXP('EIOPA RATES'!Q39)*DATA!$C$15*G30*F30</f>
        <v>6.9013667949009267</v>
      </c>
      <c r="M31" s="47">
        <f>DATA!$C$13*((1+DATA!$C$10)^A31)*F30*G30</f>
        <v>0.53841027014349629</v>
      </c>
      <c r="N31" s="47">
        <f t="shared" si="1"/>
        <v>117.3293751203819</v>
      </c>
      <c r="O31" s="26">
        <f>N31*'EIOPA RATES'!G39</f>
        <v>56.517809915426774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637.0766105155667</v>
      </c>
      <c r="T31" s="80">
        <f t="shared" si="3"/>
        <v>3.5787469745999552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MALE+FEMALE'!D91/1000)</f>
        <v>0.40440082128255656</v>
      </c>
      <c r="G32" s="64">
        <f>(1-DATA!$C$12)*$G31</f>
        <v>8.9773642291640938E-3</v>
      </c>
      <c r="I32" s="58">
        <f>(D32-DATA!$C$11*((1+DATA!$C$10)^A32))*F32*G31*DATA!$C$12</f>
        <v>50.236157123344675</v>
      </c>
      <c r="J32" s="47">
        <f>MAX(D32,DATA!$C$4)*F31*('MORTALITY RATES MALE+FEMALE'!D91/1000)*G31</f>
        <v>39.515021863192885</v>
      </c>
      <c r="K32" s="47">
        <v>0</v>
      </c>
      <c r="L32" s="60">
        <f>D31*EXP('EIOPA RATES'!Q40)*DATA!$C$15*G31*F31</f>
        <v>5.3620061983010814</v>
      </c>
      <c r="M32" s="47">
        <f>DATA!$C$13*((1+DATA!$C$10)^A32)*F31*G31</f>
        <v>0.42396816188836151</v>
      </c>
      <c r="N32" s="47">
        <f t="shared" si="1"/>
        <v>95.53715334672701</v>
      </c>
      <c r="O32" s="26">
        <f>N32*'EIOPA RATES'!G40</f>
        <v>44.721591843382221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641.27450238789424</v>
      </c>
      <c r="T32" s="80">
        <f t="shared" si="3"/>
        <v>2.7389614595742899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MALE+FEMALE'!D92/1000)</f>
        <v>0.35573288092465027</v>
      </c>
      <c r="G33" s="64">
        <f>(1-DATA!$C$12)*$G32</f>
        <v>7.6307595947894798E-3</v>
      </c>
      <c r="I33" s="58">
        <f>(D33-DATA!$C$11*((1+DATA!$C$10)^A33))*F33*G32*DATA!$C$12</f>
        <v>37.808827988383868</v>
      </c>
      <c r="J33" s="47">
        <f>MAX(D33,DATA!$C$4)*F32*('MORTALITY RATES MALE+FEMALE'!D92/1000)*G32</f>
        <v>34.500088260055733</v>
      </c>
      <c r="K33" s="47">
        <v>0</v>
      </c>
      <c r="L33" s="60">
        <f>D32*EXP('EIOPA RATES'!Q41)*DATA!$C$15*G32*F32</f>
        <v>4.103726877973533</v>
      </c>
      <c r="M33" s="47">
        <f>DATA!$C$13*((1+DATA!$C$10)^A33)*F32*G32</f>
        <v>0.32880319717045475</v>
      </c>
      <c r="N33" s="47">
        <f t="shared" si="1"/>
        <v>76.741446323583588</v>
      </c>
      <c r="O33" s="26">
        <f>N33*'EIOPA RATES'!G41</f>
        <v>34.903201971599643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645.5923767828175</v>
      </c>
      <c r="T33" s="80">
        <f t="shared" si="3"/>
        <v>2.0617274291334953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MALE+FEMALE'!D93/1000)</f>
        <v>0.30727934474350266</v>
      </c>
      <c r="G34" s="64">
        <f>(1-DATA!$C$12)*$G33</f>
        <v>6.486145655571058E-3</v>
      </c>
      <c r="I34" s="58">
        <f>(D34-DATA!$C$11*((1+DATA!$C$10)^A34))*F34*G33*DATA!$C$12</f>
        <v>27.964420546022041</v>
      </c>
      <c r="J34" s="47">
        <f>MAX(D34,DATA!$C$4)*F33*('MORTALITY RATES MALE+FEMALE'!D93/1000)*G33</f>
        <v>29.410910391047377</v>
      </c>
      <c r="K34" s="47">
        <v>0</v>
      </c>
      <c r="L34" s="60">
        <f>D33*EXP('EIOPA RATES'!Q42)*DATA!$C$15*G33*F33</f>
        <v>3.090979897841688</v>
      </c>
      <c r="M34" s="47">
        <f>DATA!$C$13*((1+DATA!$C$10)^A34)*F33*G33</f>
        <v>0.25076510928695089</v>
      </c>
      <c r="N34" s="47">
        <f t="shared" si="1"/>
        <v>60.717075944198065</v>
      </c>
      <c r="O34" s="26">
        <f>N34*'EIOPA RATES'!G42</f>
        <v>26.810083584892798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650.42757633128144</v>
      </c>
      <c r="T34" s="80">
        <f t="shared" si="3"/>
        <v>1.5251061955285332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MALE+FEMALE'!D94/1000)</f>
        <v>0.25979956363395462</v>
      </c>
      <c r="G35" s="64">
        <f>(1-DATA!$C$12)*$G34</f>
        <v>5.5132238072353994E-3</v>
      </c>
      <c r="I35" s="58">
        <f>(D35-DATA!$C$11*((1+DATA!$C$10)^A35))*F35*G34*DATA!$C$12</f>
        <v>20.242848914243066</v>
      </c>
      <c r="J35" s="47">
        <f>MAX(D35,DATA!$C$4)*F34*('MORTALITY RATES MALE+FEMALE'!D94/1000)*G34</f>
        <v>24.674877751348337</v>
      </c>
      <c r="K35" s="47">
        <v>0</v>
      </c>
      <c r="L35" s="60">
        <f>D34*EXP('EIOPA RATES'!Q43)*DATA!$C$15*G34*F34</f>
        <v>2.2859611776192619</v>
      </c>
      <c r="M35" s="47">
        <f>DATA!$C$13*((1+DATA!$C$10)^A35)*F34*G34</f>
        <v>0.18779999047760107</v>
      </c>
      <c r="N35" s="47">
        <f t="shared" si="1"/>
        <v>47.391487833688267</v>
      </c>
      <c r="O35" s="26">
        <f>N35*'EIOPA RATES'!G43</f>
        <v>20.318055026427647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655.21868861856979</v>
      </c>
      <c r="T35" s="80">
        <f t="shared" si="3"/>
        <v>1.1041075779067175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MALE+FEMALE'!D95/1000)</f>
        <v>0.21477503922830668</v>
      </c>
      <c r="G36" s="64">
        <f>(1-DATA!$C$12)*$G35</f>
        <v>4.6862402361500894E-3</v>
      </c>
      <c r="I36" s="58">
        <f>(D36-DATA!$C$11*((1+DATA!$C$10)^A36))*F36*G35*DATA!$C$12</f>
        <v>14.335137916312471</v>
      </c>
      <c r="J36" s="47">
        <f>MAX(D36,DATA!$C$4)*F35*('MORTALITY RATES MALE+FEMALE'!D95/1000)*G35</f>
        <v>20.04392480965884</v>
      </c>
      <c r="K36" s="47">
        <v>0</v>
      </c>
      <c r="L36" s="60">
        <f>D35*EXP('EIOPA RATES'!Q44)*DATA!$C$15*G35*F35</f>
        <v>1.6556221537569276</v>
      </c>
      <c r="M36" s="47">
        <f>DATA!$C$13*((1+DATA!$C$10)^A36)*F35*G35</f>
        <v>0.13766378706701538</v>
      </c>
      <c r="N36" s="47">
        <f t="shared" si="1"/>
        <v>36.172348666795251</v>
      </c>
      <c r="O36" s="26">
        <f>N36*'EIOPA RATES'!G44</f>
        <v>15.049738311610584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660.37194544066938</v>
      </c>
      <c r="T36" s="80">
        <f t="shared" si="3"/>
        <v>0.78194830891232014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MALE+FEMALE'!D96/1000)</f>
        <v>0.17370617718614678</v>
      </c>
      <c r="G37" s="64">
        <f>(1-DATA!$C$12)*$G36</f>
        <v>3.9833042007275761E-3</v>
      </c>
      <c r="I37" s="58">
        <f>(D37-DATA!$C$11*((1+DATA!$C$10)^A37))*F37*G36*DATA!$C$12</f>
        <v>9.9369914024240238</v>
      </c>
      <c r="J37" s="47">
        <f>MAX(D37,DATA!$C$4)*F36*('MORTALITY RATES MALE+FEMALE'!D96/1000)*G36</f>
        <v>15.670046171264948</v>
      </c>
      <c r="K37" s="47">
        <v>0</v>
      </c>
      <c r="L37" s="60">
        <f>D36*EXP('EIOPA RATES'!Q45)*DATA!$C$15*G36*F36</f>
        <v>1.173088006569416</v>
      </c>
      <c r="M37" s="47">
        <f>DATA!$C$13*((1+DATA!$C$10)^A37)*F36*G36</f>
        <v>9.8669789080776074E-2</v>
      </c>
      <c r="N37" s="47">
        <f t="shared" si="1"/>
        <v>26.878795369339162</v>
      </c>
      <c r="O37" s="26">
        <f>N37*'EIOPA RATES'!G45</f>
        <v>10.846655470696176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665.91660611559905</v>
      </c>
      <c r="T37" s="80">
        <f t="shared" si="3"/>
        <v>0.54207534691710946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MALE+FEMALE'!D97/1000)</f>
        <v>0.13700684060364834</v>
      </c>
      <c r="G38" s="64">
        <f>(1-DATA!$C$12)*$G37</f>
        <v>3.3858085706184394E-3</v>
      </c>
      <c r="I38" s="58">
        <f>(D38-DATA!$C$11*((1+DATA!$C$10)^A38))*F38*G37*DATA!$C$12</f>
        <v>6.7167121402277035</v>
      </c>
      <c r="J38" s="47">
        <f>MAX(D38,DATA!$C$4)*F37*('MORTALITY RATES MALE+FEMALE'!D97/1000)*G37</f>
        <v>12.000327458008062</v>
      </c>
      <c r="K38" s="47">
        <v>0</v>
      </c>
      <c r="L38" s="60">
        <f>D37*EXP('EIOPA RATES'!Q46)*DATA!$C$15*G37*F37</f>
        <v>0.81309132411059382</v>
      </c>
      <c r="M38" s="47">
        <f>DATA!$C$13*((1+DATA!$C$10)^A38)*F37*G37</f>
        <v>6.9188633466600313E-2</v>
      </c>
      <c r="N38" s="47">
        <f t="shared" si="1"/>
        <v>19.599319555812958</v>
      </c>
      <c r="O38" s="26">
        <f>N38*'EIOPA RATES'!G46</f>
        <v>7.6719814186250908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671.42543740392728</v>
      </c>
      <c r="T38" s="80">
        <f t="shared" si="3"/>
        <v>0.36642366698236578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MALE+FEMALE'!D98/1000)</f>
        <v>0.10542626513960761</v>
      </c>
      <c r="G39" s="64">
        <f>(1-DATA!$C$12)*$G38</f>
        <v>2.8779372850256733E-3</v>
      </c>
      <c r="I39" s="58">
        <f>(D39-DATA!$C$11*((1+DATA!$C$10)^A39))*F39*G38*DATA!$C$12</f>
        <v>4.4302782164996835</v>
      </c>
      <c r="J39" s="47">
        <f>MAX(D39,DATA!$C$4)*F38*('MORTALITY RATES MALE+FEMALE'!D98/1000)*G38</f>
        <v>8.8516665176811635</v>
      </c>
      <c r="K39" s="47">
        <v>0</v>
      </c>
      <c r="L39" s="60">
        <f>D38*EXP('EIOPA RATES'!Q47)*DATA!$C$15*G38*F38</f>
        <v>0.54971354311690113</v>
      </c>
      <c r="M39" s="47">
        <f>DATA!$C$13*((1+DATA!$C$10)^A39)*F38*G38</f>
        <v>4.7313038441357202E-2</v>
      </c>
      <c r="N39" s="47">
        <f t="shared" si="1"/>
        <v>13.878971315739106</v>
      </c>
      <c r="O39" s="26">
        <f>N39*'EIOPA RATES'!G47</f>
        <v>5.2687972455992593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677.11649164522055</v>
      </c>
      <c r="T39" s="80">
        <f t="shared" si="3"/>
        <v>0.24169886601674159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MALE+FEMALE'!D99/1000)</f>
        <v>7.8934777483367996E-2</v>
      </c>
      <c r="G40" s="64">
        <f>(1-DATA!$C$12)*$G39</f>
        <v>2.4462466922718223E-3</v>
      </c>
      <c r="I40" s="58">
        <f>(D40-DATA!$C$11*((1+DATA!$C$10)^A40))*F40*G39*DATA!$C$12</f>
        <v>2.8438789722879094</v>
      </c>
      <c r="J40" s="47">
        <f>MAX(D40,DATA!$C$4)*F39*('MORTALITY RATES MALE+FEMALE'!D99/1000)*G39</f>
        <v>6.3661123877616657</v>
      </c>
      <c r="K40" s="47">
        <v>0</v>
      </c>
      <c r="L40" s="60">
        <f>D39*EXP('EIOPA RATES'!Q48)*DATA!$C$15*G39*F39</f>
        <v>0.36266526023401063</v>
      </c>
      <c r="M40" s="47">
        <f>DATA!$C$13*((1+DATA!$C$10)^A40)*F39*G39</f>
        <v>3.156505181662958E-2</v>
      </c>
      <c r="N40" s="47">
        <f t="shared" si="1"/>
        <v>9.6042216721002145</v>
      </c>
      <c r="O40" s="26">
        <f>N40*'EIOPA RATES'!G48</f>
        <v>3.5351774149284245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682.99526042728485</v>
      </c>
      <c r="T40" s="80">
        <f t="shared" si="3"/>
        <v>0.155155581991133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MALE+FEMALE'!D100/1000)</f>
        <v>5.7425805235622955E-2</v>
      </c>
      <c r="G41" s="64">
        <f>(1-DATA!$C$12)*$G40</f>
        <v>2.0793096884310488E-3</v>
      </c>
      <c r="I41" s="58">
        <f>(D41-DATA!$C$11*((1+DATA!$C$10)^A41))*F41*G40*DATA!$C$12</f>
        <v>1.7742025160208668</v>
      </c>
      <c r="J41" s="47">
        <f>MAX(D41,DATA!$C$4)*F40*('MORTALITY RATES MALE+FEMALE'!D100/1000)*G40</f>
        <v>4.4324452273533144</v>
      </c>
      <c r="K41" s="47">
        <v>0</v>
      </c>
      <c r="L41" s="60">
        <f>D40*EXP('EIOPA RATES'!Q49)*DATA!$C$15*G40*F40</f>
        <v>0.23285270550732642</v>
      </c>
      <c r="M41" s="47">
        <f>DATA!$C$13*((1+DATA!$C$10)^A41)*F40*G40</f>
        <v>2.0490151606246346E-2</v>
      </c>
      <c r="N41" s="47">
        <f t="shared" si="1"/>
        <v>6.4599906004877541</v>
      </c>
      <c r="O41" s="26">
        <f>N41*'EIOPA RATES'!G49</f>
        <v>2.3050637503628053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689.0673704840442</v>
      </c>
      <c r="T41" s="80">
        <f t="shared" si="3"/>
        <v>9.6798589778596969E-2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MALE+FEMALE'!D101/1000)</f>
        <v>4.0432727326934814E-2</v>
      </c>
      <c r="G42" s="64">
        <f>(1-DATA!$C$12)*$G41</f>
        <v>1.7674132351663914E-3</v>
      </c>
      <c r="I42" s="58">
        <f>(D42-DATA!$C$11*((1+DATA!$C$10)^A42))*F42*G41*DATA!$C$12</f>
        <v>1.0714584408245256</v>
      </c>
      <c r="J42" s="47">
        <f>MAX(D42,DATA!$C$4)*F41*('MORTALITY RATES MALE+FEMALE'!D101/1000)*G41</f>
        <v>3.0036154569505116</v>
      </c>
      <c r="K42" s="47">
        <v>0</v>
      </c>
      <c r="L42" s="60">
        <f>D41*EXP('EIOPA RATES'!Q50)*DATA!$C$15*G41*F41</f>
        <v>0.14530098440060027</v>
      </c>
      <c r="M42" s="47">
        <f>DATA!$C$13*((1+DATA!$C$10)^A42)*F41*G41</f>
        <v>1.2924179282534223E-2</v>
      </c>
      <c r="N42" s="47">
        <f t="shared" si="1"/>
        <v>4.2332990614581716</v>
      </c>
      <c r="O42" s="26">
        <f>N42*'EIOPA RATES'!G50</f>
        <v>1.4639937481710745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695.33832167799176</v>
      </c>
      <c r="T42" s="80">
        <f t="shared" si="3"/>
        <v>5.8458595788912937E-2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MALE+FEMALE'!D102/1000)</f>
        <v>2.7432364610923608E-2</v>
      </c>
      <c r="G43" s="64">
        <f>(1-DATA!$C$12)*$G42</f>
        <v>1.5023012498914326E-3</v>
      </c>
      <c r="I43" s="58">
        <f>(D43-DATA!$C$11*((1+DATA!$C$10)^A43))*F43*G42*DATA!$C$12</f>
        <v>0.62365519033923689</v>
      </c>
      <c r="J43" s="47">
        <f>MAX(D43,DATA!$C$4)*F42*('MORTALITY RATES MALE+FEMALE'!D102/1000)*G42</f>
        <v>1.9713743414174527</v>
      </c>
      <c r="K43" s="47">
        <v>0</v>
      </c>
      <c r="L43" s="60">
        <f>D42*EXP('EIOPA RATES'!Q51)*DATA!$C$15*G42*F42</f>
        <v>8.7767928458020145E-2</v>
      </c>
      <c r="M43" s="47">
        <f>DATA!$C$13*((1+DATA!$C$10)^A43)*F42*G42</f>
        <v>7.8894733709776194E-3</v>
      </c>
      <c r="N43" s="47">
        <f t="shared" si="1"/>
        <v>2.6906869335856873</v>
      </c>
      <c r="O43" s="26">
        <f>N43*'EIOPA RATES'!G51</f>
        <v>0.90165391748122514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701.8135959994388</v>
      </c>
      <c r="T43" s="80">
        <f t="shared" si="3"/>
        <v>3.4026957976238795E-2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MALE+FEMALE'!D103/1000)</f>
        <v>1.7804722775670963E-2</v>
      </c>
      <c r="G44" s="64">
        <f>(1-DATA!$C$12)*$G43</f>
        <v>1.2769560624077175E-3</v>
      </c>
      <c r="I44" s="58">
        <f>(D44-DATA!$C$11*((1+DATA!$C$10)^A44))*F44*G43*DATA!$C$12</f>
        <v>0.34719621061968781</v>
      </c>
      <c r="J44" s="47">
        <f>MAX(D44,DATA!$C$4)*F43*('MORTALITY RATES MALE+FEMALE'!D103/1000)*G43</f>
        <v>1.2522597774979365</v>
      </c>
      <c r="K44" s="47">
        <v>0</v>
      </c>
      <c r="L44" s="60">
        <f>D43*EXP('EIOPA RATES'!Q52)*DATA!$C$15*G43*F43</f>
        <v>5.1077182309938726E-2</v>
      </c>
      <c r="M44" s="47">
        <f>DATA!$C$13*((1+DATA!$C$10)^A44)*F43*G43</f>
        <v>4.6408477355525746E-3</v>
      </c>
      <c r="N44" s="47">
        <f t="shared" si="1"/>
        <v>1.6551740181631156</v>
      </c>
      <c r="O44" s="26">
        <f>N44*'EIOPA RATES'!G52</f>
        <v>0.5375480235988187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708.21604819137349</v>
      </c>
      <c r="T44" s="80">
        <f t="shared" si="3"/>
        <v>1.8943403423539618E-2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MALE+FEMALE'!D104/1000)</f>
        <v>1.0980921224349001E-2</v>
      </c>
      <c r="G45" s="64">
        <f>(1-DATA!$C$12)*$G44</f>
        <v>1.08541265304656E-3</v>
      </c>
      <c r="I45" s="58">
        <f>(D45-DATA!$C$11*((1+DATA!$C$10)^A45))*F45*G44*DATA!$C$12</f>
        <v>0.18378027729657606</v>
      </c>
      <c r="J45" s="47">
        <f>MAX(D45,DATA!$C$4)*F44*('MORTALITY RATES MALE+FEMALE'!D104/1000)*G44</f>
        <v>0.76176946483155683</v>
      </c>
      <c r="K45" s="47">
        <v>0</v>
      </c>
      <c r="L45" s="60">
        <f>D44*EXP('EIOPA RATES'!Q53)*DATA!$C$15*G44*F44</f>
        <v>2.8452574475459427E-2</v>
      </c>
      <c r="M45" s="47">
        <f>DATA!$C$13*((1+DATA!$C$10)^A45)*F44*G44</f>
        <v>2.6114901289307881E-3</v>
      </c>
      <c r="N45" s="47">
        <f t="shared" si="1"/>
        <v>0.97661380673252318</v>
      </c>
      <c r="O45" s="26">
        <f>N45*'EIOPA RATES'!G53</f>
        <v>0.30720733666738481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715.1065629759488</v>
      </c>
      <c r="T45" s="80">
        <f t="shared" si="3"/>
        <v>1.002733430115344E-2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MALE+FEMALE'!D105/1000)</f>
        <v>6.4284523306781501E-3</v>
      </c>
      <c r="G46" s="64">
        <f>(1-DATA!$C$12)*$G45</f>
        <v>9.2260075508957592E-4</v>
      </c>
      <c r="I46" s="58">
        <f>(D46-DATA!$C$11*((1+DATA!$C$10)^A46))*F46*G45*DATA!$C$12</f>
        <v>9.2320454652579792E-2</v>
      </c>
      <c r="J46" s="47">
        <f>MAX(D46,DATA!$C$4)*F45*('MORTALITY RATES MALE+FEMALE'!D105/1000)*G45</f>
        <v>0.43609178940093968</v>
      </c>
      <c r="K46" s="47">
        <v>0</v>
      </c>
      <c r="L46" s="60">
        <f>D45*EXP('EIOPA RATES'!Q54)*DATA!$C$15*G45*F45</f>
        <v>1.5057708306389044E-2</v>
      </c>
      <c r="M46" s="47">
        <f>DATA!$C$13*((1+DATA!$C$10)^A46)*F45*G45</f>
        <v>1.3964038775072238E-3</v>
      </c>
      <c r="N46" s="47">
        <f t="shared" si="1"/>
        <v>0.54486635623741575</v>
      </c>
      <c r="O46" s="26">
        <f>N46*'EIOPA RATES'!G54</f>
        <v>0.16604383114141136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721.91544785082635</v>
      </c>
      <c r="T46" s="80">
        <f t="shared" si="3"/>
        <v>5.0371820018324737E-3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MALE+FEMALE'!D106/1000)</f>
        <v>3.5544593333758727E-3</v>
      </c>
      <c r="G47" s="64">
        <f>(1-DATA!$C$12)*$G46</f>
        <v>7.8421064182613946E-4</v>
      </c>
      <c r="I47" s="58">
        <f>(D47-DATA!$C$11*((1+DATA!$C$10)^A47))*F47*G46*DATA!$C$12</f>
        <v>4.3792002868977019E-2</v>
      </c>
      <c r="J47" s="47">
        <f>MAX(D47,DATA!$C$4)*F46*('MORTALITY RATES MALE+FEMALE'!D106/1000)*G46</f>
        <v>0.23618310641002108</v>
      </c>
      <c r="K47" s="47">
        <v>0</v>
      </c>
      <c r="L47" s="60">
        <f>D46*EXP('EIOPA RATES'!Q55)*DATA!$C$15*G46*F46</f>
        <v>7.5623841294101459E-3</v>
      </c>
      <c r="M47" s="47">
        <f>DATA!$C$13*((1+DATA!$C$10)^A47)*F46*G46</f>
        <v>7.0875770854891286E-4</v>
      </c>
      <c r="N47" s="47">
        <f t="shared" si="1"/>
        <v>0.28824625111695712</v>
      </c>
      <c r="O47" s="26">
        <f>N47*'EIOPA RATES'!G55</f>
        <v>8.511811538125752E-2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728.61822284680795</v>
      </c>
      <c r="T47" s="80">
        <f t="shared" si="3"/>
        <v>2.3893918848073509E-3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MALE+FEMALE'!D107/1000)</f>
        <v>1.8497975439827317E-3</v>
      </c>
      <c r="G48" s="64">
        <f>(1-DATA!$C$12)*$G47</f>
        <v>6.6657904555221851E-4</v>
      </c>
      <c r="I48" s="58">
        <f>(D48-DATA!$C$11*((1+DATA!$C$10)^A48))*F48*G47*DATA!$C$12</f>
        <v>1.9563262759427023E-2</v>
      </c>
      <c r="J48" s="47">
        <f>MAX(D48,DATA!$C$4)*F47*('MORTALITY RATES MALE+FEMALE'!D107/1000)*G47</f>
        <v>0.1202539951636863</v>
      </c>
      <c r="K48" s="47">
        <v>0</v>
      </c>
      <c r="L48" s="60">
        <f>D47*EXP('EIOPA RATES'!Q56)*DATA!$C$15*G47*F47</f>
        <v>3.5894178486473279E-3</v>
      </c>
      <c r="M48" s="47">
        <f>DATA!$C$13*((1+DATA!$C$10)^A48)*F47*G47</f>
        <v>3.3976920567343035E-4</v>
      </c>
      <c r="N48" s="47">
        <f t="shared" si="1"/>
        <v>0.14374644497743411</v>
      </c>
      <c r="O48" s="26">
        <f>N48*'EIOPA RATES'!G56</f>
        <v>4.1106931795166883E-2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735.83338423218265</v>
      </c>
      <c r="T48" s="80">
        <f t="shared" si="3"/>
        <v>1.0674226585578996E-3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MALE+FEMALE'!D108/1000)</f>
        <v>9.0220009130890816E-4</v>
      </c>
      <c r="G49" s="64">
        <f>(1-DATA!$C$12)*$G48</f>
        <v>5.665921887193857E-4</v>
      </c>
      <c r="I49" s="58">
        <f>(D49-DATA!$C$11*((1+DATA!$C$10)^A49))*F49*G48*DATA!$C$12</f>
        <v>8.188525732961199E-3</v>
      </c>
      <c r="J49" s="47">
        <f>MAX(D49,DATA!$C$4)*F48*('MORTALITY RATES MALE+FEMALE'!D108/1000)*G48</f>
        <v>5.7368480758745094E-2</v>
      </c>
      <c r="K49" s="47">
        <v>0</v>
      </c>
      <c r="L49" s="60">
        <f>D48*EXP('EIOPA RATES'!Q57)*DATA!$C$15*G48*F48</f>
        <v>1.6031082302995477E-3</v>
      </c>
      <c r="M49" s="47">
        <f>DATA!$C$13*((1+DATA!$C$10)^A49)*F48*G48</f>
        <v>1.5330409687055701E-4</v>
      </c>
      <c r="N49" s="47">
        <f t="shared" si="1"/>
        <v>6.7313418818876397E-2</v>
      </c>
      <c r="O49" s="26">
        <f>N49*'EIOPA RATES'!G57</f>
        <v>1.8646151207718842E-2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742.93163204064649</v>
      </c>
      <c r="T49" s="80">
        <f t="shared" si="3"/>
        <v>4.4678992744285738E-4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MALE+FEMALE'!D109/1000)</f>
        <v>4.106200236935951E-4</v>
      </c>
      <c r="G50" s="64">
        <f>(1-DATA!$C$12)*$G49</f>
        <v>4.8160336041147783E-4</v>
      </c>
      <c r="I50" s="58">
        <f>(D50-DATA!$C$11*((1+DATA!$C$10)^A50))*F50*G49*DATA!$C$12</f>
        <v>3.1989291599924963E-3</v>
      </c>
      <c r="J50" s="47">
        <f>MAX(D50,DATA!$C$4)*F49*('MORTALITY RATES MALE+FEMALE'!D109/1000)*G49</f>
        <v>2.5545109874086903E-2</v>
      </c>
      <c r="K50" s="47">
        <v>0</v>
      </c>
      <c r="L50" s="60">
        <f>D49*EXP('EIOPA RATES'!Q58)*DATA!$C$15*G49*F49</f>
        <v>6.7112830801232561E-4</v>
      </c>
      <c r="M50" s="47">
        <f>DATA!$C$13*((1+DATA!$C$10)^A50)*F49*G49</f>
        <v>6.4826343590321958E-5</v>
      </c>
      <c r="N50" s="47">
        <f t="shared" si="1"/>
        <v>2.9479993685682045E-2</v>
      </c>
      <c r="O50" s="26">
        <f>N50*'EIOPA RATES'!G58</f>
        <v>7.9087650522458846E-3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750.22930076637579</v>
      </c>
      <c r="T50" s="80">
        <f t="shared" si="3"/>
        <v>1.7454392123038195E-4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MALE+FEMALE'!D110/1000)</f>
        <v>1.7364613686272876E-4</v>
      </c>
      <c r="G51" s="64">
        <f>(1-DATA!$C$12)*$G50</f>
        <v>4.0936285634975616E-4</v>
      </c>
      <c r="I51" s="58">
        <f>(D51-DATA!$C$11*((1+DATA!$C$10)^A51))*F51*G50*DATA!$C$12</f>
        <v>1.1613607637421643E-3</v>
      </c>
      <c r="J51" s="47">
        <f>MAX(D51,DATA!$C$4)*F50*('MORTALITY RATES MALE+FEMALE'!D110/1000)*G50</f>
        <v>1.0571920926501853E-2</v>
      </c>
      <c r="K51" s="47">
        <v>0</v>
      </c>
      <c r="L51" s="60">
        <f>D50*EXP('EIOPA RATES'!Q59)*DATA!$C$15*G50*F50</f>
        <v>2.6223020765612999E-4</v>
      </c>
      <c r="M51" s="47">
        <f>DATA!$C$13*((1+DATA!$C$10)^A51)*F50*G50</f>
        <v>2.5580432392761223E-5</v>
      </c>
      <c r="N51" s="47">
        <f t="shared" si="1"/>
        <v>1.2021092330292908E-2</v>
      </c>
      <c r="O51" s="26">
        <f>N51*'EIOPA RATES'!G59</f>
        <v>3.1227922794626836E-3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757.73094404094718</v>
      </c>
      <c r="T51" s="80">
        <f t="shared" si="3"/>
        <v>6.3367950017723931E-5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MALE+FEMALE'!D111/1000)</f>
        <v>6.7937422246778866E-5</v>
      </c>
      <c r="G52" s="64">
        <f>(1-DATA!$C$12)*$G51</f>
        <v>3.4795842789729273E-4</v>
      </c>
      <c r="I52" s="58">
        <f>(D52-DATA!$C$11*((1+DATA!$C$10)^A52))*F52*G51*DATA!$C$12</f>
        <v>3.8995767202941494E-4</v>
      </c>
      <c r="J52" s="47">
        <f>MAX(D52,DATA!$C$4)*F51*('MORTALITY RATES MALE+FEMALE'!D111/1000)*G51</f>
        <v>4.0473714584688897E-3</v>
      </c>
      <c r="K52" s="47">
        <v>0</v>
      </c>
      <c r="L52" s="60">
        <f>D51*EXP('EIOPA RATES'!Q60)*DATA!$C$15*G51*F51</f>
        <v>9.5173618086703555E-5</v>
      </c>
      <c r="M52" s="47">
        <f>DATA!$C$13*((1+DATA!$C$10)^A52)*F51*G51</f>
        <v>9.3789016314643686E-6</v>
      </c>
      <c r="N52" s="47">
        <f t="shared" si="1"/>
        <v>4.5418816502164729E-3</v>
      </c>
      <c r="O52" s="26">
        <f>N52*'EIOPA RATES'!G60</f>
        <v>1.1428359659846517E-3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765.07668137759811</v>
      </c>
      <c r="T52" s="80">
        <f t="shared" si="3"/>
        <v>2.1277591366525755E-5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MALE+FEMALE'!D112/1000)</f>
        <v>2.4485437769334058E-5</v>
      </c>
      <c r="G53" s="64">
        <f>(1-DATA!$C$12)*$G52</f>
        <v>2.957646637126988E-4</v>
      </c>
      <c r="I53" s="58">
        <f>(D53-DATA!$C$11*((1+DATA!$C$10)^A53))*F53*G52*DATA!$C$12</f>
        <v>1.2063965902289151E-4</v>
      </c>
      <c r="J53" s="47">
        <f>MAX(D53,DATA!$C$4)*F52*('MORTALITY RATES MALE+FEMALE'!D112/1000)*G52</f>
        <v>1.4280656599125966E-3</v>
      </c>
      <c r="K53" s="59">
        <f>F53*D53</f>
        <v>2.3126987908951708</v>
      </c>
      <c r="L53" s="60">
        <f>D52*EXP('EIOPA RATES'!Q61)*DATA!$C$15*G52*F52</f>
        <v>3.1962210363491109E-5</v>
      </c>
      <c r="M53" s="47">
        <f>DATA!$C$13*((1+DATA!$C$10)^A53)*F52*G52</f>
        <v>3.1813761197477853E-6</v>
      </c>
      <c r="N53" s="48">
        <f t="shared" si="1"/>
        <v>2.3142826398005893</v>
      </c>
      <c r="O53" s="76">
        <f>N53*'EIOPA RATES'!G61</f>
        <v>0.56395698063612543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772.6135681515334</v>
      </c>
      <c r="T53" s="81">
        <f t="shared" si="3"/>
        <v>6.5826014901125635E-6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6F-614E-4ED9-B6DA-EE1D8C91D484}">
  <dimension ref="A1:X53"/>
  <sheetViews>
    <sheetView topLeftCell="D1" workbookViewId="0">
      <selection activeCell="M4" sqref="M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120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67218.638489422679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MALE'!D68/1000)</f>
        <v>0.99046946999999996</v>
      </c>
      <c r="G4" s="64">
        <f>(1-DATA!$C$12)*$G3</f>
        <v>0.85</v>
      </c>
      <c r="I4" s="58">
        <f>(D4-DATA!$C$11*((1+DATA!$C$10)^A4))*F4*G3*DATA!$C$12</f>
        <v>10386.169199222297</v>
      </c>
      <c r="J4" s="47">
        <f>MAX(D4,DATA!$C$4)*F3*('MORTALITY RATES MALE'!D68/1000)*G3</f>
        <v>667.13710000000003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12105.317499222296</v>
      </c>
      <c r="O4" s="26">
        <f>N4*'EIOPA RATES'!G12</f>
        <v>11851.227188305038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516.04093287460773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MALE'!D69/1000)</f>
        <v>0.9799587961735593</v>
      </c>
      <c r="G5" s="64">
        <f>(1-DATA!$C$12)*$G4</f>
        <v>0.72249999999999992</v>
      </c>
      <c r="I5" s="58">
        <f>(D5-DATA!$C$11*((1+DATA!$C$10)^A5))*F5*G4*DATA!$C$12</f>
        <v>8716.4400588501758</v>
      </c>
      <c r="J5" s="47">
        <f>MAX(D5,DATA!$C$4)*F4*('MORTALITY RATES MALE'!D69/1000)*G4</f>
        <v>625.38509267322161</v>
      </c>
      <c r="K5" s="47">
        <v>0</v>
      </c>
      <c r="L5" s="60">
        <f>D4*EXP('EIOPA RATES'!Q13)*DATA!$C$15*G4*F4</f>
        <v>841.00749330833048</v>
      </c>
      <c r="M5" s="47">
        <f>DATA!$C$13*((1+DATA!$C$10)^A5)*F4*G4</f>
        <v>43.79558855498999</v>
      </c>
      <c r="N5" s="47">
        <f t="shared" si="1"/>
        <v>10226.628233386717</v>
      </c>
      <c r="O5" s="26">
        <f>N5*'EIOPA RATES'!G13</f>
        <v>9812.0002986494201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527.0278501308178</v>
      </c>
      <c r="T5" s="80">
        <f t="shared" ref="T5:T53" si="3">S5*F5*G4</f>
        <v>438.99574092951497</v>
      </c>
      <c r="W5" s="67" t="s">
        <v>71</v>
      </c>
      <c r="X5" s="70">
        <f>SUMPRODUCT(I4:I53,'EIOPA RATES'!G12:G61)</f>
        <v>55182.878793641336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MALE'!D70/1000)</f>
        <v>0.96833120287302954</v>
      </c>
      <c r="G6" s="64">
        <f>(1-DATA!$C$12)*$G5</f>
        <v>0.61412499999999992</v>
      </c>
      <c r="I6" s="58">
        <f>(D6-DATA!$C$11*((1+DATA!$C$10)^A6))*F6*G5*DATA!$C$12</f>
        <v>7324.2893217565206</v>
      </c>
      <c r="J6" s="47">
        <f>MAX(D6,DATA!$C$4)*F5*('MORTALITY RATES MALE'!D70/1000)*G5</f>
        <v>588.06553117429394</v>
      </c>
      <c r="K6" s="47">
        <v>0</v>
      </c>
      <c r="L6" s="60">
        <f>D5*EXP('EIOPA RATES'!Q14)*DATA!$C$15*G5*F5</f>
        <v>707.58619551708409</v>
      </c>
      <c r="M6" s="47">
        <f>DATA!$C$13*((1+DATA!$C$10)^A6)*F5*G5</f>
        <v>37.567836624382231</v>
      </c>
      <c r="N6" s="47">
        <f t="shared" si="1"/>
        <v>8657.5088850722823</v>
      </c>
      <c r="O6" s="26">
        <f>N6*'EIOPA RATES'!G14</f>
        <v>8120.1312043649259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533.51043430648531</v>
      </c>
      <c r="T6" s="80">
        <f t="shared" si="3"/>
        <v>373.25419343155733</v>
      </c>
      <c r="W6" s="67" t="s">
        <v>70</v>
      </c>
      <c r="X6" s="70">
        <f>SUMPRODUCT(J4:J53,'EIOPA RATES'!G12:G61)</f>
        <v>6382.358947959985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MALE'!D71/1000)</f>
        <v>0.95570855052791415</v>
      </c>
      <c r="G7" s="64">
        <f>(1-DATA!$C$12)*$G6</f>
        <v>0.52200624999999989</v>
      </c>
      <c r="I7" s="58">
        <f>(D7-DATA!$C$11*((1+DATA!$C$10)^A7))*F7*G6*DATA!$C$12</f>
        <v>6158.2731817833328</v>
      </c>
      <c r="J7" s="47">
        <f>MAX(D7,DATA!$C$4)*F6*('MORTALITY RATES MALE'!D71/1000)*G6</f>
        <v>542.63204600107485</v>
      </c>
      <c r="K7" s="47">
        <v>0</v>
      </c>
      <c r="L7" s="60">
        <f>D6*EXP('EIOPA RATES'!Q15)*DATA!$C$15*G6*F6</f>
        <v>595.64803812792775</v>
      </c>
      <c r="M7" s="47">
        <f>DATA!$C$13*((1+DATA!$C$10)^A7)*F6*G6</f>
        <v>32.184843005724431</v>
      </c>
      <c r="N7" s="47">
        <f t="shared" si="1"/>
        <v>7328.7381089180599</v>
      </c>
      <c r="O7" s="26">
        <f>N7*'EIOPA RATES'!G15</f>
        <v>6707.5331935514478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540.17738210031564</v>
      </c>
      <c r="T7" s="80">
        <f t="shared" si="3"/>
        <v>317.04334724314367</v>
      </c>
      <c r="W7" s="67" t="s">
        <v>74</v>
      </c>
      <c r="X7" s="70">
        <f>SUMPRODUCT(K4:K53,'EIOPA RATES'!G12:G61)</f>
        <v>1.2276329532767929E-4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MALE'!D72/1000)</f>
        <v>0.94197224710203142</v>
      </c>
      <c r="G8" s="64">
        <f>(1-DATA!$C$12)*$G7</f>
        <v>0.44370531249999989</v>
      </c>
      <c r="I8" s="58">
        <f>(D8-DATA!$C$11*((1+DATA!$C$10)^A8))*F8*G7*DATA!$C$12</f>
        <v>5177.9439382492374</v>
      </c>
      <c r="J8" s="47">
        <f>MAX(D8,DATA!$C$4)*F7*('MORTALITY RATES MALE'!D72/1000)*G7</f>
        <v>503.54053301694796</v>
      </c>
      <c r="K8" s="47">
        <v>0</v>
      </c>
      <c r="L8" s="60">
        <f>D7*EXP('EIOPA RATES'!Q16)*DATA!$C$15*G7*F7</f>
        <v>501.50955544143233</v>
      </c>
      <c r="M8" s="47">
        <f>DATA!$C$13*((1+DATA!$C$10)^A8)*F7*G7</f>
        <v>27.540513756382868</v>
      </c>
      <c r="N8" s="47">
        <f t="shared" si="1"/>
        <v>6210.5345404640002</v>
      </c>
      <c r="O8" s="26">
        <f>N8*'EIOPA RATES'!G16</f>
        <v>5539.0136903526445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546.89329018394869</v>
      </c>
      <c r="T8" s="80">
        <f t="shared" si="3"/>
        <v>268.91585311173412</v>
      </c>
      <c r="W8" s="67" t="s">
        <v>73</v>
      </c>
      <c r="X8" s="70">
        <f>SUMPRODUCT(L4:L53,'EIOPA RATES'!G12:G61)</f>
        <v>5359.2169557910565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MALE'!D73/1000)</f>
        <v>0.92727741410918252</v>
      </c>
      <c r="G9" s="64">
        <f>(1-DATA!$C$12)*$G8</f>
        <v>0.37714951562499988</v>
      </c>
      <c r="I9" s="58">
        <f>(D9-DATA!$C$11*((1+DATA!$C$10)^A9))*F9*G8*DATA!$C$12</f>
        <v>4351.6437420790735</v>
      </c>
      <c r="J9" s="47">
        <f>MAX(D9,DATA!$C$4)*F8*('MORTALITY RATES MALE'!D73/1000)*G8</f>
        <v>459.89189019776808</v>
      </c>
      <c r="K9" s="47">
        <v>0</v>
      </c>
      <c r="L9" s="60">
        <f>D8*EXP('EIOPA RATES'!Q17)*DATA!$C$15*G8*F8</f>
        <v>422.00576610127979</v>
      </c>
      <c r="M9" s="47">
        <f>DATA!$C$13*((1+DATA!$C$10)^A9)*F8*G8</f>
        <v>23.534434704287321</v>
      </c>
      <c r="N9" s="47">
        <f t="shared" si="1"/>
        <v>5257.0758330824083</v>
      </c>
      <c r="O9" s="26">
        <f>N9*'EIOPA RATES'!G17</f>
        <v>4565.4011354262666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553.42808300646834</v>
      </c>
      <c r="T9" s="80">
        <f t="shared" si="3"/>
        <v>227.70129646477648</v>
      </c>
      <c r="W9" s="68" t="s">
        <v>72</v>
      </c>
      <c r="X9" s="71">
        <f>SUMPRODUCT(M4:M53,'EIOPA RATES'!G12:G61)</f>
        <v>294.18366926703015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MALE'!D74/1000)</f>
        <v>0.91115147569305299</v>
      </c>
      <c r="G10" s="64">
        <f>(1-DATA!$C$12)*$G9</f>
        <v>0.32057708828124987</v>
      </c>
      <c r="I10" s="58">
        <f>(D10-DATA!$C$11*((1+DATA!$C$10)^A10))*F10*G9*DATA!$C$12</f>
        <v>3653.613786761272</v>
      </c>
      <c r="J10" s="47">
        <f>MAX(D10,DATA!$C$4)*F9*('MORTALITY RATES MALE'!D74/1000)*G9</f>
        <v>431.22758324885348</v>
      </c>
      <c r="K10" s="47">
        <v>0</v>
      </c>
      <c r="L10" s="60">
        <f>D9*EXP('EIOPA RATES'!Q18)*DATA!$C$15*G9*F9</f>
        <v>354.96080298686081</v>
      </c>
      <c r="M10" s="47">
        <f>DATA!$C$13*((1+DATA!$C$10)^A10)*F9*G9</f>
        <v>20.086045524049833</v>
      </c>
      <c r="N10" s="47">
        <f t="shared" si="1"/>
        <v>4459.8882185210359</v>
      </c>
      <c r="O10" s="26">
        <f>N10*'EIOPA RATES'!G18</f>
        <v>3768.1312023059681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559.90209525484477</v>
      </c>
      <c r="T10" s="80">
        <f t="shared" si="3"/>
        <v>192.40494510274831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MALE'!D75/1000)</f>
        <v>0.89356527728009805</v>
      </c>
      <c r="G11" s="64">
        <f>(1-DATA!$C$12)*$G10</f>
        <v>0.2724905250390624</v>
      </c>
      <c r="I11" s="58">
        <f>(D11-DATA!$C$11*((1+DATA!$C$10)^A11))*F11*G10*DATA!$C$12</f>
        <v>3064.0938028836808</v>
      </c>
      <c r="J11" s="47">
        <f>MAX(D11,DATA!$C$4)*F10*('MORTALITY RATES MALE'!D75/1000)*G10</f>
        <v>402.16027700437422</v>
      </c>
      <c r="K11" s="47">
        <v>0</v>
      </c>
      <c r="L11" s="60">
        <f>D10*EXP('EIOPA RATES'!Q19)*DATA!$C$15*G10*F10</f>
        <v>298.26820900808679</v>
      </c>
      <c r="M11" s="47">
        <f>DATA!$C$13*((1+DATA!$C$10)^A11)*F10*G10</f>
        <v>17.111750578600265</v>
      </c>
      <c r="N11" s="47">
        <f t="shared" si="1"/>
        <v>3781.6340394747417</v>
      </c>
      <c r="O11" s="26">
        <f>N11*'EIOPA RATES'!G19</f>
        <v>3105.9442360408029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566.39495984380278</v>
      </c>
      <c r="T11" s="80">
        <f t="shared" si="3"/>
        <v>162.24754884143178</v>
      </c>
      <c r="W11" s="66" t="s">
        <v>75</v>
      </c>
      <c r="X11" s="69">
        <f>DATA!C4-X3</f>
        <v>2781.3615105773206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MALE'!D76/1000)</f>
        <v>0.87417437462395364</v>
      </c>
      <c r="G12" s="64">
        <f>(1-DATA!$C$12)*$G11</f>
        <v>0.23161694628320303</v>
      </c>
      <c r="I12" s="58">
        <f>(D12-DATA!$C$11*((1+DATA!$C$10)^A12))*F12*G11*DATA!$C$12</f>
        <v>2564.7531902122287</v>
      </c>
      <c r="J12" s="47">
        <f>MAX(D12,DATA!$C$4)*F11*('MORTALITY RATES MALE'!D76/1000)*G11</f>
        <v>379.40134350631678</v>
      </c>
      <c r="K12" s="47">
        <v>0</v>
      </c>
      <c r="L12" s="60">
        <f>D11*EXP('EIOPA RATES'!Q20)*DATA!$C$15*G11*F11</f>
        <v>250.27432775027142</v>
      </c>
      <c r="M12" s="47">
        <f>DATA!$C$13*((1+DATA!$C$10)^A12)*F11*G11</f>
        <v>14.54953924363976</v>
      </c>
      <c r="N12" s="47">
        <f t="shared" si="1"/>
        <v>3208.9784007124563</v>
      </c>
      <c r="O12" s="26">
        <f>N12*'EIOPA RATES'!G20</f>
        <v>2560.7376947823645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572.80531823955027</v>
      </c>
      <c r="T12" s="80">
        <f t="shared" si="3"/>
        <v>136.44465224394335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MALE'!D77/1000)</f>
        <v>0.85318777319306893</v>
      </c>
      <c r="G13" s="64">
        <f>(1-DATA!$C$12)*$G12</f>
        <v>0.19687440434072256</v>
      </c>
      <c r="I13" s="58">
        <f>(D13-DATA!$C$11*((1+DATA!$C$10)^A13))*F13*G12*DATA!$C$12</f>
        <v>2140.5946955745999</v>
      </c>
      <c r="J13" s="47">
        <f>MAX(D13,DATA!$C$4)*F12*('MORTALITY RATES MALE'!D77/1000)*G12</f>
        <v>351.14563231368015</v>
      </c>
      <c r="K13" s="47">
        <v>0</v>
      </c>
      <c r="L13" s="60">
        <f>D12*EXP('EIOPA RATES'!Q21)*DATA!$C$15*G12*F12</f>
        <v>209.3786564212181</v>
      </c>
      <c r="M13" s="47">
        <f>DATA!$C$13*((1+DATA!$C$10)^A13)*F12*G12</f>
        <v>12.340709379189445</v>
      </c>
      <c r="N13" s="47">
        <f t="shared" si="1"/>
        <v>2713.4596936886878</v>
      </c>
      <c r="O13" s="26">
        <f>N13*'EIOPA RATES'!G21</f>
        <v>2104.9177867968101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578.57557312484221</v>
      </c>
      <c r="T13" s="80">
        <f t="shared" si="3"/>
        <v>114.33390814004591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MALE'!D78/1000)</f>
        <v>0.83016993593956923</v>
      </c>
      <c r="G14" s="64">
        <f>(1-DATA!$C$12)*$G13</f>
        <v>0.16734324368961417</v>
      </c>
      <c r="I14" s="58">
        <f>(D14-DATA!$C$11*((1+DATA!$C$10)^A14))*F14*G13*DATA!$C$12</f>
        <v>1784.9670964826253</v>
      </c>
      <c r="J14" s="47">
        <f>MAX(D14,DATA!$C$4)*F13*('MORTALITY RATES MALE'!D78/1000)*G13</f>
        <v>330.05382903666003</v>
      </c>
      <c r="K14" s="47">
        <v>0</v>
      </c>
      <c r="L14" s="60">
        <f>D13*EXP('EIOPA RATES'!Q22)*DATA!$C$15*G13*F13</f>
        <v>175.12738560761213</v>
      </c>
      <c r="M14" s="47">
        <f>DATA!$C$13*((1+DATA!$C$10)^A14)*F13*G13</f>
        <v>10.442531017435538</v>
      </c>
      <c r="N14" s="47">
        <f t="shared" si="1"/>
        <v>2300.5908421443332</v>
      </c>
      <c r="O14" s="26">
        <f>N14*'EIOPA RATES'!G22</f>
        <v>1731.1465162396353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585.33227709937705</v>
      </c>
      <c r="T14" s="80">
        <f t="shared" si="3"/>
        <v>95.666245916380021</v>
      </c>
      <c r="W14" s="73" t="s">
        <v>77</v>
      </c>
      <c r="X14" s="72">
        <f>SUM(T3:T53)</f>
        <v>3257.851017273686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MALE'!D79/1000)</f>
        <v>0.80620457362546705</v>
      </c>
      <c r="G15" s="64">
        <f>(1-DATA!$C$12)*$G14</f>
        <v>0.14224175713617204</v>
      </c>
      <c r="I15" s="58">
        <f>(D15-DATA!$C$11*((1+DATA!$C$10)^A15))*F15*G14*DATA!$C$12</f>
        <v>1484.4577206238387</v>
      </c>
      <c r="J15" s="47">
        <f>MAX(D15,DATA!$C$4)*F14*('MORTALITY RATES MALE'!D79/1000)*G14</f>
        <v>294.28319523351252</v>
      </c>
      <c r="K15" s="47">
        <v>0</v>
      </c>
      <c r="L15" s="60">
        <f>D14*EXP('EIOPA RATES'!Q23)*DATA!$C$15*G14*F14</f>
        <v>145.92766932243188</v>
      </c>
      <c r="M15" s="47">
        <f>DATA!$C$13*((1+DATA!$C$10)^A15)*F14*G14</f>
        <v>8.8094186605512235</v>
      </c>
      <c r="N15" s="47">
        <f t="shared" si="1"/>
        <v>1933.4780038403344</v>
      </c>
      <c r="O15" s="26">
        <f>N15*'EIOPA RATES'!G23</f>
        <v>1412.3107094138059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591.42986207514355</v>
      </c>
      <c r="T15" s="80">
        <f t="shared" si="3"/>
        <v>79.791510995065039</v>
      </c>
      <c r="W15" s="74" t="s">
        <v>78</v>
      </c>
      <c r="X15" s="70">
        <f>DATA!C4-X3-X14</f>
        <v>-476.48950669636542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MALE'!D80/1000)</f>
        <v>0.78047881948040476</v>
      </c>
      <c r="G16" s="64">
        <f>(1-DATA!$C$12)*$G15</f>
        <v>0.12090549356574623</v>
      </c>
      <c r="I16" s="58">
        <f>(D16-DATA!$C$11*((1+DATA!$C$10)^A16))*F16*G15*DATA!$C$12</f>
        <v>1230.217206449777</v>
      </c>
      <c r="J16" s="47">
        <f>MAX(D16,DATA!$C$4)*F15*('MORTALITY RATES MALE'!D80/1000)*G15</f>
        <v>270.42671910407535</v>
      </c>
      <c r="K16" s="47">
        <v>0</v>
      </c>
      <c r="L16" s="60">
        <f>D15*EXP('EIOPA RATES'!Q24)*DATA!$C$15*G15*F15</f>
        <v>121.31539673281887</v>
      </c>
      <c r="M16" s="47">
        <f>DATA!$C$13*((1+DATA!$C$10)^A16)*F15*G15</f>
        <v>7.4172787976695389</v>
      </c>
      <c r="N16" s="47">
        <f t="shared" si="1"/>
        <v>1629.3766010843408</v>
      </c>
      <c r="O16" s="26">
        <f>N16*'EIOPA RATES'!G24</f>
        <v>1155.7668978984391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597.09553078271188</v>
      </c>
      <c r="T16" s="80">
        <f t="shared" si="3"/>
        <v>66.287562688412791</v>
      </c>
      <c r="W16" s="75" t="s">
        <v>79</v>
      </c>
      <c r="X16" s="71">
        <f>(DATA!$C$14-DATA!$C$15)*X18*DATA!C4</f>
        <v>3068.6465948209884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MALE'!D81/1000)</f>
        <v>0.75234981649115729</v>
      </c>
      <c r="G17" s="64">
        <f>(1-DATA!$C$12)*$G16</f>
        <v>0.10276966953088429</v>
      </c>
      <c r="I17" s="58">
        <f>(D17-DATA!$C$11*((1+DATA!$C$10)^A17))*F17*G16*DATA!$C$12</f>
        <v>1014.0026342845</v>
      </c>
      <c r="J17" s="47">
        <f>MAX(D17,DATA!$C$4)*F16*('MORTALITY RATES MALE'!D81/1000)*G16</f>
        <v>252.83461651842669</v>
      </c>
      <c r="K17" s="47">
        <v>0</v>
      </c>
      <c r="L17" s="60">
        <f>D16*EXP('EIOPA RATES'!Q25)*DATA!$C$15*G16*F16</f>
        <v>100.42283970383713</v>
      </c>
      <c r="M17" s="47">
        <f>DATA!$C$13*((1+DATA!$C$10)^A17)*F16*G16</f>
        <v>6.2255763698079383</v>
      </c>
      <c r="N17" s="47">
        <f t="shared" si="1"/>
        <v>1373.4856668765717</v>
      </c>
      <c r="O17" s="26">
        <f>N17*'EIOPA RATES'!G25</f>
        <v>947.17445698192853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601.89163212922483</v>
      </c>
      <c r="T17" s="80">
        <f t="shared" si="3"/>
        <v>54.750004498861813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MALE'!D82/1000)</f>
        <v>0.72138739396183338</v>
      </c>
      <c r="G18" s="64">
        <f>(1-DATA!$C$12)*$G17</f>
        <v>8.7354219101251643E-2</v>
      </c>
      <c r="I18" s="58">
        <f>(D18-DATA!$C$11*((1+DATA!$C$10)^A18))*F18*G17*DATA!$C$12</f>
        <v>831.07928517330026</v>
      </c>
      <c r="J18" s="47">
        <f>MAX(D18,DATA!$C$4)*F17*('MORTALITY RATES MALE'!D82/1000)*G17</f>
        <v>237.88878977461604</v>
      </c>
      <c r="K18" s="47">
        <v>0</v>
      </c>
      <c r="L18" s="60">
        <f>D17*EXP('EIOPA RATES'!Q26)*DATA!$C$15*G17*F17</f>
        <v>82.7461972693159</v>
      </c>
      <c r="M18" s="47">
        <f>DATA!$C$13*((1+DATA!$C$10)^A18)*F17*G17</f>
        <v>5.2030423416782314</v>
      </c>
      <c r="N18" s="47">
        <f t="shared" si="1"/>
        <v>1156.9173145589102</v>
      </c>
      <c r="O18" s="26">
        <f>N18*'EIOPA RATES'!G26</f>
        <v>775.90597938235328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606.33744662745187</v>
      </c>
      <c r="T18" s="80">
        <f t="shared" si="3"/>
        <v>44.951884107469759</v>
      </c>
      <c r="W18" s="66" t="s">
        <v>80</v>
      </c>
      <c r="X18" s="69">
        <f>SUMPRODUCT(O4:O53,A4:A53)/SUM(O4:O53)</f>
        <v>5.4797260621803376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MALE'!D83/1000)</f>
        <v>0.68814949142666371</v>
      </c>
      <c r="G19" s="64">
        <f>(1-DATA!$C$12)*$G18</f>
        <v>7.4251086236063898E-2</v>
      </c>
      <c r="I19" s="58">
        <f>(D19-DATA!$C$11*((1+DATA!$C$10)^A19))*F19*G18*DATA!$C$12</f>
        <v>677.88354347903521</v>
      </c>
      <c r="J19" s="47">
        <f>MAX(D19,DATA!$C$4)*F18*('MORTALITY RATES MALE'!D83/1000)*G18</f>
        <v>218.36007047615942</v>
      </c>
      <c r="K19" s="47">
        <v>0</v>
      </c>
      <c r="L19" s="60">
        <f>D18*EXP('EIOPA RATES'!Q27)*DATA!$C$15*G18*F18</f>
        <v>67.841797397205525</v>
      </c>
      <c r="M19" s="47">
        <f>DATA!$C$13*((1+DATA!$C$10)^A19)*F18*G18</f>
        <v>4.3253891561070787</v>
      </c>
      <c r="N19" s="47">
        <f t="shared" si="1"/>
        <v>968.41080050850724</v>
      </c>
      <c r="O19" s="26">
        <f>N19*'EIOPA RATES'!G27</f>
        <v>631.42767231050993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610.86120405840154</v>
      </c>
      <c r="T19" s="80">
        <f t="shared" si="3"/>
        <v>36.720553837705971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MALE'!D84/1000)</f>
        <v>0.65135714533335753</v>
      </c>
      <c r="G20" s="64">
        <f>(1-DATA!$C$12)*$G19</f>
        <v>6.3113423300654309E-2</v>
      </c>
      <c r="I20" s="58">
        <f>(D20-DATA!$C$11*((1+DATA!$C$10)^A20))*F20*G19*DATA!$C$12</f>
        <v>548.47730383572934</v>
      </c>
      <c r="J20" s="47">
        <f>MAX(D20,DATA!$C$4)*F19*('MORTALITY RATES MALE'!D84/1000)*G19</f>
        <v>206.61723297555076</v>
      </c>
      <c r="K20" s="47">
        <v>0</v>
      </c>
      <c r="L20" s="60">
        <f>D19*EXP('EIOPA RATES'!Q28)*DATA!$C$15*G19*F19</f>
        <v>55.319855045016794</v>
      </c>
      <c r="M20" s="47">
        <f>DATA!$C$13*((1+DATA!$C$10)^A20)*F19*G19</f>
        <v>3.577326082094471</v>
      </c>
      <c r="N20" s="47">
        <f t="shared" si="1"/>
        <v>813.99171793839139</v>
      </c>
      <c r="O20" s="26">
        <f>N20*'EIOPA RATES'!G28</f>
        <v>516.14569530883171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615.09028494622146</v>
      </c>
      <c r="T20" s="80">
        <f t="shared" si="3"/>
        <v>29.748211513636743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MALE'!D85/1000)</f>
        <v>0.61247690780840669</v>
      </c>
      <c r="G21" s="64">
        <f>(1-DATA!$C$12)*$G20</f>
        <v>5.3646409805556163E-2</v>
      </c>
      <c r="I21" s="58">
        <f>(D21-DATA!$C$11*((1+DATA!$C$10)^A21))*F21*G20*DATA!$C$12</f>
        <v>440.22057306951325</v>
      </c>
      <c r="J21" s="47">
        <f>MAX(D21,DATA!$C$4)*F20*('MORTALITY RATES MALE'!D85/1000)*G20</f>
        <v>186.37241570336923</v>
      </c>
      <c r="K21" s="47">
        <v>0</v>
      </c>
      <c r="L21" s="60">
        <f>D20*EXP('EIOPA RATES'!Q29)*DATA!$C$15*G20*F20</f>
        <v>44.695220851188147</v>
      </c>
      <c r="M21" s="47">
        <f>DATA!$C$13*((1+DATA!$C$10)^A21)*F20*G20</f>
        <v>2.9357158315096767</v>
      </c>
      <c r="N21" s="47">
        <f t="shared" si="1"/>
        <v>674.22392545558034</v>
      </c>
      <c r="O21" s="26">
        <f>N21*'EIOPA RATES'!G29</f>
        <v>416.36153225525328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618.33676935289145</v>
      </c>
      <c r="T21" s="80">
        <f t="shared" si="3"/>
        <v>23.902125857383105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MALE'!D86/1000)</f>
        <v>0.57159934763837172</v>
      </c>
      <c r="G22" s="64">
        <f>(1-DATA!$C$12)*$G21</f>
        <v>4.5599448334722736E-2</v>
      </c>
      <c r="I22" s="58">
        <f>(D22-DATA!$C$11*((1+DATA!$C$10)^A22))*F22*G21*DATA!$C$12</f>
        <v>349.82566228877732</v>
      </c>
      <c r="J22" s="47">
        <f>MAX(D22,DATA!$C$4)*F21*('MORTALITY RATES MALE'!D86/1000)*G21</f>
        <v>166.84761064017698</v>
      </c>
      <c r="K22" s="47">
        <v>0</v>
      </c>
      <c r="L22" s="60">
        <f>D21*EXP('EIOPA RATES'!Q30)*DATA!$C$15*G21*F21</f>
        <v>35.786063254842496</v>
      </c>
      <c r="M22" s="47">
        <f>DATA!$C$13*((1+DATA!$C$10)^A22)*F21*G21</f>
        <v>2.39333587001029</v>
      </c>
      <c r="N22" s="47">
        <f t="shared" si="1"/>
        <v>554.85267205380705</v>
      </c>
      <c r="O22" s="26">
        <f>N22*'EIOPA RATES'!G30</f>
        <v>334.51808388223515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619.97214182042217</v>
      </c>
      <c r="T22" s="80">
        <f t="shared" si="3"/>
        <v>19.010982515495463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MALE'!D87/1000)</f>
        <v>0.52857683098361574</v>
      </c>
      <c r="G23" s="64">
        <f>(1-DATA!$C$12)*$G22</f>
        <v>3.8759531084514326E-2</v>
      </c>
      <c r="I23" s="58">
        <f>(D23-DATA!$C$11*((1+DATA!$C$10)^A23))*F23*G22*DATA!$C$12</f>
        <v>274.72913951012885</v>
      </c>
      <c r="J23" s="47">
        <f>MAX(D23,DATA!$C$4)*F22*('MORTALITY RATES MALE'!D87/1000)*G22</f>
        <v>149.13204548798484</v>
      </c>
      <c r="K23" s="47">
        <v>0</v>
      </c>
      <c r="L23" s="60">
        <f>D22*EXP('EIOPA RATES'!Q31)*DATA!$C$15*G22*F22</f>
        <v>28.363254942812425</v>
      </c>
      <c r="M23" s="47">
        <f>DATA!$C$13*((1+DATA!$C$10)^A23)*F22*G22</f>
        <v>1.9365323334368545</v>
      </c>
      <c r="N23" s="47">
        <f t="shared" si="1"/>
        <v>454.16097227436296</v>
      </c>
      <c r="O23" s="26">
        <f>N23*'EIOPA RATES'!G31</f>
        <v>268.02133867901688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619.88636059192629</v>
      </c>
      <c r="T23" s="80">
        <f t="shared" si="3"/>
        <v>14.941004345851992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MALE'!D88/1000)</f>
        <v>0.48469897052224892</v>
      </c>
      <c r="G24" s="64">
        <f>(1-DATA!$C$12)*$G23</f>
        <v>3.2945601421837174E-2</v>
      </c>
      <c r="I24" s="58">
        <f>(D24-DATA!$C$11*((1+DATA!$C$10)^A24))*F24*G23*DATA!$C$12</f>
        <v>214.09646164763981</v>
      </c>
      <c r="J24" s="47">
        <f>MAX(D24,DATA!$C$4)*F23*('MORTALITY RATES MALE'!D88/1000)*G23</f>
        <v>129.26019963055327</v>
      </c>
      <c r="K24" s="47">
        <v>0</v>
      </c>
      <c r="L24" s="60">
        <f>D23*EXP('EIOPA RATES'!Q32)*DATA!$C$15*G23*F23</f>
        <v>22.290339509826374</v>
      </c>
      <c r="M24" s="47">
        <f>DATA!$C$13*((1+DATA!$C$10)^A24)*F23*G23</f>
        <v>1.5526023832823042</v>
      </c>
      <c r="N24" s="47">
        <f t="shared" si="1"/>
        <v>367.19960317130176</v>
      </c>
      <c r="O24" s="26">
        <f>N24*'EIOPA RATES'!G32</f>
        <v>211.97045322417549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620.16333086677832</v>
      </c>
      <c r="T24" s="80">
        <f t="shared" si="3"/>
        <v>11.650825433826579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MALE'!D89/1000)</f>
        <v>0.43937167256229176</v>
      </c>
      <c r="G25" s="64">
        <f>(1-DATA!$C$12)*$G24</f>
        <v>2.8003761208561597E-2</v>
      </c>
      <c r="I25" s="58">
        <f>(D25-DATA!$C$11*((1+DATA!$C$10)^A25))*F25*G24*DATA!$C$12</f>
        <v>165.11401435836902</v>
      </c>
      <c r="J25" s="47">
        <f>MAX(D25,DATA!$C$4)*F24*('MORTALITY RATES MALE'!D89/1000)*G24</f>
        <v>113.60488443941287</v>
      </c>
      <c r="K25" s="47">
        <v>0</v>
      </c>
      <c r="L25" s="60">
        <f>D24*EXP('EIOPA RATES'!Q33)*DATA!$C$15*G24*F24</f>
        <v>17.389954739711911</v>
      </c>
      <c r="M25" s="47">
        <f>DATA!$C$13*((1+DATA!$C$10)^A25)*F24*G24</f>
        <v>1.2343642082794453</v>
      </c>
      <c r="N25" s="47">
        <f t="shared" si="1"/>
        <v>297.34321774577325</v>
      </c>
      <c r="O25" s="26">
        <f>N25*'EIOPA RATES'!G33</f>
        <v>167.71470736553948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621.05283255216068</v>
      </c>
      <c r="T25" s="80">
        <f t="shared" si="3"/>
        <v>8.9899658145994685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MALE'!D90/1000)</f>
        <v>0.39239807358273548</v>
      </c>
      <c r="G26" s="64">
        <f>(1-DATA!$C$12)*$G25</f>
        <v>2.3803197027277356E-2</v>
      </c>
      <c r="I26" s="58">
        <f>(D26-DATA!$C$11*((1+DATA!$C$10)^A26))*F26*G25*DATA!$C$12</f>
        <v>125.59105383666125</v>
      </c>
      <c r="J26" s="47">
        <f>MAX(D26,DATA!$C$4)*F25*('MORTALITY RATES MALE'!D90/1000)*G25</f>
        <v>100.27072105564623</v>
      </c>
      <c r="K26" s="47">
        <v>0</v>
      </c>
      <c r="L26" s="60">
        <f>D25*EXP('EIOPA RATES'!Q34)*DATA!$C$15*G25*F25</f>
        <v>13.425842139227223</v>
      </c>
      <c r="M26" s="47">
        <f>DATA!$C$13*((1+DATA!$C$10)^A26)*F25*G25</f>
        <v>0.9701131107403429</v>
      </c>
      <c r="N26" s="47">
        <f t="shared" si="1"/>
        <v>240.25773014227508</v>
      </c>
      <c r="O26" s="26">
        <f>N26*'EIOPA RATES'!G34</f>
        <v>132.27115120497186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622.55660634690639</v>
      </c>
      <c r="T26" s="80">
        <f t="shared" si="3"/>
        <v>6.84103919043699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MALE'!D91/1000)</f>
        <v>0.34448560564553909</v>
      </c>
      <c r="G27" s="64">
        <f>(1-DATA!$C$12)*$G26</f>
        <v>2.0232717473185752E-2</v>
      </c>
      <c r="I27" s="58">
        <f>(D27-DATA!$C$11*((1+DATA!$C$10)^A27))*F27*G26*DATA!$C$12</f>
        <v>93.998963235069468</v>
      </c>
      <c r="J27" s="47">
        <f>MAX(D27,DATA!$C$4)*F26*('MORTALITY RATES MALE'!D91/1000)*G26</f>
        <v>87.195090978307746</v>
      </c>
      <c r="K27" s="47">
        <v>0</v>
      </c>
      <c r="L27" s="60">
        <f>D26*EXP('EIOPA RATES'!Q35)*DATA!$C$15*G26*F26</f>
        <v>10.222557004715032</v>
      </c>
      <c r="M27" s="47">
        <f>DATA!$C$13*((1+DATA!$C$10)^A27)*F26*G26</f>
        <v>0.75116662684278035</v>
      </c>
      <c r="N27" s="47">
        <f t="shared" si="1"/>
        <v>192.16777784493505</v>
      </c>
      <c r="O27" s="26">
        <f>N27*'EIOPA RATES'!G35</f>
        <v>103.15800176321201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624.650932063151</v>
      </c>
      <c r="T27" s="80">
        <f t="shared" si="3"/>
        <v>5.1220494073767791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MALE'!D92/1000)</f>
        <v>0.29689181196544495</v>
      </c>
      <c r="G28" s="64">
        <f>(1-DATA!$C$12)*$G27</f>
        <v>1.7197809852207889E-2</v>
      </c>
      <c r="I28" s="58">
        <f>(D28-DATA!$C$11*((1+DATA!$C$10)^A28))*F28*G27*DATA!$C$12</f>
        <v>69.130270272497029</v>
      </c>
      <c r="J28" s="47">
        <f>MAX(D28,DATA!$C$4)*F27*('MORTALITY RATES MALE'!D92/1000)*G27</f>
        <v>73.911972837316554</v>
      </c>
      <c r="K28" s="47">
        <v>0</v>
      </c>
      <c r="L28" s="60">
        <f>D27*EXP('EIOPA RATES'!Q36)*DATA!$C$15*G27*F27</f>
        <v>7.6581652138469254</v>
      </c>
      <c r="M28" s="47">
        <f>DATA!$C$13*((1+DATA!$C$10)^A28)*F27*G27</f>
        <v>0.57174133990659848</v>
      </c>
      <c r="N28" s="47">
        <f t="shared" si="1"/>
        <v>151.27214966356709</v>
      </c>
      <c r="O28" s="26">
        <f>N28*'EIOPA RATES'!G36</f>
        <v>79.107586440452138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627.28619168429407</v>
      </c>
      <c r="T28" s="80">
        <f t="shared" si="3"/>
        <v>3.7680630839377351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MALE'!D93/1000)</f>
        <v>0.25065108741799597</v>
      </c>
      <c r="G29" s="64">
        <f>(1-DATA!$C$12)*$G28</f>
        <v>1.4618138374376706E-2</v>
      </c>
      <c r="I29" s="58">
        <f>(D29-DATA!$C$11*((1+DATA!$C$10)^A29))*F29*G28*DATA!$C$12</f>
        <v>49.829466930844482</v>
      </c>
      <c r="J29" s="47">
        <f>MAX(D29,DATA!$C$4)*F28*('MORTALITY RATES MALE'!D93/1000)*G28</f>
        <v>61.311026775015378</v>
      </c>
      <c r="K29" s="47">
        <v>0</v>
      </c>
      <c r="L29" s="60">
        <f>D28*EXP('EIOPA RATES'!Q37)*DATA!$C$15*G28*F28</f>
        <v>5.635096530828239</v>
      </c>
      <c r="M29" s="47">
        <f>DATA!$C$13*((1+DATA!$C$10)^A29)*F28*G28</f>
        <v>0.42721435117163103</v>
      </c>
      <c r="N29" s="47">
        <f t="shared" si="1"/>
        <v>117.20280458785972</v>
      </c>
      <c r="O29" s="26">
        <f>N29*'EIOPA RATES'!G37</f>
        <v>59.676789748978408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630.22793803044169</v>
      </c>
      <c r="T29" s="80">
        <f t="shared" si="3"/>
        <v>2.7166918976300249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MALE'!D94/1000)</f>
        <v>0.2068579034153139</v>
      </c>
      <c r="G30" s="64">
        <f>(1-DATA!$C$12)*$G29</f>
        <v>1.24254176182202E-2</v>
      </c>
      <c r="I30" s="58">
        <f>(D30-DATA!$C$11*((1+DATA!$C$10)^A30))*F30*G29*DATA!$C$12</f>
        <v>35.140151304183064</v>
      </c>
      <c r="J30" s="47">
        <f>MAX(D30,DATA!$C$4)*F29*('MORTALITY RATES MALE'!D94/1000)*G29</f>
        <v>49.617867820953855</v>
      </c>
      <c r="K30" s="47">
        <v>0</v>
      </c>
      <c r="L30" s="60">
        <f>D29*EXP('EIOPA RATES'!Q38)*DATA!$C$15*G29*F29</f>
        <v>4.0652789375262639</v>
      </c>
      <c r="M30" s="47">
        <f>DATA!$C$13*((1+DATA!$C$10)^A30)*F29*G29</f>
        <v>0.31270606428471209</v>
      </c>
      <c r="N30" s="47">
        <f t="shared" si="1"/>
        <v>89.136004126947881</v>
      </c>
      <c r="O30" s="26">
        <f>N30*'EIOPA RATES'!G38</f>
        <v>44.153056511709345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633.68931096085316</v>
      </c>
      <c r="T30" s="80">
        <f t="shared" si="3"/>
        <v>1.9161988214964061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MALE'!D95/1000)</f>
        <v>0.16666141628702444</v>
      </c>
      <c r="G31" s="64">
        <f>(1-DATA!$C$12)*$G30</f>
        <v>1.0561604975487169E-2</v>
      </c>
      <c r="I31" s="58">
        <f>(D31-DATA!$C$11*((1+DATA!$C$10)^A31))*F31*G30*DATA!$C$12</f>
        <v>24.201967922529846</v>
      </c>
      <c r="J31" s="47">
        <f>MAX(D31,DATA!$C$4)*F30*('MORTALITY RATES MALE'!D95/1000)*G30</f>
        <v>38.931980955515108</v>
      </c>
      <c r="K31" s="47">
        <v>0</v>
      </c>
      <c r="L31" s="60">
        <f>D30*EXP('EIOPA RATES'!Q39)*DATA!$C$15*G30*F30</f>
        <v>2.8680036593149589</v>
      </c>
      <c r="M31" s="47">
        <f>DATA!$C$13*((1+DATA!$C$10)^A31)*F30*G30</f>
        <v>0.22374736351141444</v>
      </c>
      <c r="N31" s="47">
        <f t="shared" si="1"/>
        <v>66.225699900871334</v>
      </c>
      <c r="O31" s="26">
        <f>N31*'EIOPA RATES'!G39</f>
        <v>31.901060707714787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637.39127342219876</v>
      </c>
      <c r="T31" s="80">
        <f t="shared" si="3"/>
        <v>1.3199338775129736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MALE'!D96/1000)</f>
        <v>0.13110083822819293</v>
      </c>
      <c r="G32" s="64">
        <f>(1-DATA!$C$12)*$G31</f>
        <v>8.9773642291640938E-3</v>
      </c>
      <c r="I32" s="58">
        <f>(D32-DATA!$C$11*((1+DATA!$C$10)^A32))*F32*G31*DATA!$C$12</f>
        <v>16.285828221975901</v>
      </c>
      <c r="J32" s="47">
        <f>MAX(D32,DATA!$C$4)*F31*('MORTALITY RATES MALE'!D96/1000)*G31</f>
        <v>29.463111143375318</v>
      </c>
      <c r="K32" s="47">
        <v>0</v>
      </c>
      <c r="L32" s="60">
        <f>D31*EXP('EIOPA RATES'!Q40)*DATA!$C$15*G31*F31</f>
        <v>1.9766694082513669</v>
      </c>
      <c r="M32" s="47">
        <f>DATA!$C$13*((1+DATA!$C$10)^A32)*F31*G31</f>
        <v>0.15629316056046647</v>
      </c>
      <c r="N32" s="47">
        <f t="shared" si="1"/>
        <v>47.881901934163054</v>
      </c>
      <c r="O32" s="26">
        <f>N32*'EIOPA RATES'!G40</f>
        <v>22.413844247724324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641.54217738922216</v>
      </c>
      <c r="T32" s="80">
        <f t="shared" si="3"/>
        <v>0.88830192300420774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MALE'!D97/1000)</f>
        <v>0.10006279081615443</v>
      </c>
      <c r="G33" s="64">
        <f>(1-DATA!$C$12)*$G32</f>
        <v>7.6307595947894798E-3</v>
      </c>
      <c r="I33" s="58">
        <f>(D33-DATA!$C$11*((1+DATA!$C$10)^A33))*F33*G32*DATA!$C$12</f>
        <v>10.635105858564064</v>
      </c>
      <c r="J33" s="47">
        <f>MAX(D33,DATA!$C$4)*F32*('MORTALITY RATES MALE'!D97/1000)*G32</f>
        <v>22.002479810328865</v>
      </c>
      <c r="K33" s="47">
        <v>0</v>
      </c>
      <c r="L33" s="60">
        <f>D32*EXP('EIOPA RATES'!Q41)*DATA!$C$15*G32*F32</f>
        <v>1.3303683010722449</v>
      </c>
      <c r="M33" s="47">
        <f>DATA!$C$13*((1+DATA!$C$10)^A33)*F32*G32</f>
        <v>0.106593192922914</v>
      </c>
      <c r="N33" s="47">
        <f t="shared" si="1"/>
        <v>34.074547162888088</v>
      </c>
      <c r="O33" s="26">
        <f>N33*'EIOPA RATES'!G41</f>
        <v>15.497633400109516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645.81458678706508</v>
      </c>
      <c r="T33" s="80">
        <f t="shared" si="3"/>
        <v>0.58013532012612201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MALE'!D98/1000)</f>
        <v>7.4365696526122974E-2</v>
      </c>
      <c r="G34" s="64">
        <f>(1-DATA!$C$12)*$G33</f>
        <v>6.486145655571058E-3</v>
      </c>
      <c r="I34" s="58">
        <f>(D34-DATA!$C$11*((1+DATA!$C$10)^A34))*F34*G33*DATA!$C$12</f>
        <v>6.7677624527293432</v>
      </c>
      <c r="J34" s="47">
        <f>MAX(D34,DATA!$C$4)*F33*('MORTALITY RATES MALE'!D98/1000)*G33</f>
        <v>15.597931483243707</v>
      </c>
      <c r="K34" s="47">
        <v>0</v>
      </c>
      <c r="L34" s="60">
        <f>D33*EXP('EIOPA RATES'!Q42)*DATA!$C$15*G33*F33</f>
        <v>0.86945034187093906</v>
      </c>
      <c r="M34" s="47">
        <f>DATA!$C$13*((1+DATA!$C$10)^A34)*F33*G33</f>
        <v>7.0536793251578009E-2</v>
      </c>
      <c r="N34" s="47">
        <f t="shared" si="1"/>
        <v>23.305681071095563</v>
      </c>
      <c r="O34" s="26">
        <f>N34*'EIOPA RATES'!G42</f>
        <v>10.290799545307031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650.60780464731681</v>
      </c>
      <c r="T34" s="80">
        <f t="shared" si="3"/>
        <v>0.36919829791768471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MALE'!D99/1000)</f>
        <v>5.3695704326298284E-2</v>
      </c>
      <c r="G35" s="64">
        <f>(1-DATA!$C$12)*$G34</f>
        <v>5.5132238072353994E-3</v>
      </c>
      <c r="I35" s="58">
        <f>(D35-DATA!$C$11*((1+DATA!$C$10)^A35))*F35*G34*DATA!$C$12</f>
        <v>4.1838177663477181</v>
      </c>
      <c r="J35" s="47">
        <f>MAX(D35,DATA!$C$4)*F34*('MORTALITY RATES MALE'!D99/1000)*G34</f>
        <v>10.742036267505719</v>
      </c>
      <c r="K35" s="47">
        <v>0</v>
      </c>
      <c r="L35" s="60">
        <f>D34*EXP('EIOPA RATES'!Q43)*DATA!$C$15*G34*F34</f>
        <v>0.55323306988706178</v>
      </c>
      <c r="M35" s="47">
        <f>DATA!$C$13*((1+DATA!$C$10)^A35)*F34*G34</f>
        <v>4.5450100497721038E-2</v>
      </c>
      <c r="N35" s="47">
        <f t="shared" si="1"/>
        <v>15.52453720423822</v>
      </c>
      <c r="O35" s="26">
        <f>N35*'EIOPA RATES'!G43</f>
        <v>6.6558028792527786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655.36103850854965</v>
      </c>
      <c r="T35" s="80">
        <f t="shared" si="3"/>
        <v>0.22824793619415334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MALE'!D100/1000)</f>
        <v>3.7630027987598159E-2</v>
      </c>
      <c r="G36" s="64">
        <f>(1-DATA!$C$12)*$G35</f>
        <v>4.6862402361500894E-3</v>
      </c>
      <c r="I36" s="58">
        <f>(D36-DATA!$C$11*((1+DATA!$C$10)^A36))*F36*G35*DATA!$C$12</f>
        <v>2.5116123499970588</v>
      </c>
      <c r="J36" s="47">
        <f>MAX(D36,DATA!$C$4)*F35*('MORTALITY RATES MALE'!D100/1000)*G35</f>
        <v>7.1520846205501689</v>
      </c>
      <c r="K36" s="47">
        <v>0</v>
      </c>
      <c r="L36" s="60">
        <f>D35*EXP('EIOPA RATES'!Q44)*DATA!$C$15*G35*F35</f>
        <v>0.34218609300459329</v>
      </c>
      <c r="M36" s="47">
        <f>DATA!$C$13*((1+DATA!$C$10)^A36)*F35*G35</f>
        <v>2.8452526645517617E-2</v>
      </c>
      <c r="N36" s="47">
        <f t="shared" si="1"/>
        <v>10.03433559019734</v>
      </c>
      <c r="O36" s="26">
        <f>N36*'EIOPA RATES'!G44</f>
        <v>4.1748498598869075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660.48115670109087</v>
      </c>
      <c r="T36" s="80">
        <f t="shared" si="3"/>
        <v>0.13702524777115463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MALE'!D101/1000)</f>
        <v>2.5546342263171852E-2</v>
      </c>
      <c r="G37" s="64">
        <f>(1-DATA!$C$12)*$G36</f>
        <v>3.9833042007275761E-3</v>
      </c>
      <c r="I37" s="58">
        <f>(D37-DATA!$C$11*((1+DATA!$C$10)^A37))*F37*G36*DATA!$C$12</f>
        <v>1.4613975596301663</v>
      </c>
      <c r="J37" s="47">
        <f>MAX(D37,DATA!$C$4)*F36*('MORTALITY RATES MALE'!D101/1000)*G36</f>
        <v>4.6105955657216162</v>
      </c>
      <c r="K37" s="47">
        <v>0</v>
      </c>
      <c r="L37" s="60">
        <f>D36*EXP('EIOPA RATES'!Q45)*DATA!$C$15*G36*F36</f>
        <v>0.20553289003103534</v>
      </c>
      <c r="M37" s="47">
        <f>DATA!$C$13*((1+DATA!$C$10)^A37)*F36*G36</f>
        <v>1.7287609109423254E-2</v>
      </c>
      <c r="N37" s="47">
        <f t="shared" si="1"/>
        <v>6.2948136244922406</v>
      </c>
      <c r="O37" s="26">
        <f>N37*'EIOPA RATES'!G45</f>
        <v>2.5402059020470995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665.99798829557039</v>
      </c>
      <c r="T37" s="80">
        <f t="shared" si="3"/>
        <v>7.9730812968286574E-2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MALE'!D102/1000)</f>
        <v>1.6743955600871448E-2</v>
      </c>
      <c r="G38" s="64">
        <f>(1-DATA!$C$12)*$G37</f>
        <v>3.3858085706184394E-3</v>
      </c>
      <c r="I38" s="58">
        <f>(D38-DATA!$C$11*((1+DATA!$C$10)^A38))*F38*G37*DATA!$C$12</f>
        <v>0.82086653019872724</v>
      </c>
      <c r="J38" s="47">
        <f>MAX(D38,DATA!$C$4)*F37*('MORTALITY RATES MALE'!D102/1000)*G37</f>
        <v>2.8782951463482909</v>
      </c>
      <c r="K38" s="47">
        <v>0</v>
      </c>
      <c r="L38" s="60">
        <f>D37*EXP('EIOPA RATES'!Q46)*DATA!$C$15*G37*F37</f>
        <v>0.11957841450097477</v>
      </c>
      <c r="M38" s="47">
        <f>DATA!$C$13*((1+DATA!$C$10)^A38)*F37*G37</f>
        <v>1.0175323295295446E-2</v>
      </c>
      <c r="N38" s="47">
        <f t="shared" si="1"/>
        <v>3.828915414343288</v>
      </c>
      <c r="O38" s="26">
        <f>N38*'EIOPA RATES'!G46</f>
        <v>1.4987952938201092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671.48445071409867</v>
      </c>
      <c r="T38" s="80">
        <f t="shared" si="3"/>
        <v>4.4785507340443002E-2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MALE'!D103/1000)</f>
        <v>1.0475010921685603E-2</v>
      </c>
      <c r="G39" s="64">
        <f>(1-DATA!$C$12)*$G38</f>
        <v>2.8779372850256733E-3</v>
      </c>
      <c r="I39" s="58">
        <f>(D39-DATA!$C$11*((1+DATA!$C$10)^A39))*F39*G38*DATA!$C$12</f>
        <v>0.44018644350614733</v>
      </c>
      <c r="J39" s="47">
        <f>MAX(D39,DATA!$C$4)*F38*('MORTALITY RATES MALE'!D103/1000)*G38</f>
        <v>1.7571119874344687</v>
      </c>
      <c r="K39" s="47">
        <v>0</v>
      </c>
      <c r="L39" s="60">
        <f>D38*EXP('EIOPA RATES'!Q47)*DATA!$C$15*G38*F38</f>
        <v>6.7181894849869431E-2</v>
      </c>
      <c r="M39" s="47">
        <f>DATA!$C$13*((1+DATA!$C$10)^A39)*F38*G38</f>
        <v>5.7822471601707264E-3</v>
      </c>
      <c r="N39" s="47">
        <f t="shared" si="1"/>
        <v>2.270262572950656</v>
      </c>
      <c r="O39" s="26">
        <f>N39*'EIOPA RATES'!G47</f>
        <v>0.86184724494565379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677.15802243650171</v>
      </c>
      <c r="T39" s="80">
        <f t="shared" si="3"/>
        <v>2.4016344932847194E-2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MALE'!D104/1000)</f>
        <v>6.1806817292379265E-3</v>
      </c>
      <c r="G40" s="64">
        <f>(1-DATA!$C$12)*$G39</f>
        <v>2.4462466922718223E-3</v>
      </c>
      <c r="I40" s="58">
        <f>(D40-DATA!$C$11*((1+DATA!$C$10)^A40))*F40*G39*DATA!$C$12</f>
        <v>0.2226789175137335</v>
      </c>
      <c r="J40" s="47">
        <f>MAX(D40,DATA!$C$4)*F39*('MORTALITY RATES MALE'!D104/1000)*G39</f>
        <v>1.0319610066416431</v>
      </c>
      <c r="K40" s="47">
        <v>0</v>
      </c>
      <c r="L40" s="60">
        <f>D39*EXP('EIOPA RATES'!Q48)*DATA!$C$15*G39*F39</f>
        <v>3.6033929086234838E-2</v>
      </c>
      <c r="M40" s="47">
        <f>DATA!$C$13*((1+DATA!$C$10)^A40)*F39*G39</f>
        <v>3.1362607988144218E-3</v>
      </c>
      <c r="N40" s="47">
        <f t="shared" si="1"/>
        <v>1.2938101140404259</v>
      </c>
      <c r="O40" s="26">
        <f>N40*'EIOPA RATES'!G48</f>
        <v>0.47623310357865695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683.02368921830271</v>
      </c>
      <c r="T40" s="80">
        <f t="shared" si="3"/>
        <v>1.2149362006773381E-2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MALE'!D105/1000)</f>
        <v>3.4426235916062121E-3</v>
      </c>
      <c r="G41" s="64">
        <f>(1-DATA!$C$12)*$G40</f>
        <v>2.0793096884310488E-3</v>
      </c>
      <c r="I41" s="58">
        <f>(D41-DATA!$C$11*((1+DATA!$C$10)^A41))*F41*G40*DATA!$C$12</f>
        <v>0.10636179001546874</v>
      </c>
      <c r="J41" s="47">
        <f>MAX(D41,DATA!$C$4)*F40*('MORTALITY RATES MALE'!D105/1000)*G40</f>
        <v>0.56424326483725629</v>
      </c>
      <c r="K41" s="47">
        <v>0</v>
      </c>
      <c r="L41" s="60">
        <f>D40*EXP('EIOPA RATES'!Q49)*DATA!$C$15*G40*F40</f>
        <v>1.8232628359989955E-2</v>
      </c>
      <c r="M41" s="47">
        <f>DATA!$C$13*((1+DATA!$C$10)^A41)*F40*G40</f>
        <v>1.6044018834249121E-3</v>
      </c>
      <c r="N41" s="47">
        <f t="shared" si="1"/>
        <v>0.69044208509613991</v>
      </c>
      <c r="O41" s="26">
        <f>N41*'EIOPA RATES'!G49</f>
        <v>0.2463646033726207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689.08625623376702</v>
      </c>
      <c r="T41" s="80">
        <f t="shared" si="3"/>
        <v>5.803144436721498E-3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MALE'!D106/1000)</f>
        <v>1.8014897418744246E-3</v>
      </c>
      <c r="G42" s="64">
        <f>(1-DATA!$C$12)*$G41</f>
        <v>1.7674132351663914E-3</v>
      </c>
      <c r="I42" s="58">
        <f>(D42-DATA!$C$11*((1+DATA!$C$10)^A42))*F42*G41*DATA!$C$12</f>
        <v>4.7739084588150064E-2</v>
      </c>
      <c r="J42" s="47">
        <f>MAX(D42,DATA!$C$4)*F41*('MORTALITY RATES MALE'!D106/1000)*G41</f>
        <v>0.29007899713440655</v>
      </c>
      <c r="K42" s="47">
        <v>0</v>
      </c>
      <c r="L42" s="60">
        <f>D41*EXP('EIOPA RATES'!Q50)*DATA!$C$15*G41*F41</f>
        <v>8.7106588184298252E-3</v>
      </c>
      <c r="M42" s="47">
        <f>DATA!$C$13*((1+DATA!$C$10)^A42)*F41*G41</f>
        <v>7.7479252258878491E-4</v>
      </c>
      <c r="N42" s="47">
        <f t="shared" si="1"/>
        <v>0.3473035330635752</v>
      </c>
      <c r="O42" s="26">
        <f>N42*'EIOPA RATES'!G50</f>
        <v>0.12010731907697141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695.35047106475167</v>
      </c>
      <c r="T42" s="80">
        <f t="shared" si="3"/>
        <v>2.6046820901687562E-3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MALE'!D107/1000)</f>
        <v>8.8127633343085211E-4</v>
      </c>
      <c r="G43" s="64">
        <f>(1-DATA!$C$12)*$G42</f>
        <v>1.5023012498914326E-3</v>
      </c>
      <c r="I43" s="58">
        <f>(D43-DATA!$C$11*((1+DATA!$C$10)^A43))*F43*G42*DATA!$C$12</f>
        <v>2.003518716896998E-2</v>
      </c>
      <c r="J43" s="47">
        <f>MAX(D43,DATA!$C$4)*F42*('MORTALITY RATES MALE'!D107/1000)*G42</f>
        <v>0.13954111447980874</v>
      </c>
      <c r="K43" s="47">
        <v>0</v>
      </c>
      <c r="L43" s="60">
        <f>D42*EXP('EIOPA RATES'!Q51)*DATA!$C$15*G42*F42</f>
        <v>3.9105208388295516E-3</v>
      </c>
      <c r="M43" s="47">
        <f>DATA!$C$13*((1+DATA!$C$10)^A43)*F42*G42</f>
        <v>3.5151735453520998E-4</v>
      </c>
      <c r="N43" s="47">
        <f t="shared" si="1"/>
        <v>0.16383833984214349</v>
      </c>
      <c r="O43" s="26">
        <f>N43*'EIOPA RATES'!G51</f>
        <v>5.4902515453711935E-2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701.82113395545525</v>
      </c>
      <c r="T43" s="80">
        <f t="shared" si="3"/>
        <v>1.0931421797160303E-3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MALE'!D108/1000)</f>
        <v>4.0098182449369122E-4</v>
      </c>
      <c r="G44" s="64">
        <f>(1-DATA!$C$12)*$G43</f>
        <v>1.2769560624077175E-3</v>
      </c>
      <c r="I44" s="58">
        <f>(D44-DATA!$C$11*((1+DATA!$C$10)^A44))*F44*G43*DATA!$C$12</f>
        <v>7.819238285575153E-3</v>
      </c>
      <c r="J44" s="47">
        <f>MAX(D44,DATA!$C$4)*F43*('MORTALITY RATES MALE'!D108/1000)*G43</f>
        <v>6.2471527834868472E-2</v>
      </c>
      <c r="K44" s="47">
        <v>0</v>
      </c>
      <c r="L44" s="60">
        <f>D43*EXP('EIOPA RATES'!Q52)*DATA!$C$15*G43*F43</f>
        <v>1.6408761179179463E-3</v>
      </c>
      <c r="M44" s="47">
        <f>DATA!$C$13*((1+DATA!$C$10)^A44)*F43*G43</f>
        <v>1.4908919936016212E-4</v>
      </c>
      <c r="N44" s="47">
        <f t="shared" si="1"/>
        <v>7.2080731437721743E-2</v>
      </c>
      <c r="O44" s="26">
        <f>N44*'EIOPA RATES'!G52</f>
        <v>2.340953537133526E-2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708.22053994990972</v>
      </c>
      <c r="T44" s="80">
        <f t="shared" si="3"/>
        <v>4.2662886352593877E-4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MALE'!D109/1000)</f>
        <v>1.6881690482062724E-4</v>
      </c>
      <c r="G45" s="64">
        <f>(1-DATA!$C$12)*$G44</f>
        <v>1.08541265304656E-3</v>
      </c>
      <c r="I45" s="58">
        <f>(D45-DATA!$C$11*((1+DATA!$C$10)^A45))*F45*G44*DATA!$C$12</f>
        <v>2.8253747519369787E-3</v>
      </c>
      <c r="J45" s="47">
        <f>MAX(D45,DATA!$C$4)*F44*('MORTALITY RATES MALE'!D109/1000)*G44</f>
        <v>2.5917539553557103E-2</v>
      </c>
      <c r="K45" s="47">
        <v>0</v>
      </c>
      <c r="L45" s="60">
        <f>D44*EXP('EIOPA RATES'!Q53)*DATA!$C$15*G44*F44</f>
        <v>6.4078308707518801E-4</v>
      </c>
      <c r="M45" s="47">
        <f>DATA!$C$13*((1+DATA!$C$10)^A45)*F44*G44</f>
        <v>5.8813613092409998E-5</v>
      </c>
      <c r="N45" s="47">
        <f t="shared" si="1"/>
        <v>2.9442511005661681E-2</v>
      </c>
      <c r="O45" s="26">
        <f>N45*'EIOPA RATES'!G53</f>
        <v>9.26154773616337E-3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715.10911565246465</v>
      </c>
      <c r="T45" s="80">
        <f t="shared" si="3"/>
        <v>1.5415733783838041E-4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MALE'!D110/1000)</f>
        <v>6.5417960239148301E-5</v>
      </c>
      <c r="G46" s="64">
        <f>(1-DATA!$C$12)*$G45</f>
        <v>9.2260075508957592E-4</v>
      </c>
      <c r="I46" s="58">
        <f>(D46-DATA!$C$11*((1+DATA!$C$10)^A46))*F46*G45*DATA!$C$12</f>
        <v>9.39482090098263E-4</v>
      </c>
      <c r="J46" s="47">
        <f>MAX(D46,DATA!$C$4)*F45*('MORTALITY RATES MALE'!D110/1000)*G45</f>
        <v>9.9048300642745543E-3</v>
      </c>
      <c r="K46" s="47">
        <v>0</v>
      </c>
      <c r="L46" s="60">
        <f>D45*EXP('EIOPA RATES'!Q54)*DATA!$C$15*G45*F45</f>
        <v>2.314920267654637E-4</v>
      </c>
      <c r="M46" s="47">
        <f>DATA!$C$13*((1+DATA!$C$10)^A46)*F45*G45</f>
        <v>2.1467832767761921E-5</v>
      </c>
      <c r="N46" s="47">
        <f t="shared" si="1"/>
        <v>1.1097272013906041E-2</v>
      </c>
      <c r="O46" s="26">
        <f>N46*'EIOPA RATES'!G54</f>
        <v>3.3818082898927054E-3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721.91682278687108</v>
      </c>
      <c r="T46" s="80">
        <f t="shared" si="3"/>
        <v>5.126005180711799E-5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MALE'!D111/1000)</f>
        <v>2.3208442927113859E-5</v>
      </c>
      <c r="G47" s="64">
        <f>(1-DATA!$C$12)*$G46</f>
        <v>7.8421064182613946E-4</v>
      </c>
      <c r="I47" s="58">
        <f>(D47-DATA!$C$11*((1+DATA!$C$10)^A47))*F47*G46*DATA!$C$12</f>
        <v>2.8593496335865506E-4</v>
      </c>
      <c r="J47" s="47">
        <f>MAX(D47,DATA!$C$4)*F46*('MORTALITY RATES MALE'!D111/1000)*G46</f>
        <v>3.4687540742728297E-3</v>
      </c>
      <c r="K47" s="47">
        <v>0</v>
      </c>
      <c r="L47" s="60">
        <f>D46*EXP('EIOPA RATES'!Q55)*DATA!$C$15*G46*F46</f>
        <v>7.6957208180577827E-5</v>
      </c>
      <c r="M47" s="47">
        <f>DATA!$C$13*((1+DATA!$C$10)^A47)*F46*G46</f>
        <v>7.2125421815411452E-6</v>
      </c>
      <c r="N47" s="47">
        <f t="shared" si="1"/>
        <v>3.8388587879936041E-3</v>
      </c>
      <c r="O47" s="26">
        <f>N47*'EIOPA RATES'!G55</f>
        <v>1.1336016478362147E-3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728.61892439197436</v>
      </c>
      <c r="T47" s="80">
        <f t="shared" si="3"/>
        <v>1.5601280921103415E-5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MALE'!D112/1000)</f>
        <v>7.4975234606906687E-6</v>
      </c>
      <c r="G48" s="64">
        <f>(1-DATA!$C$12)*$G47</f>
        <v>6.6657904555221851E-4</v>
      </c>
      <c r="I48" s="58">
        <f>(D48-DATA!$C$11*((1+DATA!$C$10)^A48))*F48*G47*DATA!$C$12</f>
        <v>7.929301343467964E-5</v>
      </c>
      <c r="J48" s="47">
        <f>MAX(D48,DATA!$C$4)*F47*('MORTALITY RATES MALE'!D112/1000)*G47</f>
        <v>1.1083141801429771E-3</v>
      </c>
      <c r="K48" s="47">
        <v>0</v>
      </c>
      <c r="L48" s="60">
        <f>D47*EXP('EIOPA RATES'!Q56)*DATA!$C$15*G47*F47</f>
        <v>2.343670062551426E-5</v>
      </c>
      <c r="M48" s="47">
        <f>DATA!$C$13*((1+DATA!$C$10)^A48)*F47*G47</f>
        <v>2.2184848604733637E-6</v>
      </c>
      <c r="N48" s="47">
        <f t="shared" si="1"/>
        <v>1.2132623790636445E-3</v>
      </c>
      <c r="O48" s="26">
        <f>N48*'EIOPA RATES'!G56</f>
        <v>3.4695462467708665E-4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735.83372178290347</v>
      </c>
      <c r="T48" s="80">
        <f t="shared" si="3"/>
        <v>4.3264356806465975E-6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MALE'!D113/1000)</f>
        <v>2.1935252472154408E-6</v>
      </c>
      <c r="G49" s="64">
        <f>(1-DATA!$C$12)*$G48</f>
        <v>5.665921887193857E-4</v>
      </c>
      <c r="I49" s="58">
        <f>(D49-DATA!$C$11*((1+DATA!$C$10)^A49))*F49*G48*DATA!$C$12</f>
        <v>1.9908818571127493E-5</v>
      </c>
      <c r="J49" s="47">
        <f>MAX(D49,DATA!$C$4)*F48*('MORTALITY RATES MALE'!D113/1000)*G48</f>
        <v>3.2110926279464182E-4</v>
      </c>
      <c r="K49" s="47">
        <v>0</v>
      </c>
      <c r="L49" s="60">
        <f>D48*EXP('EIOPA RATES'!Q57)*DATA!$C$15*G48*F48</f>
        <v>6.4976524624520541E-6</v>
      </c>
      <c r="M49" s="47">
        <f>DATA!$C$13*((1+DATA!$C$10)^A49)*F48*G48</f>
        <v>6.2136587144140249E-7</v>
      </c>
      <c r="N49" s="47">
        <f t="shared" si="1"/>
        <v>3.481370996996628E-4</v>
      </c>
      <c r="O49" s="26">
        <f>N49*'EIOPA RATES'!G57</f>
        <v>9.6435705033544412E-5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742.93178472337752</v>
      </c>
      <c r="T49" s="80">
        <f t="shared" si="3"/>
        <v>1.0862836269927921E-6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MALE'!D114/1000)</f>
        <v>5.7799578907298109E-7</v>
      </c>
      <c r="G50" s="64">
        <f>(1-DATA!$C$12)*$G49</f>
        <v>4.8160336041147783E-4</v>
      </c>
      <c r="I50" s="58">
        <f>(D50-DATA!$C$11*((1+DATA!$C$10)^A50))*F50*G49*DATA!$C$12</f>
        <v>4.5028675596154858E-6</v>
      </c>
      <c r="J50" s="47">
        <f>MAX(D50,DATA!$C$4)*F49*('MORTALITY RATES MALE'!D114/1000)*G49</f>
        <v>8.3951486709522657E-5</v>
      </c>
      <c r="K50" s="47">
        <v>0</v>
      </c>
      <c r="L50" s="60">
        <f>D49*EXP('EIOPA RATES'!Q58)*DATA!$C$15*G49*F49</f>
        <v>1.6317188414492919E-6</v>
      </c>
      <c r="M50" s="47">
        <f>DATA!$C$13*((1+DATA!$C$10)^A50)*F49*G49</f>
        <v>1.5761273216425137E-7</v>
      </c>
      <c r="N50" s="47">
        <f t="shared" si="1"/>
        <v>9.0243685842751687E-5</v>
      </c>
      <c r="O50" s="26">
        <f>N50*'EIOPA RATES'!G58</f>
        <v>2.4210185266276079E-5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750.22936543510673</v>
      </c>
      <c r="T50" s="80">
        <f t="shared" si="3"/>
        <v>2.4569103880557908E-7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MALE'!D115/1000)</f>
        <v>1.3640514507478267E-7</v>
      </c>
      <c r="G51" s="64">
        <f>(1-DATA!$C$12)*$G50</f>
        <v>4.0936285634975616E-4</v>
      </c>
      <c r="I51" s="58">
        <f>(D51-DATA!$C$11*((1+DATA!$C$10)^A51))*F51*G50*DATA!$C$12</f>
        <v>9.1228970781907702E-7</v>
      </c>
      <c r="J51" s="47">
        <f>MAX(D51,DATA!$C$4)*F50*('MORTALITY RATES MALE'!D115/1000)*G50</f>
        <v>1.9700319865048976E-5</v>
      </c>
      <c r="K51" s="47">
        <v>0</v>
      </c>
      <c r="L51" s="60">
        <f>D50*EXP('EIOPA RATES'!Q59)*DATA!$C$15*G50*F50</f>
        <v>3.6911973855925892E-7</v>
      </c>
      <c r="M51" s="47">
        <f>DATA!$C$13*((1+DATA!$C$10)^A51)*F50*G50</f>
        <v>3.6007455439423311E-8</v>
      </c>
      <c r="N51" s="47">
        <f t="shared" si="1"/>
        <v>2.1017736766866736E-5</v>
      </c>
      <c r="O51" s="26">
        <f>N51*'EIOPA RATES'!G59</f>
        <v>5.4599053317271354E-6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757.73096958537212</v>
      </c>
      <c r="T51" s="80">
        <f t="shared" si="3"/>
        <v>4.9777754131592774E-8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MALE'!D116/1000)</f>
        <v>2.8666965307180158E-8</v>
      </c>
      <c r="G52" s="64">
        <f>(1-DATA!$C$12)*$G51</f>
        <v>3.4795842789729273E-4</v>
      </c>
      <c r="I52" s="58">
        <f>(D52-DATA!$C$11*((1+DATA!$C$10)^A52))*F52*G51*DATA!$C$12</f>
        <v>1.6454705942078932E-7</v>
      </c>
      <c r="J52" s="47">
        <f>MAX(D52,DATA!$C$4)*F51*('MORTALITY RATES MALE'!D116/1000)*G51</f>
        <v>4.1250755471109495E-6</v>
      </c>
      <c r="K52" s="47">
        <v>0</v>
      </c>
      <c r="L52" s="60">
        <f>D51*EXP('EIOPA RATES'!Q60)*DATA!$C$15*G51*F51</f>
        <v>7.4762222857116957E-8</v>
      </c>
      <c r="M52" s="47">
        <f>DATA!$C$13*((1+DATA!$C$10)^A52)*F51*G51</f>
        <v>7.3674569489176308E-9</v>
      </c>
      <c r="N52" s="47">
        <f t="shared" si="1"/>
        <v>4.3717522863377732E-6</v>
      </c>
      <c r="O52" s="26">
        <f>N52*'EIOPA RATES'!G60</f>
        <v>1.1000277268264603E-6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765.07669074913224</v>
      </c>
      <c r="T52" s="80">
        <f t="shared" si="3"/>
        <v>8.9783209433591161E-9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MALE'!D117/1000)</f>
        <v>5.3336898508276707E-9</v>
      </c>
      <c r="G53" s="64">
        <f>(1-DATA!$C$12)*$G52</f>
        <v>2.957646637126988E-4</v>
      </c>
      <c r="I53" s="58">
        <f>(D53-DATA!$C$11*((1+DATA!$C$10)^A53))*F53*G52*DATA!$C$12</f>
        <v>2.6279069665790484E-8</v>
      </c>
      <c r="J53" s="47">
        <f>MAX(D53,DATA!$C$4)*F52*('MORTALITY RATES MALE'!D117/1000)*G52</f>
        <v>7.6685679177196188E-7</v>
      </c>
      <c r="K53" s="59">
        <f>F53*D53</f>
        <v>5.0377772230267488E-4</v>
      </c>
      <c r="L53" s="60">
        <f>D52*EXP('EIOPA RATES'!Q61)*DATA!$C$15*G52*F52</f>
        <v>1.3486816916643266E-8</v>
      </c>
      <c r="M53" s="47">
        <f>DATA!$C$13*((1+DATA!$C$10)^A53)*F52*G52</f>
        <v>1.342417710854864E-9</v>
      </c>
      <c r="N53" s="48">
        <f t="shared" si="1"/>
        <v>5.0458568739874014E-4</v>
      </c>
      <c r="O53" s="76">
        <f>N53*'EIOPA RATES'!G61</f>
        <v>1.2296018465666618E-4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772.61357133156707</v>
      </c>
      <c r="T53" s="81">
        <f t="shared" si="3"/>
        <v>1.433895331384974E-9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G15" workbookViewId="0">
      <selection activeCell="M4" sqref="M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67115.038470010666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RATES'!R12)*DATA!$C$15*G3*F3</f>
        <v>1015.721</v>
      </c>
      <c r="M4" s="47">
        <f>DATA!$C$13*((1+DATA!$C$10)^A4)*F3*G3</f>
        <v>51</v>
      </c>
      <c r="N4" s="47">
        <f t="shared" ref="N4:N53" si="1">SUM(I4:M4)</f>
        <v>12065.192638041537</v>
      </c>
      <c r="O4" s="26">
        <f>N4*'EIOPA RATES'!H12</f>
        <v>11640.882471939347</v>
      </c>
      <c r="Q4" s="82">
        <f>B3*EXP('EIOPA RATES'!R12)*(DATA!$C$14-DATA!$C$15)</f>
        <v>464.32959999999997</v>
      </c>
      <c r="R4" s="84">
        <f>C3*EXP('EIOPA RATES'!R12)*(DATA!$C$14-DATA!$C$15)</f>
        <v>116.08239999999999</v>
      </c>
      <c r="S4" s="60">
        <f>Q4+R4-M4</f>
        <v>529.41199999999992</v>
      </c>
      <c r="T4" s="80">
        <f>S4*F4*G3</f>
        <v>526.26768977899997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RATES'!R13)*DATA!$C$15*G4*F4</f>
        <v>868.43821982194527</v>
      </c>
      <c r="M5" s="47">
        <f>DATA!$C$13*((1+DATA!$C$10)^A5)*F4*G4</f>
        <v>43.954384182749997</v>
      </c>
      <c r="N5" s="47">
        <f t="shared" si="1"/>
        <v>10344.013001547404</v>
      </c>
      <c r="O5" s="26">
        <f>N5*'EIOPA RATES'!H13</f>
        <v>9645.9923184952931</v>
      </c>
      <c r="Q5" s="82">
        <f>B4*EXP('EIOPA RATES'!R13)*(DATA!$C$14-DATA!$C$15)</f>
        <v>469.84976588255989</v>
      </c>
      <c r="R5" s="84">
        <f>C4*EXP('EIOPA RATES'!R13)*(DATA!$C$14-DATA!$C$15)</f>
        <v>117.46244147063997</v>
      </c>
      <c r="S5" s="60">
        <f t="shared" ref="S5:S53" si="2">Q5+R5-M5</f>
        <v>543.35782317044982</v>
      </c>
      <c r="T5" s="80">
        <f t="shared" ref="T5:T53" si="3">S5*F5*G4</f>
        <v>456.13517949328474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RATES'!R14)*DATA!$C$15*G5*F5</f>
        <v>742.45035708880744</v>
      </c>
      <c r="M6" s="47">
        <f>DATA!$C$13*((1+DATA!$C$10)^A6)*F5*G5</f>
        <v>37.861436679516039</v>
      </c>
      <c r="N6" s="47">
        <f t="shared" si="1"/>
        <v>8869.227889400614</v>
      </c>
      <c r="O6" s="26">
        <f>N6*'EIOPA RATES'!H14</f>
        <v>7990.0362324130074</v>
      </c>
      <c r="Q6" s="82">
        <f>B5*EXP('EIOPA RATES'!R14)*(DATA!$C$14-DATA!$C$15)</f>
        <v>475.65579130916694</v>
      </c>
      <c r="R6" s="84">
        <f>C5*EXP('EIOPA RATES'!R14)*(DATA!$C$14-DATA!$C$15)</f>
        <v>118.91394782729174</v>
      </c>
      <c r="S6" s="60">
        <f t="shared" si="2"/>
        <v>556.70830245694265</v>
      </c>
      <c r="T6" s="80">
        <f t="shared" si="3"/>
        <v>394.43568842898401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RATES'!R15)*DATA!$C$15*G6*F6</f>
        <v>635.00659753977709</v>
      </c>
      <c r="M7" s="47">
        <f>DATA!$C$13*((1+DATA!$C$10)^A7)*F6*G6</f>
        <v>32.594034566625631</v>
      </c>
      <c r="N7" s="47">
        <f t="shared" si="1"/>
        <v>7614.2620496871277</v>
      </c>
      <c r="O7" s="26">
        <f>N7*'EIOPA RATES'!H15</f>
        <v>6620.0253457826302</v>
      </c>
      <c r="Q7" s="82">
        <f>B6*EXP('EIOPA RATES'!R15)*(DATA!$C$14-DATA!$C$15)</f>
        <v>482.01743285908867</v>
      </c>
      <c r="R7" s="84">
        <f>C6*EXP('EIOPA RATES'!R15)*(DATA!$C$14-DATA!$C$15)</f>
        <v>120.50435821477217</v>
      </c>
      <c r="S7" s="60">
        <f t="shared" si="2"/>
        <v>569.92775650723524</v>
      </c>
      <c r="T7" s="80">
        <f t="shared" si="3"/>
        <v>340.54950610397208</v>
      </c>
      <c r="W7" s="67" t="s">
        <v>74</v>
      </c>
      <c r="X7" s="70">
        <f>SUMPRODUCT(K4:K53,'EIOPA RATES'!H12:H61)</f>
        <v>0.16646053761896556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RATES'!R16)*DATA!$C$15*G7*F7</f>
        <v>543.13539713692342</v>
      </c>
      <c r="M8" s="47">
        <f>DATA!$C$13*((1+DATA!$C$10)^A8)*F7*G7</f>
        <v>28.038206838087554</v>
      </c>
      <c r="N8" s="47">
        <f t="shared" si="1"/>
        <v>6538.1369322400487</v>
      </c>
      <c r="O8" s="26">
        <f>N8*'EIOPA RATES'!H16</f>
        <v>5481.5928077516628</v>
      </c>
      <c r="Q8" s="82">
        <f>B7*EXP('EIOPA RATES'!R16)*(DATA!$C$14-DATA!$C$15)</f>
        <v>488.85568914093534</v>
      </c>
      <c r="R8" s="84">
        <f>C7*EXP('EIOPA RATES'!R16)*(DATA!$C$14-DATA!$C$15)</f>
        <v>122.21392228523383</v>
      </c>
      <c r="S8" s="60">
        <f t="shared" si="2"/>
        <v>583.03140458808161</v>
      </c>
      <c r="T8" s="80">
        <f t="shared" si="3"/>
        <v>293.57585296936304</v>
      </c>
      <c r="W8" s="67" t="s">
        <v>73</v>
      </c>
      <c r="X8" s="70">
        <f>SUMPRODUCT(L4:L53,'EIOPA RATES'!H12:H61)</f>
        <v>5518.4542794215904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RATES'!R17)*DATA!$C$15*G8*F8</f>
        <v>464.4389074802869</v>
      </c>
      <c r="M9" s="47">
        <f>DATA!$C$13*((1+DATA!$C$10)^A9)*F8*G8</f>
        <v>24.100072198803336</v>
      </c>
      <c r="N9" s="47">
        <f t="shared" si="1"/>
        <v>5616.5932995301819</v>
      </c>
      <c r="O9" s="26">
        <f>N9*'EIOPA RATES'!H17</f>
        <v>4538.4968786919208</v>
      </c>
      <c r="Q9" s="82">
        <f>B8*EXP('EIOPA RATES'!R17)*(DATA!$C$14-DATA!$C$15)</f>
        <v>496.0588753985316</v>
      </c>
      <c r="R9" s="84">
        <f>C8*EXP('EIOPA RATES'!R17)*(DATA!$C$14-DATA!$C$15)</f>
        <v>124.0147188496329</v>
      </c>
      <c r="S9" s="60">
        <f t="shared" si="2"/>
        <v>595.97352204936112</v>
      </c>
      <c r="T9" s="80">
        <f t="shared" si="3"/>
        <v>252.64771079961244</v>
      </c>
      <c r="W9" s="68" t="s">
        <v>72</v>
      </c>
      <c r="X9" s="71">
        <f>SUMPRODUCT(M4:M53,'EIOPA RATES'!H12:H61)</f>
        <v>285.19953113944769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RATES'!R18)*DATA!$C$15*G9*F9</f>
        <v>396.63803238738092</v>
      </c>
      <c r="M10" s="47">
        <f>DATA!$C$13*((1+DATA!$C$10)^A10)*F9*G9</f>
        <v>20.695624434594976</v>
      </c>
      <c r="N10" s="47">
        <f t="shared" si="1"/>
        <v>4822.2322740685195</v>
      </c>
      <c r="O10" s="26">
        <f>N10*'EIOPA RATES'!H18</f>
        <v>3756.8192683120801</v>
      </c>
      <c r="Q10" s="82">
        <f>B9*EXP('EIOPA RATES'!R18)*(DATA!$C$14-DATA!$C$15)</f>
        <v>503.19806846170383</v>
      </c>
      <c r="R10" s="84">
        <f>C9*EXP('EIOPA RATES'!R18)*(DATA!$C$14-DATA!$C$15)</f>
        <v>125.79951711542596</v>
      </c>
      <c r="S10" s="60">
        <f t="shared" si="2"/>
        <v>608.30196114253488</v>
      </c>
      <c r="T10" s="80">
        <f t="shared" si="3"/>
        <v>216.8668975410335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RATES'!R19)*DATA!$C$15*G10*F10</f>
        <v>338.88137763514118</v>
      </c>
      <c r="M11" s="47">
        <f>DATA!$C$13*((1+DATA!$C$10)^A11)*F10*G10</f>
        <v>17.752697549028625</v>
      </c>
      <c r="N11" s="47">
        <f t="shared" si="1"/>
        <v>4145.3331165692634</v>
      </c>
      <c r="O11" s="26">
        <f>N11*'EIOPA RATES'!H19</f>
        <v>3108.8714663367068</v>
      </c>
      <c r="Q11" s="82">
        <f>B10*EXP('EIOPA RATES'!R19)*(DATA!$C$14-DATA!$C$15)</f>
        <v>511.21862344790213</v>
      </c>
      <c r="R11" s="84">
        <f>C10*EXP('EIOPA RATES'!R19)*(DATA!$C$14-DATA!$C$15)</f>
        <v>127.80465586197553</v>
      </c>
      <c r="S11" s="60">
        <f t="shared" si="2"/>
        <v>621.27058176084904</v>
      </c>
      <c r="T11" s="80">
        <f t="shared" si="3"/>
        <v>186.03295139338667</v>
      </c>
      <c r="W11" s="66" t="s">
        <v>75</v>
      </c>
      <c r="X11" s="69">
        <f>DATA!C4-X3</f>
        <v>2884.9615299893339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RATES'!R20)*DATA!$C$15*G11*F11</f>
        <v>288.41307053162626</v>
      </c>
      <c r="M12" s="47">
        <f>DATA!$C$13*((1+DATA!$C$10)^A12)*F11*G11</f>
        <v>15.208961571472729</v>
      </c>
      <c r="N12" s="47">
        <f t="shared" si="1"/>
        <v>3548.1180231644512</v>
      </c>
      <c r="O12" s="26">
        <f>N12*'EIOPA RATES'!H20</f>
        <v>2568.3135660953608</v>
      </c>
      <c r="Q12" s="82">
        <f>B11*EXP('EIOPA RATES'!R20)*(DATA!$C$14-DATA!$C$15)</f>
        <v>518.0108592703873</v>
      </c>
      <c r="R12" s="84">
        <f>C11*EXP('EIOPA RATES'!R20)*(DATA!$C$14-DATA!$C$15)</f>
        <v>129.50271481759683</v>
      </c>
      <c r="S12" s="60">
        <f t="shared" si="2"/>
        <v>632.30461251651138</v>
      </c>
      <c r="T12" s="80">
        <f t="shared" si="3"/>
        <v>158.83854762399483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RATES'!R21)*DATA!$C$15*G12*F12</f>
        <v>245.18907522014374</v>
      </c>
      <c r="M13" s="47">
        <f>DATA!$C$13*((1+DATA!$C$10)^A13)*F12*G12</f>
        <v>13.01428176315615</v>
      </c>
      <c r="N13" s="47">
        <f t="shared" si="1"/>
        <v>3035.9196822153267</v>
      </c>
      <c r="O13" s="26">
        <f>N13*'EIOPA RATES'!H21</f>
        <v>2120.8668993901533</v>
      </c>
      <c r="Q13" s="82">
        <f>B12*EXP('EIOPA RATES'!R21)*(DATA!$C$14-DATA!$C$15)</f>
        <v>524.93384022498469</v>
      </c>
      <c r="R13" s="84">
        <f>C12*EXP('EIOPA RATES'!R21)*(DATA!$C$14-DATA!$C$15)</f>
        <v>131.23346005624617</v>
      </c>
      <c r="S13" s="60">
        <f t="shared" si="2"/>
        <v>643.15301851807465</v>
      </c>
      <c r="T13" s="80">
        <f t="shared" si="3"/>
        <v>135.35535162414209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RATES'!R22)*DATA!$C$15*G13*F13</f>
        <v>207.96780873765124</v>
      </c>
      <c r="M14" s="47">
        <f>DATA!$C$13*((1+DATA!$C$10)^A14)*F13*G13</f>
        <v>11.121207363359748</v>
      </c>
      <c r="N14" s="47">
        <f t="shared" si="1"/>
        <v>2590.2803258963322</v>
      </c>
      <c r="O14" s="26">
        <f>N14*'EIOPA RATES'!H22</f>
        <v>1748.0156617901519</v>
      </c>
      <c r="Q14" s="82">
        <f>B13*EXP('EIOPA RATES'!R22)*(DATA!$C$14-DATA!$C$15)</f>
        <v>531.45685028913465</v>
      </c>
      <c r="R14" s="84">
        <f>C13*EXP('EIOPA RATES'!R22)*(DATA!$C$14-DATA!$C$15)</f>
        <v>132.86421257228366</v>
      </c>
      <c r="S14" s="60">
        <f t="shared" si="2"/>
        <v>653.19985549805858</v>
      </c>
      <c r="T14" s="80">
        <f t="shared" si="3"/>
        <v>115.02644533762562</v>
      </c>
      <c r="W14" s="73" t="s">
        <v>77</v>
      </c>
      <c r="X14" s="72">
        <f>SUM(T3:T53)</f>
        <v>3658.6165067074339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RATES'!R23)*DATA!$C$15*G14*F14</f>
        <v>176.62666120516349</v>
      </c>
      <c r="M15" s="47">
        <f>DATA!$C$13*((1+DATA!$C$10)^A15)*F14*G14</f>
        <v>9.491669555255914</v>
      </c>
      <c r="N15" s="47">
        <f t="shared" si="1"/>
        <v>2218.7439445755249</v>
      </c>
      <c r="O15" s="26">
        <f>N15*'EIOPA RATES'!H23</f>
        <v>1442.6964020433663</v>
      </c>
      <c r="Q15" s="82">
        <f>B14*EXP('EIOPA RATES'!R23)*(DATA!$C$14-DATA!$C$15)</f>
        <v>539.4331764179442</v>
      </c>
      <c r="R15" s="84">
        <f>C14*EXP('EIOPA RATES'!R23)*(DATA!$C$14-DATA!$C$15)</f>
        <v>134.85829410448605</v>
      </c>
      <c r="S15" s="60">
        <f t="shared" si="2"/>
        <v>664.79980096717429</v>
      </c>
      <c r="T15" s="80">
        <f t="shared" si="3"/>
        <v>97.77826497255522</v>
      </c>
      <c r="W15" s="74" t="s">
        <v>78</v>
      </c>
      <c r="X15" s="70">
        <f>DATA!C4-X3-X14</f>
        <v>-773.65497671809999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RATES'!R24)*DATA!$C$15*G15*F15</f>
        <v>150.01482860840645</v>
      </c>
      <c r="M16" s="47">
        <f>DATA!$C$13*((1+DATA!$C$10)^A16)*F15*G15</f>
        <v>8.0861651841604143</v>
      </c>
      <c r="N16" s="47">
        <f t="shared" si="1"/>
        <v>1901.4937742671457</v>
      </c>
      <c r="O16" s="26">
        <f>N16*'EIOPA RATES'!H24</f>
        <v>1189.1138086775375</v>
      </c>
      <c r="Q16" s="82">
        <f>B15*EXP('EIOPA RATES'!R24)*(DATA!$C$14-DATA!$C$15)</f>
        <v>548.54941576186491</v>
      </c>
      <c r="R16" s="84">
        <f>C15*EXP('EIOPA RATES'!R24)*(DATA!$C$14-DATA!$C$15)</f>
        <v>137.13735394046623</v>
      </c>
      <c r="S16" s="60">
        <f t="shared" si="2"/>
        <v>677.60060451817071</v>
      </c>
      <c r="T16" s="80">
        <f t="shared" si="3"/>
        <v>83.076818759867308</v>
      </c>
      <c r="W16" s="75" t="s">
        <v>79</v>
      </c>
      <c r="X16" s="71">
        <f>(DATA!$C$14-DATA!$C$15)*X18*DATA!C4</f>
        <v>3158.1103196985691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RATES'!R25)*DATA!$C$15*G16*F16</f>
        <v>127.02009388437322</v>
      </c>
      <c r="M17" s="47">
        <f>DATA!$C$13*((1+DATA!$C$10)^A17)*F16*G16</f>
        <v>6.8753911025694254</v>
      </c>
      <c r="N17" s="47">
        <f t="shared" si="1"/>
        <v>1628.1528617932258</v>
      </c>
      <c r="O17" s="26">
        <f>N17*'EIOPA RATES'!H25</f>
        <v>980.34499110485694</v>
      </c>
      <c r="Q17" s="82">
        <f>B16*EXP('EIOPA RATES'!R25)*(DATA!$C$14-DATA!$C$15)</f>
        <v>557.18493927894951</v>
      </c>
      <c r="R17" s="84">
        <f>C16*EXP('EIOPA RATES'!R25)*(DATA!$C$14-DATA!$C$15)</f>
        <v>139.29623481973738</v>
      </c>
      <c r="S17" s="60">
        <f t="shared" si="2"/>
        <v>689.60578299611745</v>
      </c>
      <c r="T17" s="80">
        <f t="shared" si="3"/>
        <v>70.306856531065179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RATES'!R26)*DATA!$C$15*G17*F17</f>
        <v>107.25172354978771</v>
      </c>
      <c r="M18" s="47">
        <f>DATA!$C$13*((1+DATA!$C$10)^A18)*F17*G17</f>
        <v>5.8316075886846086</v>
      </c>
      <c r="N18" s="47">
        <f t="shared" si="1"/>
        <v>1389.4763243367856</v>
      </c>
      <c r="O18" s="26">
        <f>N18*'EIOPA RATES'!H26</f>
        <v>805.80994952342894</v>
      </c>
      <c r="Q18" s="82">
        <f>B17*EXP('EIOPA RATES'!R26)*(DATA!$C$14-DATA!$C$15)</f>
        <v>565.77077055120117</v>
      </c>
      <c r="R18" s="84">
        <f>C17*EXP('EIOPA RATES'!R26)*(DATA!$C$14-DATA!$C$15)</f>
        <v>141.44269263780029</v>
      </c>
      <c r="S18" s="60">
        <f t="shared" si="2"/>
        <v>701.38185560031684</v>
      </c>
      <c r="T18" s="80">
        <f t="shared" si="3"/>
        <v>59.322137329809628</v>
      </c>
      <c r="W18" s="66" t="s">
        <v>80</v>
      </c>
      <c r="X18" s="69">
        <f>SUMPRODUCT(O4:O53,A4:A53)/SUM(O4:O53)</f>
        <v>5.6394827137474461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RATES'!R27)*DATA!$C$15*G18*F18</f>
        <v>90.37602438793931</v>
      </c>
      <c r="M19" s="47">
        <f>DATA!$C$13*((1+DATA!$C$10)^A19)*F18*G18</f>
        <v>4.9346225776164658</v>
      </c>
      <c r="N19" s="47">
        <f t="shared" si="1"/>
        <v>1186.8122833281534</v>
      </c>
      <c r="O19" s="26">
        <f>N19*'EIOPA RATES'!H27</f>
        <v>662.70292284460515</v>
      </c>
      <c r="Q19" s="82">
        <f>B18*EXP('EIOPA RATES'!R27)*(DATA!$C$14-DATA!$C$15)</f>
        <v>574.67722015784443</v>
      </c>
      <c r="R19" s="84">
        <f>C18*EXP('EIOPA RATES'!R27)*(DATA!$C$14-DATA!$C$15)</f>
        <v>143.66930503946111</v>
      </c>
      <c r="S19" s="60">
        <f t="shared" si="2"/>
        <v>713.41190261968904</v>
      </c>
      <c r="T19" s="80">
        <f t="shared" si="3"/>
        <v>49.904983734012482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RATES'!R28)*DATA!$C$15*G19*F19</f>
        <v>75.901113868209947</v>
      </c>
      <c r="M20" s="47">
        <f>DATA!$C$13*((1+DATA!$C$10)^A20)*F19*G19</f>
        <v>4.1628946225248997</v>
      </c>
      <c r="N20" s="47">
        <f t="shared" si="1"/>
        <v>1005.2619594657837</v>
      </c>
      <c r="O20" s="26">
        <f>N20*'EIOPA RATES'!H28</f>
        <v>540.63149798933023</v>
      </c>
      <c r="Q20" s="82">
        <f>B19*EXP('EIOPA RATES'!R28)*(DATA!$C$14-DATA!$C$15)</f>
        <v>583.54935640100587</v>
      </c>
      <c r="R20" s="84">
        <f>C19*EXP('EIOPA RATES'!R28)*(DATA!$C$14-DATA!$C$15)</f>
        <v>145.88733910025147</v>
      </c>
      <c r="S20" s="60">
        <f t="shared" si="2"/>
        <v>725.27380087873246</v>
      </c>
      <c r="T20" s="80">
        <f t="shared" si="3"/>
        <v>41.879620623585453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RATES'!R29)*DATA!$C$15*G20*F20</f>
        <v>63.530050275540127</v>
      </c>
      <c r="M21" s="47">
        <f>DATA!$C$13*((1+DATA!$C$10)^A21)*F20*G20</f>
        <v>3.5050383243625314</v>
      </c>
      <c r="N21" s="47">
        <f t="shared" si="1"/>
        <v>852.90941965912532</v>
      </c>
      <c r="O21" s="26">
        <f>N21*'EIOPA RATES'!H29</f>
        <v>442.41515339188527</v>
      </c>
      <c r="Q21" s="82">
        <f>B20*EXP('EIOPA RATES'!R29)*(DATA!$C$14-DATA!$C$15)</f>
        <v>591.71347898945805</v>
      </c>
      <c r="R21" s="84">
        <f>C20*EXP('EIOPA RATES'!R29)*(DATA!$C$14-DATA!$C$15)</f>
        <v>147.92836974736451</v>
      </c>
      <c r="S21" s="60">
        <f t="shared" si="2"/>
        <v>736.13681041246002</v>
      </c>
      <c r="T21" s="80">
        <f t="shared" si="3"/>
        <v>34.977927572641626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RATES'!R30)*DATA!$C$15*G21*F21</f>
        <v>52.880642821770522</v>
      </c>
      <c r="M22" s="47">
        <f>DATA!$C$13*((1+DATA!$C$10)^A22)*F21*G21</f>
        <v>2.9418988233634362</v>
      </c>
      <c r="N22" s="47">
        <f t="shared" si="1"/>
        <v>722.93295243432681</v>
      </c>
      <c r="O22" s="26">
        <f>N22*'EIOPA RATES'!H30</f>
        <v>362.56111335423407</v>
      </c>
      <c r="Q22" s="82">
        <f>B21*EXP('EIOPA RATES'!R30)*(DATA!$C$14-DATA!$C$15)</f>
        <v>598.54140587341863</v>
      </c>
      <c r="R22" s="84">
        <f>C21*EXP('EIOPA RATES'!R30)*(DATA!$C$14-DATA!$C$15)</f>
        <v>149.63535146835466</v>
      </c>
      <c r="S22" s="60">
        <f t="shared" si="2"/>
        <v>745.23485851840985</v>
      </c>
      <c r="T22" s="80">
        <f t="shared" si="3"/>
        <v>29.013914259170146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RATES'!R31)*DATA!$C$15*G22*F22</f>
        <v>43.714542934116352</v>
      </c>
      <c r="M23" s="47">
        <f>DATA!$C$13*((1+DATA!$C$10)^A23)*F22*G22</f>
        <v>2.4586999232916895</v>
      </c>
      <c r="N23" s="47">
        <f t="shared" si="1"/>
        <v>610.92223579080735</v>
      </c>
      <c r="O23" s="26">
        <f>N23*'EIOPA RATES'!H31</f>
        <v>296.99996308399341</v>
      </c>
      <c r="Q23" s="82">
        <f>B22*EXP('EIOPA RATES'!R31)*(DATA!$C$14-DATA!$C$15)</f>
        <v>603.87325023956566</v>
      </c>
      <c r="R23" s="84">
        <f>C22*EXP('EIOPA RATES'!R31)*(DATA!$C$14-DATA!$C$15)</f>
        <v>150.96831255989142</v>
      </c>
      <c r="S23" s="60">
        <f t="shared" si="2"/>
        <v>752.3828628761654</v>
      </c>
      <c r="T23" s="80">
        <f t="shared" si="3"/>
        <v>23.873698925133677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RATES'!R32)*DATA!$C$15*G23*F23</f>
        <v>35.970488809324671</v>
      </c>
      <c r="M24" s="47">
        <f>DATA!$C$13*((1+DATA!$C$10)^A24)*F23*G23</f>
        <v>2.043964528433365</v>
      </c>
      <c r="N24" s="47">
        <f t="shared" si="1"/>
        <v>513.22723595100899</v>
      </c>
      <c r="O24" s="26">
        <f>N24*'EIOPA RATES'!H32</f>
        <v>241.69422337744339</v>
      </c>
      <c r="Q24" s="82">
        <f>B23*EXP('EIOPA RATES'!R32)*(DATA!$C$14-DATA!$C$15)</f>
        <v>609.67520721548806</v>
      </c>
      <c r="R24" s="84">
        <f>C23*EXP('EIOPA RATES'!R32)*(DATA!$C$14-DATA!$C$15)</f>
        <v>152.41880180387201</v>
      </c>
      <c r="S24" s="60">
        <f t="shared" si="2"/>
        <v>760.05004449092678</v>
      </c>
      <c r="T24" s="80">
        <f t="shared" si="3"/>
        <v>19.554925983281265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RATES'!R33)*DATA!$C$15*G24*F24</f>
        <v>29.478220508908816</v>
      </c>
      <c r="M25" s="47">
        <f>DATA!$C$13*((1+DATA!$C$10)^A25)*F24*G24</f>
        <v>1.690466997198804</v>
      </c>
      <c r="N25" s="47">
        <f t="shared" si="1"/>
        <v>433.54720349431022</v>
      </c>
      <c r="O25" s="26">
        <f>N25*'EIOPA RATES'!H33</f>
        <v>197.56502585798134</v>
      </c>
      <c r="Q25" s="82">
        <f>B24*EXP('EIOPA RATES'!R33)*(DATA!$C$14-DATA!$C$15)</f>
        <v>616.19800530775581</v>
      </c>
      <c r="R25" s="84">
        <f>C24*EXP('EIOPA RATES'!R33)*(DATA!$C$14-DATA!$C$15)</f>
        <v>154.04950132693895</v>
      </c>
      <c r="S25" s="60">
        <f t="shared" si="2"/>
        <v>768.55703963749602</v>
      </c>
      <c r="T25" s="80">
        <f t="shared" si="3"/>
        <v>15.909092490458285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RATES'!R34)*DATA!$C$15*G25*F25</f>
        <v>23.996017878408761</v>
      </c>
      <c r="M26" s="47">
        <f>DATA!$C$13*((1+DATA!$C$10)^A26)*F25*G25</f>
        <v>1.3872737940108462</v>
      </c>
      <c r="N26" s="47">
        <f t="shared" si="1"/>
        <v>361.79985931629386</v>
      </c>
      <c r="O26" s="26">
        <f>N26*'EIOPA RATES'!H34</f>
        <v>159.36697358995741</v>
      </c>
      <c r="Q26" s="82">
        <f>B25*EXP('EIOPA RATES'!R34)*(DATA!$C$14-DATA!$C$15)</f>
        <v>623.45180638205272</v>
      </c>
      <c r="R26" s="84">
        <f>C25*EXP('EIOPA RATES'!R34)*(DATA!$C$14-DATA!$C$15)</f>
        <v>155.86295159551318</v>
      </c>
      <c r="S26" s="60">
        <f t="shared" si="2"/>
        <v>777.92748418355507</v>
      </c>
      <c r="T26" s="80">
        <f t="shared" si="3"/>
        <v>12.870572947190906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RATES'!R35)*DATA!$C$15*G26*F26</f>
        <v>19.424375095779652</v>
      </c>
      <c r="M27" s="47">
        <f>DATA!$C$13*((1+DATA!$C$10)^A27)*F26*G26</f>
        <v>1.1309719071222304</v>
      </c>
      <c r="N27" s="47">
        <f t="shared" si="1"/>
        <v>301.01068108348579</v>
      </c>
      <c r="O27" s="26">
        <f>N27*'EIOPA RATES'!H35</f>
        <v>128.03605283129201</v>
      </c>
      <c r="Q27" s="82">
        <f>B26*EXP('EIOPA RATES'!R35)*(DATA!$C$14-DATA!$C$15)</f>
        <v>631.42431754151244</v>
      </c>
      <c r="R27" s="84">
        <f>C26*EXP('EIOPA RATES'!R35)*(DATA!$C$14-DATA!$C$15)</f>
        <v>157.85607938537811</v>
      </c>
      <c r="S27" s="60">
        <f t="shared" si="2"/>
        <v>788.14942501976827</v>
      </c>
      <c r="T27" s="80">
        <f t="shared" si="3"/>
        <v>10.343993979603757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RATES'!R36)*DATA!$C$15*G27*F27</f>
        <v>15.619975570417271</v>
      </c>
      <c r="M28" s="47">
        <f>DATA!$C$13*((1+DATA!$C$10)^A28)*F27*G27</f>
        <v>0.91510919708127969</v>
      </c>
      <c r="N28" s="47">
        <f t="shared" si="1"/>
        <v>249.96878506908061</v>
      </c>
      <c r="O28" s="26">
        <f>N28*'EIOPA RATES'!H36</f>
        <v>102.57998741413492</v>
      </c>
      <c r="Q28" s="82">
        <f>B27*EXP('EIOPA RATES'!R36)*(DATA!$C$14-DATA!$C$15)</f>
        <v>640.07912962777027</v>
      </c>
      <c r="R28" s="84">
        <f>C27*EXP('EIOPA RATES'!R36)*(DATA!$C$14-DATA!$C$15)</f>
        <v>160.01978240694257</v>
      </c>
      <c r="S28" s="60">
        <f t="shared" si="2"/>
        <v>799.18380283763156</v>
      </c>
      <c r="T28" s="80">
        <f t="shared" si="3"/>
        <v>8.2444500962172143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RATES'!R37)*DATA!$C$15*G28*F28</f>
        <v>12.452436715061994</v>
      </c>
      <c r="M29" s="47">
        <f>DATA!$C$13*((1+DATA!$C$10)^A29)*F28*G28</f>
        <v>0.73368293202230694</v>
      </c>
      <c r="N29" s="47">
        <f t="shared" si="1"/>
        <v>205.00872653092682</v>
      </c>
      <c r="O29" s="26">
        <f>N29*'EIOPA RATES'!H37</f>
        <v>81.124007380268836</v>
      </c>
      <c r="Q29" s="82">
        <f>B28*EXP('EIOPA RATES'!R37)*(DATA!$C$14-DATA!$C$15)</f>
        <v>649.190768766529</v>
      </c>
      <c r="R29" s="84">
        <f>C28*EXP('EIOPA RATES'!R37)*(DATA!$C$14-DATA!$C$15)</f>
        <v>162.29769219163225</v>
      </c>
      <c r="S29" s="60">
        <f t="shared" si="2"/>
        <v>810.75477802613887</v>
      </c>
      <c r="T29" s="80">
        <f t="shared" si="3"/>
        <v>6.5190969096941425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RATES'!R38)*DATA!$C$15*G29*F29</f>
        <v>9.8523649206712918</v>
      </c>
      <c r="M30" s="47">
        <f>DATA!$C$13*((1+DATA!$C$10)^A30)*F29*G29</f>
        <v>0.5832993439049674</v>
      </c>
      <c r="N30" s="47">
        <f t="shared" si="1"/>
        <v>168.3515468317558</v>
      </c>
      <c r="O30" s="26">
        <f>N30*'EIOPA RATES'!H38</f>
        <v>64.184441719370724</v>
      </c>
      <c r="Q30" s="82">
        <f>B29*EXP('EIOPA RATES'!R38)*(DATA!$C$14-DATA!$C$15)</f>
        <v>658.98507944017661</v>
      </c>
      <c r="R30" s="84">
        <f>C29*EXP('EIOPA RATES'!R38)*(DATA!$C$14-DATA!$C$15)</f>
        <v>164.74626986004415</v>
      </c>
      <c r="S30" s="60">
        <f t="shared" si="2"/>
        <v>823.14804995631573</v>
      </c>
      <c r="T30" s="80">
        <f t="shared" si="3"/>
        <v>5.0998189197197066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RATES'!R39)*DATA!$C$15*G30*F30</f>
        <v>7.7088606155635544</v>
      </c>
      <c r="M31" s="47">
        <f>DATA!$C$13*((1+DATA!$C$10)^A31)*F30*G30</f>
        <v>0.45842737274211676</v>
      </c>
      <c r="N31" s="47">
        <f t="shared" si="1"/>
        <v>137.85806295310175</v>
      </c>
      <c r="O31" s="26">
        <f>N31*'EIOPA RATES'!H39</f>
        <v>50.618918439613743</v>
      </c>
      <c r="Q31" s="82">
        <f>B30*EXP('EIOPA RATES'!R39)*(DATA!$C$14-DATA!$C$15)</f>
        <v>669.18531766854142</v>
      </c>
      <c r="R31" s="84">
        <f>C30*EXP('EIOPA RATES'!R39)*(DATA!$C$14-DATA!$C$15)</f>
        <v>167.29632941713535</v>
      </c>
      <c r="S31" s="60">
        <f t="shared" si="2"/>
        <v>836.02321971293463</v>
      </c>
      <c r="T31" s="80">
        <f t="shared" si="3"/>
        <v>3.9319580957350206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RATES'!R40)*DATA!$C$15*G31*F31</f>
        <v>5.9467048127810767</v>
      </c>
      <c r="M32" s="47">
        <f>DATA!$C$13*((1+DATA!$C$10)^A32)*F31*G31</f>
        <v>0.35496411647534443</v>
      </c>
      <c r="N32" s="47">
        <f t="shared" si="1"/>
        <v>111.71088421676002</v>
      </c>
      <c r="O32" s="26">
        <f>N32*'EIOPA RATES'!H40</f>
        <v>39.476858474802967</v>
      </c>
      <c r="Q32" s="82">
        <f>B31*EXP('EIOPA RATES'!R40)*(DATA!$C$14-DATA!$C$15)</f>
        <v>680.01556383649302</v>
      </c>
      <c r="R32" s="84">
        <f>C31*EXP('EIOPA RATES'!R40)*(DATA!$C$14-DATA!$C$15)</f>
        <v>170.00389095912325</v>
      </c>
      <c r="S32" s="60">
        <f t="shared" si="2"/>
        <v>849.66449067914095</v>
      </c>
      <c r="T32" s="80">
        <f t="shared" si="3"/>
        <v>2.981955432220234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RATES'!R41)*DATA!$C$15*G32*F32</f>
        <v>4.5101116445496041</v>
      </c>
      <c r="M33" s="47">
        <f>DATA!$C$13*((1+DATA!$C$10)^A33)*F32*G32</f>
        <v>0.27017661903508977</v>
      </c>
      <c r="N33" s="47">
        <f t="shared" si="1"/>
        <v>89.025380643092703</v>
      </c>
      <c r="O33" s="26">
        <f>N33*'EIOPA RATES'!H41</f>
        <v>30.272759911987659</v>
      </c>
      <c r="Q33" s="82">
        <f>B32*EXP('EIOPA RATES'!R41)*(DATA!$C$14-DATA!$C$15)</f>
        <v>691.14094980901154</v>
      </c>
      <c r="R33" s="84">
        <f>C32*EXP('EIOPA RATES'!R41)*(DATA!$C$14-DATA!$C$15)</f>
        <v>172.78523745225289</v>
      </c>
      <c r="S33" s="60">
        <f t="shared" si="2"/>
        <v>863.65601064222938</v>
      </c>
      <c r="T33" s="80">
        <f t="shared" si="3"/>
        <v>2.2204476880102373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RATES'!R42)*DATA!$C$15*G33*F33</f>
        <v>3.3605949755848181</v>
      </c>
      <c r="M34" s="47">
        <f>DATA!$C$13*((1+DATA!$C$10)^A34)*F33*G33</f>
        <v>0.201880327600024</v>
      </c>
      <c r="N34" s="47">
        <f t="shared" si="1"/>
        <v>69.845862269924183</v>
      </c>
      <c r="O34" s="26">
        <f>N34*'EIOPA RATES'!H42</f>
        <v>22.836781712125404</v>
      </c>
      <c r="Q34" s="82">
        <f>B33*EXP('EIOPA RATES'!R42)*(DATA!$C$14-DATA!$C$15)</f>
        <v>702.99047418986959</v>
      </c>
      <c r="R34" s="84">
        <f>C33*EXP('EIOPA RATES'!R42)*(DATA!$C$14-DATA!$C$15)</f>
        <v>175.7476185474674</v>
      </c>
      <c r="S34" s="60">
        <f t="shared" si="2"/>
        <v>878.53621240973689</v>
      </c>
      <c r="T34" s="80">
        <f t="shared" si="3"/>
        <v>1.6208757024428442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RATES'!R43)*DATA!$C$15*G34*F34</f>
        <v>2.4527159639078118</v>
      </c>
      <c r="M35" s="47">
        <f>DATA!$C$13*((1+DATA!$C$10)^A35)*F34*G34</f>
        <v>0.14776938678951368</v>
      </c>
      <c r="N35" s="47">
        <f t="shared" si="1"/>
        <v>53.739800076585141</v>
      </c>
      <c r="O35" s="26">
        <f>N35*'EIOPA RATES'!H43</f>
        <v>16.896172437302099</v>
      </c>
      <c r="Q35" s="82">
        <f>B34*EXP('EIOPA RATES'!R43)*(DATA!$C$14-DATA!$C$15)</f>
        <v>714.9739616462939</v>
      </c>
      <c r="R35" s="84">
        <f>C34*EXP('EIOPA RATES'!R43)*(DATA!$C$14-DATA!$C$15)</f>
        <v>178.74349041157348</v>
      </c>
      <c r="S35" s="60">
        <f t="shared" si="2"/>
        <v>893.56968267107789</v>
      </c>
      <c r="T35" s="80">
        <f t="shared" si="3"/>
        <v>1.1564847795051698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RATES'!R44)*DATA!$C$15*G35*F35</f>
        <v>1.7507790985793301</v>
      </c>
      <c r="M36" s="47">
        <f>DATA!$C$13*((1+DATA!$C$10)^A36)*F35*G35</f>
        <v>0.10573191401798004</v>
      </c>
      <c r="N36" s="47">
        <f t="shared" si="1"/>
        <v>40.398259576457775</v>
      </c>
      <c r="O36" s="26">
        <f>N36*'EIOPA RATES'!H44</f>
        <v>12.207624234824328</v>
      </c>
      <c r="Q36" s="82">
        <f>B35*EXP('EIOPA RATES'!R44)*(DATA!$C$14-DATA!$C$15)</f>
        <v>727.53328932517775</v>
      </c>
      <c r="R36" s="84">
        <f>C35*EXP('EIOPA RATES'!R44)*(DATA!$C$14-DATA!$C$15)</f>
        <v>181.88332233129444</v>
      </c>
      <c r="S36" s="60">
        <f t="shared" si="2"/>
        <v>909.31087974245429</v>
      </c>
      <c r="T36" s="80">
        <f t="shared" si="3"/>
        <v>0.80594565546575458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RATES'!R45)*DATA!$C$15*G36*F36</f>
        <v>1.2207036377048732</v>
      </c>
      <c r="M37" s="47">
        <f>DATA!$C$13*((1+DATA!$C$10)^A37)*F36*G36</f>
        <v>7.3856401052674561E-2</v>
      </c>
      <c r="N37" s="47">
        <f t="shared" si="1"/>
        <v>29.54815208356078</v>
      </c>
      <c r="O37" s="26">
        <f>N37*'EIOPA RATES'!H45</f>
        <v>8.5771038294299338</v>
      </c>
      <c r="Q37" s="82">
        <f>B36*EXP('EIOPA RATES'!R45)*(DATA!$C$14-DATA!$C$15)</f>
        <v>740.71285221030769</v>
      </c>
      <c r="R37" s="84">
        <f>C36*EXP('EIOPA RATES'!R45)*(DATA!$C$14-DATA!$C$15)</f>
        <v>185.17821305257692</v>
      </c>
      <c r="S37" s="60">
        <f t="shared" si="2"/>
        <v>925.81720886183189</v>
      </c>
      <c r="T37" s="80">
        <f t="shared" si="3"/>
        <v>0.54866587091478491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RATES'!R46)*DATA!$C$15*G37*F37</f>
        <v>0.83090300201264056</v>
      </c>
      <c r="M38" s="47">
        <f>DATA!$C$13*((1+DATA!$C$10)^A38)*F37*G37</f>
        <v>5.0370659712611746E-2</v>
      </c>
      <c r="N38" s="47">
        <f t="shared" si="1"/>
        <v>21.26634679964522</v>
      </c>
      <c r="O38" s="26">
        <f>N38*'EIOPA RATES'!H46</f>
        <v>5.9305002037063774</v>
      </c>
      <c r="Q38" s="82">
        <f>B37*EXP('EIOPA RATES'!R46)*(DATA!$C$14-DATA!$C$15)</f>
        <v>754.05086667825378</v>
      </c>
      <c r="R38" s="84">
        <f>C37*EXP('EIOPA RATES'!R46)*(DATA!$C$14-DATA!$C$15)</f>
        <v>188.51271666956345</v>
      </c>
      <c r="S38" s="60">
        <f t="shared" si="2"/>
        <v>942.51321268810466</v>
      </c>
      <c r="T38" s="80">
        <f t="shared" si="3"/>
        <v>0.36237331840252751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RATES'!R47)*DATA!$C$15*G38*F38</f>
        <v>0.54888215389903716</v>
      </c>
      <c r="M39" s="47">
        <f>DATA!$C$13*((1+DATA!$C$10)^A39)*F38*G38</f>
        <v>3.3332192353629282E-2</v>
      </c>
      <c r="N39" s="47">
        <f t="shared" si="1"/>
        <v>14.702128731844169</v>
      </c>
      <c r="O39" s="26">
        <f>N39*'EIOPA RATES'!H47</f>
        <v>3.9379916907831856</v>
      </c>
      <c r="Q39" s="82">
        <f>B38*EXP('EIOPA RATES'!R47)*(DATA!$C$14-DATA!$C$15)</f>
        <v>767.79160144821026</v>
      </c>
      <c r="R39" s="84">
        <f>C38*EXP('EIOPA RATES'!R47)*(DATA!$C$14-DATA!$C$15)</f>
        <v>191.94790036205256</v>
      </c>
      <c r="S39" s="60">
        <f t="shared" si="2"/>
        <v>959.70616961790915</v>
      </c>
      <c r="T39" s="80">
        <f t="shared" si="3"/>
        <v>0.23309127470052973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RATES'!R48)*DATA!$C$15*G39*F39</f>
        <v>0.35312846332337422</v>
      </c>
      <c r="M40" s="47">
        <f>DATA!$C$13*((1+DATA!$C$10)^A40)*F39*G39</f>
        <v>2.1477464773293018E-2</v>
      </c>
      <c r="N40" s="47">
        <f t="shared" si="1"/>
        <v>9.9020993877683612</v>
      </c>
      <c r="O40" s="26">
        <f>N40*'EIOPA RATES'!H48</f>
        <v>2.5469830830692066</v>
      </c>
      <c r="Q40" s="82">
        <f>B39*EXP('EIOPA RATES'!R48)*(DATA!$C$14-DATA!$C$15)</f>
        <v>781.9482409180124</v>
      </c>
      <c r="R40" s="84">
        <f>C39*EXP('EIOPA RATES'!R48)*(DATA!$C$14-DATA!$C$15)</f>
        <v>195.4870602295031</v>
      </c>
      <c r="S40" s="60">
        <f t="shared" si="2"/>
        <v>977.41382368274219</v>
      </c>
      <c r="T40" s="80">
        <f t="shared" si="3"/>
        <v>0.14569747531843094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RATES'!R49)*DATA!$C$15*G40*F40</f>
        <v>0.22077257074816722</v>
      </c>
      <c r="M41" s="47">
        <f>DATA!$C$13*((1+DATA!$C$10)^A41)*F40*G40</f>
        <v>1.3445253850889214E-2</v>
      </c>
      <c r="N41" s="47">
        <f t="shared" si="1"/>
        <v>6.4692751206704457</v>
      </c>
      <c r="O41" s="26">
        <f>N41*'EIOPA RATES'!H49</f>
        <v>1.5975949680284105</v>
      </c>
      <c r="Q41" s="82">
        <f>B40*EXP('EIOPA RATES'!R49)*(DATA!$C$14-DATA!$C$15)</f>
        <v>796.53447633415612</v>
      </c>
      <c r="R41" s="84">
        <f>C40*EXP('EIOPA RATES'!R49)*(DATA!$C$14-DATA!$C$15)</f>
        <v>199.13361908353903</v>
      </c>
      <c r="S41" s="60">
        <f t="shared" si="2"/>
        <v>995.65465016384428</v>
      </c>
      <c r="T41" s="80">
        <f t="shared" si="3"/>
        <v>8.8408943221978939E-2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RATES'!R50)*DATA!$C$15*G41*F41</f>
        <v>0.13399158245451748</v>
      </c>
      <c r="M42" s="47">
        <f>DATA!$C$13*((1+DATA!$C$10)^A42)*F41*G41</f>
        <v>8.169267209446867E-3</v>
      </c>
      <c r="N42" s="47">
        <f t="shared" si="1"/>
        <v>4.100758075390436</v>
      </c>
      <c r="O42" s="26">
        <f>N42*'EIOPA RATES'!H50</f>
        <v>0.97206563242715416</v>
      </c>
      <c r="Q42" s="82">
        <f>B41*EXP('EIOPA RATES'!R50)*(DATA!$C$14-DATA!$C$15)</f>
        <v>811.56452675291018</v>
      </c>
      <c r="R42" s="84">
        <f>C41*EXP('EIOPA RATES'!R50)*(DATA!$C$14-DATA!$C$15)</f>
        <v>202.89113168822755</v>
      </c>
      <c r="S42" s="60">
        <f t="shared" si="2"/>
        <v>1014.4474891739283</v>
      </c>
      <c r="T42" s="80">
        <f t="shared" si="3"/>
        <v>5.1979267530016041E-2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RATES'!R51)*DATA!$C$15*G42*F42</f>
        <v>7.8795424030443151E-2</v>
      </c>
      <c r="M43" s="47">
        <f>DATA!$C$13*((1+DATA!$C$10)^A43)*F42*G42</f>
        <v>4.8083534522114814E-3</v>
      </c>
      <c r="N43" s="47">
        <f t="shared" si="1"/>
        <v>2.5212170622896424</v>
      </c>
      <c r="O43" s="26">
        <f>N43*'EIOPA RATES'!H51</f>
        <v>0.57354851866443035</v>
      </c>
      <c r="Q43" s="82">
        <f>B42*EXP('EIOPA RATES'!R51)*(DATA!$C$14-DATA!$C$15)</f>
        <v>827.05316094930583</v>
      </c>
      <c r="R43" s="84">
        <f>C42*EXP('EIOPA RATES'!R51)*(DATA!$C$14-DATA!$C$15)</f>
        <v>206.76329023732646</v>
      </c>
      <c r="S43" s="60">
        <f t="shared" si="2"/>
        <v>1033.81164283318</v>
      </c>
      <c r="T43" s="80">
        <f t="shared" si="3"/>
        <v>2.9511430784984603E-2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RATES'!R52)*DATA!$C$15*G43*F43</f>
        <v>4.4728046910944973E-2</v>
      </c>
      <c r="M44" s="47">
        <f>DATA!$C$13*((1+DATA!$C$10)^A44)*F43*G43</f>
        <v>2.7324034123811765E-3</v>
      </c>
      <c r="N44" s="47">
        <f t="shared" si="1"/>
        <v>1.5104094336480947</v>
      </c>
      <c r="O44" s="26">
        <f>N44*'EIOPA RATES'!H52</f>
        <v>0.32980922148393427</v>
      </c>
      <c r="Q44" s="82">
        <f>B43*EXP('EIOPA RATES'!R52)*(DATA!$C$14-DATA!$C$15)</f>
        <v>842.68274365167656</v>
      </c>
      <c r="R44" s="84">
        <f>C43*EXP('EIOPA RATES'!R52)*(DATA!$C$14-DATA!$C$15)</f>
        <v>210.67068591291914</v>
      </c>
      <c r="S44" s="60">
        <f t="shared" si="2"/>
        <v>1053.3506971611832</v>
      </c>
      <c r="T44" s="80">
        <f t="shared" si="3"/>
        <v>1.5989584564317458E-2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RATES'!R53)*DATA!$C$15*G44*F44</f>
        <v>2.4248519372436116E-2</v>
      </c>
      <c r="M45" s="47">
        <f>DATA!$C$13*((1+DATA!$C$10)^A45)*F44*G44</f>
        <v>1.4820414056020417E-3</v>
      </c>
      <c r="N45" s="47">
        <f t="shared" si="1"/>
        <v>0.87004487781340079</v>
      </c>
      <c r="O45" s="26">
        <f>N45*'EIOPA RATES'!H53</f>
        <v>0.18224627901303492</v>
      </c>
      <c r="Q45" s="82">
        <f>B44*EXP('EIOPA RATES'!R53)*(DATA!$C$14-DATA!$C$15)</f>
        <v>859.12042637659886</v>
      </c>
      <c r="R45" s="84">
        <f>C44*EXP('EIOPA RATES'!R53)*(DATA!$C$14-DATA!$C$15)</f>
        <v>214.78010659414971</v>
      </c>
      <c r="S45" s="60">
        <f t="shared" si="2"/>
        <v>1073.899050929343</v>
      </c>
      <c r="T45" s="80">
        <f t="shared" si="3"/>
        <v>8.1757663853366264E-3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RATES'!R54)*DATA!$C$15*G45*F45</f>
        <v>1.2396181745990692E-2</v>
      </c>
      <c r="M46" s="47">
        <f>DATA!$C$13*((1+DATA!$C$10)^A46)*F45*G45</f>
        <v>7.5816080836149777E-4</v>
      </c>
      <c r="N46" s="47">
        <f t="shared" si="1"/>
        <v>0.46910313246003815</v>
      </c>
      <c r="O46" s="26">
        <f>N46*'EIOPA RATES'!H54</f>
        <v>9.428059514105995E-2</v>
      </c>
      <c r="Q46" s="82">
        <f>B45*EXP('EIOPA RATES'!R54)*(DATA!$C$14-DATA!$C$15)</f>
        <v>875.70117560547999</v>
      </c>
      <c r="R46" s="84">
        <f>C45*EXP('EIOPA RATES'!R54)*(DATA!$C$14-DATA!$C$15)</f>
        <v>218.92529390137</v>
      </c>
      <c r="S46" s="60">
        <f t="shared" si="2"/>
        <v>1094.6257113460417</v>
      </c>
      <c r="T46" s="80">
        <f t="shared" si="3"/>
        <v>3.9455063406778068E-3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RATES'!R55)*DATA!$C$15*G46*F46</f>
        <v>5.9808283626750641E-3</v>
      </c>
      <c r="M47" s="47">
        <f>DATA!$C$13*((1+DATA!$C$10)^A47)*F46*G46</f>
        <v>3.6612854379377776E-4</v>
      </c>
      <c r="N47" s="47">
        <f t="shared" si="1"/>
        <v>0.23830155022620361</v>
      </c>
      <c r="O47" s="26">
        <f>N47*'EIOPA RATES'!H55</f>
        <v>4.5964060363069957E-2</v>
      </c>
      <c r="Q47" s="82">
        <f>B46*EXP('EIOPA RATES'!R55)*(DATA!$C$14-DATA!$C$15)</f>
        <v>892.39525235350914</v>
      </c>
      <c r="R47" s="84">
        <f>C46*EXP('EIOPA RATES'!R55)*(DATA!$C$14-DATA!$C$15)</f>
        <v>223.09881308837728</v>
      </c>
      <c r="S47" s="60">
        <f t="shared" si="2"/>
        <v>1115.4936993133426</v>
      </c>
      <c r="T47" s="80">
        <f t="shared" si="3"/>
        <v>1.7884030462209934E-3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RATES'!R56)*DATA!$C$15*G47*F47</f>
        <v>2.7126092391064624E-3</v>
      </c>
      <c r="M48" s="47">
        <f>DATA!$C$13*((1+DATA!$C$10)^A48)*F47*G47</f>
        <v>1.6610967889080201E-4</v>
      </c>
      <c r="N48" s="47">
        <f t="shared" si="1"/>
        <v>0.11357422203983754</v>
      </c>
      <c r="O48" s="26">
        <f>N48*'EIOPA RATES'!H56</f>
        <v>2.1010937237358408E-2</v>
      </c>
      <c r="Q48" s="82">
        <f>B47*EXP('EIOPA RATES'!R56)*(DATA!$C$14-DATA!$C$15)</f>
        <v>909.95930400449822</v>
      </c>
      <c r="R48" s="84">
        <f>C47*EXP('EIOPA RATES'!R56)*(DATA!$C$14-DATA!$C$15)</f>
        <v>227.48982600112456</v>
      </c>
      <c r="S48" s="60">
        <f t="shared" si="2"/>
        <v>1137.4489638959437</v>
      </c>
      <c r="T48" s="80">
        <f t="shared" si="3"/>
        <v>7.582797153436689E-4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RATES'!R57)*DATA!$C$15*G48*F48</f>
        <v>1.1498528617348523E-3</v>
      </c>
      <c r="M49" s="47">
        <f>DATA!$C$13*((1+DATA!$C$10)^A49)*F48*G48</f>
        <v>7.0452166051797809E-5</v>
      </c>
      <c r="N49" s="47">
        <f t="shared" si="1"/>
        <v>5.047787041360282E-2</v>
      </c>
      <c r="O49" s="26">
        <f>N49*'EIOPA RATES'!H57</f>
        <v>8.9587979046008084E-3</v>
      </c>
      <c r="Q49" s="82">
        <f>B48*EXP('EIOPA RATES'!R57)*(DATA!$C$14-DATA!$C$15)</f>
        <v>927.63636213057202</v>
      </c>
      <c r="R49" s="84">
        <f>C48*EXP('EIOPA RATES'!R57)*(DATA!$C$14-DATA!$C$15)</f>
        <v>231.90909053264301</v>
      </c>
      <c r="S49" s="60">
        <f t="shared" si="2"/>
        <v>1159.5453822110489</v>
      </c>
      <c r="T49" s="80">
        <f t="shared" si="3"/>
        <v>2.9896254063944961E-4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RATES'!R58)*DATA!$C$15*G49*F49</f>
        <v>4.5342421511210403E-4</v>
      </c>
      <c r="M50" s="47">
        <f>DATA!$C$13*((1+DATA!$C$10)^A50)*F49*G49</f>
        <v>2.7792398466658135E-5</v>
      </c>
      <c r="N50" s="47">
        <f t="shared" si="1"/>
        <v>2.0820325736890643E-2</v>
      </c>
      <c r="O50" s="26">
        <f>N50*'EIOPA RATES'!H58</f>
        <v>3.5444116588613842E-3</v>
      </c>
      <c r="Q50" s="82">
        <f>B49*EXP('EIOPA RATES'!R58)*(DATA!$C$14-DATA!$C$15)</f>
        <v>945.82044512176469</v>
      </c>
      <c r="R50" s="84">
        <f>C49*EXP('EIOPA RATES'!R58)*(DATA!$C$14-DATA!$C$15)</f>
        <v>236.45511128044117</v>
      </c>
      <c r="S50" s="60">
        <f t="shared" si="2"/>
        <v>1182.2755286098075</v>
      </c>
      <c r="T50" s="80">
        <f t="shared" si="3"/>
        <v>1.0908320682714063E-4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RATES'!R59)*DATA!$C$15*G50*F50</f>
        <v>1.6547063920061935E-4</v>
      </c>
      <c r="M51" s="47">
        <f>DATA!$C$13*((1+DATA!$C$10)^A51)*F50*G50</f>
        <v>1.014463371872349E-5</v>
      </c>
      <c r="N51" s="47">
        <f t="shared" si="1"/>
        <v>7.9272570037000976E-3</v>
      </c>
      <c r="O51" s="26">
        <f>N51*'EIOPA RATES'!H59</f>
        <v>1.2942326945845658E-3</v>
      </c>
      <c r="Q51" s="82">
        <f>B50*EXP('EIOPA RATES'!R59)*(DATA!$C$14-DATA!$C$15)</f>
        <v>964.52782475073479</v>
      </c>
      <c r="R51" s="84">
        <f>C50*EXP('EIOPA RATES'!R59)*(DATA!$C$14-DATA!$C$15)</f>
        <v>241.1319561876837</v>
      </c>
      <c r="S51" s="60">
        <f t="shared" si="2"/>
        <v>1205.6597707937847</v>
      </c>
      <c r="T51" s="80">
        <f t="shared" si="3"/>
        <v>3.6640716474599879E-5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RATES'!R60)*DATA!$C$15*G51*F51</f>
        <v>5.5564475093401881E-5</v>
      </c>
      <c r="M52" s="47">
        <f>DATA!$C$13*((1+DATA!$C$10)^A52)*F51*G51</f>
        <v>3.4082899472952157E-6</v>
      </c>
      <c r="N52" s="47">
        <f t="shared" si="1"/>
        <v>2.7699634302811296E-3</v>
      </c>
      <c r="O52" s="26">
        <f>N52*'EIOPA RATES'!H60</f>
        <v>4.3383645018328307E-4</v>
      </c>
      <c r="Q52" s="82">
        <f>B51*EXP('EIOPA RATES'!R60)*(DATA!$C$14-DATA!$C$15)</f>
        <v>983.31132572010483</v>
      </c>
      <c r="R52" s="84">
        <f>C51*EXP('EIOPA RATES'!R60)*(DATA!$C$14-DATA!$C$15)</f>
        <v>245.82783143002621</v>
      </c>
      <c r="S52" s="60">
        <f t="shared" si="2"/>
        <v>1229.139153741841</v>
      </c>
      <c r="T52" s="80">
        <f t="shared" si="3"/>
        <v>1.1264402800438041E-5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F53*D53</f>
        <v>1.1080605607436507</v>
      </c>
      <c r="L53" s="60">
        <f>D52*EXP('EIOPA RATES'!R61)*DATA!$C$15*G52*F52</f>
        <v>1.7084733511946042E-5</v>
      </c>
      <c r="M53" s="47">
        <f>DATA!$C$13*((1+DATA!$C$10)^A53)*F52*G52</f>
        <v>1.048345986458043E-6</v>
      </c>
      <c r="N53" s="48">
        <f t="shared" si="1"/>
        <v>1.10894443901346</v>
      </c>
      <c r="O53" s="26">
        <f>N53*'EIOPA RATES'!H61</f>
        <v>0.16659331993898915</v>
      </c>
      <c r="Q53" s="82">
        <f>B52*EXP('EIOPA RATES'!R61)*(DATA!$C$14-DATA!$C$15)</f>
        <v>1002.614781099836</v>
      </c>
      <c r="R53" s="84">
        <f>C52*EXP('EIOPA RATES'!R61)*(DATA!$C$14-DATA!$C$15)</f>
        <v>250.65369527495901</v>
      </c>
      <c r="S53" s="60">
        <f t="shared" si="2"/>
        <v>1253.2684753264491</v>
      </c>
      <c r="T53" s="81">
        <f t="shared" si="3"/>
        <v>3.1538569358596094E-6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G1" workbookViewId="0">
      <selection activeCell="M4" sqref="M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67344.246226982897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RATES'!S12)*DATA!$C$15*G3*F3</f>
        <v>985.25279999999998</v>
      </c>
      <c r="M4" s="47">
        <f>DATA!$C$13*((1+DATA!$C$10)^A4)*F3*G3</f>
        <v>51</v>
      </c>
      <c r="N4" s="47">
        <f t="shared" ref="N4:N53" si="1">SUM(I4:M4)</f>
        <v>11711.683248606781</v>
      </c>
      <c r="O4" s="26">
        <f>N4*'EIOPA RATES'!I12</f>
        <v>11649.243304494688</v>
      </c>
      <c r="Q4" s="82">
        <f>B3*EXP('EIOPA RATES'!S12)*(DATA!$C$14-DATA!$C$15)</f>
        <v>450.40127999999993</v>
      </c>
      <c r="R4" s="84">
        <f>C3*EXP('EIOPA RATES'!S12)*(DATA!$C$14-DATA!$C$15)</f>
        <v>112.60031999999998</v>
      </c>
      <c r="S4" s="60">
        <f>Q4+R4-M4</f>
        <v>512.00159999999994</v>
      </c>
      <c r="T4" s="80">
        <f>S4*F4*G3</f>
        <v>508.96069449719994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RATES'!S13)*DATA!$C$15*G4*F4</f>
        <v>821.73483132298134</v>
      </c>
      <c r="M5" s="47">
        <f>DATA!$C$13*((1+DATA!$C$10)^A5)*F4*G4</f>
        <v>43.954384182749997</v>
      </c>
      <c r="N5" s="47">
        <f t="shared" si="1"/>
        <v>9801.2445085320905</v>
      </c>
      <c r="O5" s="26">
        <f>N5*'EIOPA RATES'!I13</f>
        <v>9659.3145739127813</v>
      </c>
      <c r="Q5" s="82">
        <f>B4*EXP('EIOPA RATES'!S13)*(DATA!$C$14-DATA!$C$15)</f>
        <v>444.58190496706544</v>
      </c>
      <c r="R5" s="84">
        <f>C4*EXP('EIOPA RATES'!S13)*(DATA!$C$14-DATA!$C$15)</f>
        <v>111.14547624176636</v>
      </c>
      <c r="S5" s="60">
        <f t="shared" ref="S5:S53" si="2">Q5+R5-M5</f>
        <v>511.77299702608184</v>
      </c>
      <c r="T5" s="80">
        <f t="shared" ref="T5:T53" si="3">S5*F5*G4</f>
        <v>429.62051507093031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RATES'!S14)*DATA!$C$15*G5*F5</f>
        <v>688.09646233515855</v>
      </c>
      <c r="M6" s="47">
        <f>DATA!$C$13*((1+DATA!$C$10)^A6)*F5*G5</f>
        <v>37.861436679516039</v>
      </c>
      <c r="N6" s="47">
        <f t="shared" si="1"/>
        <v>8235.8085679322667</v>
      </c>
      <c r="O6" s="26">
        <f>N6*'EIOPA RATES'!I14</f>
        <v>8005.4780953244281</v>
      </c>
      <c r="Q6" s="82">
        <f>B5*EXP('EIOPA RATES'!S14)*(DATA!$C$14-DATA!$C$15)</f>
        <v>440.83360478459423</v>
      </c>
      <c r="R6" s="84">
        <f>C5*EXP('EIOPA RATES'!S14)*(DATA!$C$14-DATA!$C$15)</f>
        <v>110.20840119614856</v>
      </c>
      <c r="S6" s="60">
        <f t="shared" si="2"/>
        <v>513.1805693012268</v>
      </c>
      <c r="T6" s="80">
        <f t="shared" si="3"/>
        <v>363.59567523490057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RATES'!S15)*DATA!$C$15*G6*F6</f>
        <v>577.24252032660513</v>
      </c>
      <c r="M7" s="47">
        <f>DATA!$C$13*((1+DATA!$C$10)^A7)*F6*G6</f>
        <v>32.594034566625631</v>
      </c>
      <c r="N7" s="47">
        <f t="shared" si="1"/>
        <v>6938.7269044317445</v>
      </c>
      <c r="O7" s="26">
        <f>N7*'EIOPA RATES'!I15</f>
        <v>6636.384663938501</v>
      </c>
      <c r="Q7" s="82">
        <f>B6*EXP('EIOPA RATES'!S15)*(DATA!$C$14-DATA!$C$15)</f>
        <v>438.17018415704177</v>
      </c>
      <c r="R7" s="84">
        <f>C6*EXP('EIOPA RATES'!S15)*(DATA!$C$14-DATA!$C$15)</f>
        <v>109.54254603926044</v>
      </c>
      <c r="S7" s="60">
        <f t="shared" si="2"/>
        <v>515.11869562967661</v>
      </c>
      <c r="T7" s="80">
        <f t="shared" si="3"/>
        <v>307.79939278037546</v>
      </c>
      <c r="W7" s="67" t="s">
        <v>74</v>
      </c>
      <c r="X7" s="70">
        <f>SUMPRODUCT(K4:K53,'EIOPA RATES'!I12:I61)</f>
        <v>0.16646053761896551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RATES'!S16)*DATA!$C$15*G7*F7</f>
        <v>484.54713087188571</v>
      </c>
      <c r="M8" s="47">
        <f>DATA!$C$13*((1+DATA!$C$10)^A8)*F7*G7</f>
        <v>28.038206838087554</v>
      </c>
      <c r="N8" s="47">
        <f t="shared" si="1"/>
        <v>5850.3638346689067</v>
      </c>
      <c r="O8" s="26">
        <f>N8*'EIOPA RATES'!I16</f>
        <v>5498.0377358419519</v>
      </c>
      <c r="Q8" s="82">
        <f>B7*EXP('EIOPA RATES'!S16)*(DATA!$C$14-DATA!$C$15)</f>
        <v>436.12260005937952</v>
      </c>
      <c r="R8" s="84">
        <f>C7*EXP('EIOPA RATES'!S16)*(DATA!$C$14-DATA!$C$15)</f>
        <v>109.03065001484488</v>
      </c>
      <c r="S8" s="60">
        <f t="shared" si="2"/>
        <v>517.11504323613678</v>
      </c>
      <c r="T8" s="80">
        <f t="shared" si="3"/>
        <v>260.38475578960481</v>
      </c>
      <c r="W8" s="67" t="s">
        <v>73</v>
      </c>
      <c r="X8" s="70">
        <f>SUMPRODUCT(L4:L53,'EIOPA RATES'!I12:I61)</f>
        <v>5518.4542794215904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RATES'!S17)*DATA!$C$15*G8*F8</f>
        <v>407.4566213551995</v>
      </c>
      <c r="M9" s="47">
        <f>DATA!$C$13*((1+DATA!$C$10)^A9)*F8*G8</f>
        <v>24.100072198803336</v>
      </c>
      <c r="N9" s="47">
        <f t="shared" si="1"/>
        <v>4944.5335861595231</v>
      </c>
      <c r="O9" s="26">
        <f>N9*'EIOPA RATES'!I17</f>
        <v>4554.194871453773</v>
      </c>
      <c r="Q9" s="82">
        <f>B8*EXP('EIOPA RATES'!S17)*(DATA!$C$14-DATA!$C$15)</f>
        <v>435.19711658034316</v>
      </c>
      <c r="R9" s="84">
        <f>C8*EXP('EIOPA RATES'!S17)*(DATA!$C$14-DATA!$C$15)</f>
        <v>108.79927914508579</v>
      </c>
      <c r="S9" s="60">
        <f t="shared" si="2"/>
        <v>519.89632352662568</v>
      </c>
      <c r="T9" s="80">
        <f t="shared" si="3"/>
        <v>220.39673094949617</v>
      </c>
      <c r="W9" s="68" t="s">
        <v>72</v>
      </c>
      <c r="X9" s="71">
        <f>SUMPRODUCT(M4:M53,'EIOPA RATES'!I12:I61)</f>
        <v>320.78920570054555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RATES'!S18)*DATA!$C$15*G9*F9</f>
        <v>342.64108426575297</v>
      </c>
      <c r="M10" s="47">
        <f>DATA!$C$13*((1+DATA!$C$10)^A10)*F9*G9</f>
        <v>20.695624434594976</v>
      </c>
      <c r="N10" s="47">
        <f t="shared" si="1"/>
        <v>4182.0636987312628</v>
      </c>
      <c r="O10" s="26">
        <f>N10*'EIOPA RATES'!I18</f>
        <v>3771.5315069008248</v>
      </c>
      <c r="Q10" s="82">
        <f>B9*EXP('EIOPA RATES'!S18)*(DATA!$C$14-DATA!$C$15)</f>
        <v>434.69440068661521</v>
      </c>
      <c r="R10" s="84">
        <f>C9*EXP('EIOPA RATES'!S18)*(DATA!$C$14-DATA!$C$15)</f>
        <v>108.6736001716538</v>
      </c>
      <c r="S10" s="60">
        <f t="shared" si="2"/>
        <v>522.67237642367411</v>
      </c>
      <c r="T10" s="80">
        <f t="shared" si="3"/>
        <v>186.33893024527276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RATES'!S19)*DATA!$C$15*G10*F10</f>
        <v>288.42673509644851</v>
      </c>
      <c r="M11" s="47">
        <f>DATA!$C$13*((1+DATA!$C$10)^A11)*F10*G10</f>
        <v>17.752697549028625</v>
      </c>
      <c r="N11" s="47">
        <f t="shared" si="1"/>
        <v>3543.2603838103282</v>
      </c>
      <c r="O11" s="26">
        <f>N11*'EIOPA RATES'!I19</f>
        <v>3122.184688002349</v>
      </c>
      <c r="Q11" s="82">
        <f>B10*EXP('EIOPA RATES'!S19)*(DATA!$C$14-DATA!$C$15)</f>
        <v>435.10540328460047</v>
      </c>
      <c r="R11" s="84">
        <f>C10*EXP('EIOPA RATES'!S19)*(DATA!$C$14-DATA!$C$15)</f>
        <v>108.77635082115012</v>
      </c>
      <c r="S11" s="60">
        <f t="shared" si="2"/>
        <v>526.12905655672193</v>
      </c>
      <c r="T11" s="80">
        <f t="shared" si="3"/>
        <v>157.54382080615204</v>
      </c>
      <c r="W11" s="66" t="s">
        <v>75</v>
      </c>
      <c r="X11" s="69">
        <f>DATA!C4-X3</f>
        <v>2655.7537730171025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RATES'!S20)*DATA!$C$15*G11*F11</f>
        <v>242.99197762842172</v>
      </c>
      <c r="M12" s="47">
        <f>DATA!$C$13*((1+DATA!$C$10)^A12)*F11*G11</f>
        <v>15.208961571472729</v>
      </c>
      <c r="N12" s="47">
        <f t="shared" si="1"/>
        <v>3002.5664712813841</v>
      </c>
      <c r="O12" s="26">
        <f>N12*'EIOPA RATES'!I20</f>
        <v>2579.6787215125305</v>
      </c>
      <c r="Q12" s="82">
        <f>B11*EXP('EIOPA RATES'!S20)*(DATA!$C$14-DATA!$C$15)</f>
        <v>436.4312716309671</v>
      </c>
      <c r="R12" s="84">
        <f>C11*EXP('EIOPA RATES'!S20)*(DATA!$C$14-DATA!$C$15)</f>
        <v>109.10781790774178</v>
      </c>
      <c r="S12" s="60">
        <f t="shared" si="2"/>
        <v>530.33012796723608</v>
      </c>
      <c r="T12" s="80">
        <f t="shared" si="3"/>
        <v>133.22197184725331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RATES'!S21)*DATA!$C$15*G12*F12</f>
        <v>204.23744199911147</v>
      </c>
      <c r="M13" s="47">
        <f>DATA!$C$13*((1+DATA!$C$10)^A13)*F12*G12</f>
        <v>13.01428176315615</v>
      </c>
      <c r="N13" s="47">
        <f t="shared" si="1"/>
        <v>2540.6670528833233</v>
      </c>
      <c r="O13" s="26">
        <f>N13*'EIOPA RATES'!I21</f>
        <v>2130.7703516738557</v>
      </c>
      <c r="Q13" s="82">
        <f>B12*EXP('EIOPA RATES'!S21)*(DATA!$C$14-DATA!$C$15)</f>
        <v>437.25906078833771</v>
      </c>
      <c r="R13" s="84">
        <f>C12*EXP('EIOPA RATES'!S21)*(DATA!$C$14-DATA!$C$15)</f>
        <v>109.31476519708443</v>
      </c>
      <c r="S13" s="60">
        <f t="shared" si="2"/>
        <v>533.55954422226591</v>
      </c>
      <c r="T13" s="80">
        <f t="shared" si="3"/>
        <v>112.29075762876511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RATES'!S22)*DATA!$C$15*G13*F13</f>
        <v>171.38333490539509</v>
      </c>
      <c r="M14" s="47">
        <f>DATA!$C$13*((1+DATA!$C$10)^A14)*F13*G13</f>
        <v>11.121207363359748</v>
      </c>
      <c r="N14" s="47">
        <f t="shared" si="1"/>
        <v>2145.0308199274546</v>
      </c>
      <c r="O14" s="26">
        <f>N14*'EIOPA RATES'!I22</f>
        <v>1756.5463562507214</v>
      </c>
      <c r="Q14" s="82">
        <f>B13*EXP('EIOPA RATES'!S22)*(DATA!$C$14-DATA!$C$15)</f>
        <v>437.96608674070831</v>
      </c>
      <c r="R14" s="84">
        <f>C13*EXP('EIOPA RATES'!S22)*(DATA!$C$14-DATA!$C$15)</f>
        <v>109.49152168517708</v>
      </c>
      <c r="S14" s="60">
        <f t="shared" si="2"/>
        <v>536.33640106252562</v>
      </c>
      <c r="T14" s="80">
        <f t="shared" si="3"/>
        <v>94.447157635020048</v>
      </c>
      <c r="W14" s="73" t="s">
        <v>77</v>
      </c>
      <c r="X14" s="72">
        <f>SUM(T3:T53)</f>
        <v>3215.3849665510247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RATES'!S23)*DATA!$C$15*G14*F14</f>
        <v>143.66292922496925</v>
      </c>
      <c r="M15" s="47">
        <f>DATA!$C$13*((1+DATA!$C$10)^A15)*F14*G14</f>
        <v>9.491669555255914</v>
      </c>
      <c r="N15" s="47">
        <f t="shared" si="1"/>
        <v>1814.0126275262371</v>
      </c>
      <c r="O15" s="26">
        <f>N15*'EIOPA RATES'!I23</f>
        <v>1450.1723213081752</v>
      </c>
      <c r="Q15" s="82">
        <f>B14*EXP('EIOPA RATES'!S23)*(DATA!$C$14-DATA!$C$15)</f>
        <v>438.75907361071665</v>
      </c>
      <c r="R15" s="84">
        <f>C14*EXP('EIOPA RATES'!S23)*(DATA!$C$14-DATA!$C$15)</f>
        <v>109.68976840267916</v>
      </c>
      <c r="S15" s="60">
        <f t="shared" si="2"/>
        <v>538.95717245813989</v>
      </c>
      <c r="T15" s="80">
        <f t="shared" si="3"/>
        <v>79.269423878893761</v>
      </c>
      <c r="W15" s="74" t="s">
        <v>78</v>
      </c>
      <c r="X15" s="70">
        <f>DATA!C4-X3-X14</f>
        <v>-559.63119353392221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RATES'!S24)*DATA!$C$15*G15*F15</f>
        <v>120.23276902543412</v>
      </c>
      <c r="M16" s="47">
        <f>DATA!$C$13*((1+DATA!$C$10)^A16)*F15*G15</f>
        <v>8.0861651841604143</v>
      </c>
      <c r="N16" s="47">
        <f t="shared" si="1"/>
        <v>1532.3018288408596</v>
      </c>
      <c r="O16" s="26">
        <f>N16*'EIOPA RATES'!I24</f>
        <v>1195.595234769236</v>
      </c>
      <c r="Q16" s="82">
        <f>B15*EXP('EIOPA RATES'!S24)*(DATA!$C$14-DATA!$C$15)</f>
        <v>439.64730564400526</v>
      </c>
      <c r="R16" s="84">
        <f>C15*EXP('EIOPA RATES'!S24)*(DATA!$C$14-DATA!$C$15)</f>
        <v>109.91182641100131</v>
      </c>
      <c r="S16" s="60">
        <f t="shared" si="2"/>
        <v>541.47296687084611</v>
      </c>
      <c r="T16" s="80">
        <f t="shared" si="3"/>
        <v>66.386970779171762</v>
      </c>
      <c r="W16" s="75" t="s">
        <v>79</v>
      </c>
      <c r="X16" s="71">
        <f>(DATA!$C$14-DATA!$C$15)*X18*DATA!C4</f>
        <v>3168.3780205202293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RATES'!S25)*DATA!$C$15*G16*F16</f>
        <v>100.04653714271311</v>
      </c>
      <c r="M17" s="47">
        <f>DATA!$C$13*((1+DATA!$C$10)^A17)*F16*G16</f>
        <v>6.8753911025694254</v>
      </c>
      <c r="N17" s="47">
        <f t="shared" si="1"/>
        <v>1290.4184857029481</v>
      </c>
      <c r="O17" s="26">
        <f>N17*'EIOPA RATES'!I25</f>
        <v>986.47186048716674</v>
      </c>
      <c r="Q17" s="82">
        <f>B16*EXP('EIOPA RATES'!S25)*(DATA!$C$14-DATA!$C$15)</f>
        <v>438.86303354236287</v>
      </c>
      <c r="R17" s="84">
        <f>C16*EXP('EIOPA RATES'!S25)*(DATA!$C$14-DATA!$C$15)</f>
        <v>109.71575838559072</v>
      </c>
      <c r="S17" s="60">
        <f t="shared" si="2"/>
        <v>541.70340082538416</v>
      </c>
      <c r="T17" s="80">
        <f t="shared" si="3"/>
        <v>55.22787688750401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RATES'!S26)*DATA!$C$15*G17*F17</f>
        <v>83.343559353171372</v>
      </c>
      <c r="M18" s="47">
        <f>DATA!$C$13*((1+DATA!$C$10)^A18)*F17*G17</f>
        <v>5.8316075886846086</v>
      </c>
      <c r="N18" s="47">
        <f t="shared" si="1"/>
        <v>1086.8213145856937</v>
      </c>
      <c r="O18" s="26">
        <f>N18*'EIOPA RATES'!I26</f>
        <v>811.09524916269538</v>
      </c>
      <c r="Q18" s="82">
        <f>B17*EXP('EIOPA RATES'!S26)*(DATA!$C$14-DATA!$C$15)</f>
        <v>439.65120778533975</v>
      </c>
      <c r="R18" s="84">
        <f>C17*EXP('EIOPA RATES'!S26)*(DATA!$C$14-DATA!$C$15)</f>
        <v>109.91280194633494</v>
      </c>
      <c r="S18" s="60">
        <f t="shared" si="2"/>
        <v>543.73240214299005</v>
      </c>
      <c r="T18" s="80">
        <f t="shared" si="3"/>
        <v>45.98831288982543</v>
      </c>
      <c r="W18" s="66" t="s">
        <v>80</v>
      </c>
      <c r="X18" s="69">
        <f>SUMPRODUCT(O4:O53,A4:A53)/SUM(O4:O53)</f>
        <v>5.6578178937861248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RATES'!S27)*DATA!$C$15*G18*F18</f>
        <v>68.736239450550116</v>
      </c>
      <c r="M19" s="47">
        <f>DATA!$C$13*((1+DATA!$C$10)^A19)*F18*G18</f>
        <v>4.9346225776164658</v>
      </c>
      <c r="N19" s="47">
        <f t="shared" si="1"/>
        <v>909.97733570391438</v>
      </c>
      <c r="O19" s="26">
        <f>N19*'EIOPA RATES'!I27</f>
        <v>668.08988098824568</v>
      </c>
      <c r="Q19" s="82">
        <f>B18*EXP('EIOPA RATES'!S27)*(DATA!$C$14-DATA!$C$15)</f>
        <v>437.07555492801174</v>
      </c>
      <c r="R19" s="84">
        <f>C18*EXP('EIOPA RATES'!S27)*(DATA!$C$14-DATA!$C$15)</f>
        <v>109.26888873200294</v>
      </c>
      <c r="S19" s="60">
        <f t="shared" si="2"/>
        <v>541.40982108239825</v>
      </c>
      <c r="T19" s="80">
        <f t="shared" si="3"/>
        <v>37.872999056136031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RATES'!S28)*DATA!$C$15*G19*F19</f>
        <v>56.739780600125243</v>
      </c>
      <c r="M20" s="47">
        <f>DATA!$C$13*((1+DATA!$C$10)^A20)*F19*G19</f>
        <v>4.1628946225248997</v>
      </c>
      <c r="N20" s="47">
        <f t="shared" si="1"/>
        <v>758.20222698182374</v>
      </c>
      <c r="O20" s="26">
        <f>N20*'EIOPA RATES'!I28</f>
        <v>545.46595447267896</v>
      </c>
      <c r="Q20" s="82">
        <f>B19*EXP('EIOPA RATES'!S28)*(DATA!$C$14-DATA!$C$15)</f>
        <v>436.23157505999649</v>
      </c>
      <c r="R20" s="84">
        <f>C19*EXP('EIOPA RATES'!S28)*(DATA!$C$14-DATA!$C$15)</f>
        <v>109.05789376499912</v>
      </c>
      <c r="S20" s="60">
        <f t="shared" si="2"/>
        <v>541.12657420247081</v>
      </c>
      <c r="T20" s="80">
        <f t="shared" si="3"/>
        <v>31.24637290011405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RATES'!S29)*DATA!$C$15*G20*F20</f>
        <v>46.685619829717673</v>
      </c>
      <c r="M21" s="47">
        <f>DATA!$C$13*((1+DATA!$C$10)^A21)*F20*G20</f>
        <v>3.5050383243625314</v>
      </c>
      <c r="N21" s="47">
        <f t="shared" si="1"/>
        <v>633.20829978409722</v>
      </c>
      <c r="O21" s="26">
        <f>N21*'EIOPA RATES'!I29</f>
        <v>446.96112508008338</v>
      </c>
      <c r="Q21" s="82">
        <f>B20*EXP('EIOPA RATES'!S29)*(DATA!$C$14-DATA!$C$15)</f>
        <v>434.82588803895936</v>
      </c>
      <c r="R21" s="84">
        <f>C20*EXP('EIOPA RATES'!S29)*(DATA!$C$14-DATA!$C$15)</f>
        <v>108.70647200973984</v>
      </c>
      <c r="S21" s="60">
        <f t="shared" si="2"/>
        <v>540.02732172433662</v>
      </c>
      <c r="T21" s="80">
        <f t="shared" si="3"/>
        <v>25.659682112538146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RATES'!S30)*DATA!$C$15*G21*F21</f>
        <v>38.035134744043326</v>
      </c>
      <c r="M22" s="47">
        <f>DATA!$C$13*((1+DATA!$C$10)^A22)*F21*G21</f>
        <v>2.9418988233634362</v>
      </c>
      <c r="N22" s="47">
        <f t="shared" si="1"/>
        <v>526.889918983185</v>
      </c>
      <c r="O22" s="26">
        <f>N22*'EIOPA RATES'!I30</f>
        <v>367.37944755707116</v>
      </c>
      <c r="Q22" s="82">
        <f>B21*EXP('EIOPA RATES'!S30)*(DATA!$C$14-DATA!$C$15)</f>
        <v>430.50919594555677</v>
      </c>
      <c r="R22" s="84">
        <f>C21*EXP('EIOPA RATES'!S30)*(DATA!$C$14-DATA!$C$15)</f>
        <v>107.62729898638919</v>
      </c>
      <c r="S22" s="60">
        <f t="shared" si="2"/>
        <v>535.19459610858257</v>
      </c>
      <c r="T22" s="80">
        <f t="shared" si="3"/>
        <v>20.836505359312863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RATES'!S31)*DATA!$C$15*G22*F22</f>
        <v>30.947413881026129</v>
      </c>
      <c r="M23" s="47">
        <f>DATA!$C$13*((1+DATA!$C$10)^A23)*F22*G22</f>
        <v>2.4586999232916895</v>
      </c>
      <c r="N23" s="47">
        <f t="shared" si="1"/>
        <v>439.53707883734825</v>
      </c>
      <c r="O23" s="26">
        <f>N23*'EIOPA RATES'!I31</f>
        <v>301.83358303526654</v>
      </c>
      <c r="Q23" s="82">
        <f>B22*EXP('EIOPA RATES'!S31)*(DATA!$C$14-DATA!$C$15)</f>
        <v>427.50796765758452</v>
      </c>
      <c r="R23" s="84">
        <f>C22*EXP('EIOPA RATES'!S31)*(DATA!$C$14-DATA!$C$15)</f>
        <v>106.87699191439613</v>
      </c>
      <c r="S23" s="60">
        <f t="shared" si="2"/>
        <v>531.92625964868898</v>
      </c>
      <c r="T23" s="80">
        <f t="shared" si="3"/>
        <v>16.878437827092586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RATES'!S32)*DATA!$C$15*G23*F23</f>
        <v>25.078853262973158</v>
      </c>
      <c r="M24" s="47">
        <f>DATA!$C$13*((1+DATA!$C$10)^A24)*F23*G23</f>
        <v>2.043964528433365</v>
      </c>
      <c r="N24" s="47">
        <f t="shared" si="1"/>
        <v>364.67701954103984</v>
      </c>
      <c r="O24" s="26">
        <f>N24*'EIOPA RATES'!I32</f>
        <v>246.32224668860812</v>
      </c>
      <c r="Q24" s="82">
        <f>B23*EXP('EIOPA RATES'!S32)*(DATA!$C$14-DATA!$C$15)</f>
        <v>425.06942679817973</v>
      </c>
      <c r="R24" s="84">
        <f>C23*EXP('EIOPA RATES'!S32)*(DATA!$C$14-DATA!$C$15)</f>
        <v>106.26735669954493</v>
      </c>
      <c r="S24" s="60">
        <f t="shared" si="2"/>
        <v>529.29281896929137</v>
      </c>
      <c r="T24" s="80">
        <f t="shared" si="3"/>
        <v>13.617895260251302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RATES'!S33)*DATA!$C$15*G24*F24</f>
        <v>20.231950598643756</v>
      </c>
      <c r="M25" s="47">
        <f>DATA!$C$13*((1+DATA!$C$10)^A25)*F24*G24</f>
        <v>1.690466997198804</v>
      </c>
      <c r="N25" s="47">
        <f t="shared" si="1"/>
        <v>304.34107682654121</v>
      </c>
      <c r="O25" s="26">
        <f>N25*'EIOPA RATES'!I33</f>
        <v>202.06809941282734</v>
      </c>
      <c r="Q25" s="82">
        <f>B24*EXP('EIOPA RATES'!S33)*(DATA!$C$14-DATA!$C$15)</f>
        <v>422.91859505568289</v>
      </c>
      <c r="R25" s="84">
        <f>C24*EXP('EIOPA RATES'!S33)*(DATA!$C$14-DATA!$C$15)</f>
        <v>105.72964876392072</v>
      </c>
      <c r="S25" s="60">
        <f t="shared" si="2"/>
        <v>526.95777682240487</v>
      </c>
      <c r="T25" s="80">
        <f t="shared" si="3"/>
        <v>10.907999767965313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RATES'!S34)*DATA!$C$15*G25*F25</f>
        <v>16.211399393955485</v>
      </c>
      <c r="M26" s="47">
        <f>DATA!$C$13*((1+DATA!$C$10)^A26)*F25*G25</f>
        <v>1.3872737940108462</v>
      </c>
      <c r="N26" s="47">
        <f t="shared" si="1"/>
        <v>250.77123479126016</v>
      </c>
      <c r="O26" s="26">
        <f>N26*'EIOPA RATES'!I34</f>
        <v>163.50322434027842</v>
      </c>
      <c r="Q26" s="82">
        <f>B25*EXP('EIOPA RATES'!S34)*(DATA!$C$14-DATA!$C$15)</f>
        <v>421.19597873931428</v>
      </c>
      <c r="R26" s="84">
        <f>C25*EXP('EIOPA RATES'!S34)*(DATA!$C$14-DATA!$C$15)</f>
        <v>105.29899468482857</v>
      </c>
      <c r="S26" s="60">
        <f t="shared" si="2"/>
        <v>525.10769963013195</v>
      </c>
      <c r="T26" s="80">
        <f t="shared" si="3"/>
        <v>8.6877467252803022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RATES'!S35)*DATA!$C$15*G26*F26</f>
        <v>12.913003862784997</v>
      </c>
      <c r="M27" s="47">
        <f>DATA!$C$13*((1+DATA!$C$10)^A27)*F26*G26</f>
        <v>1.1309719071222304</v>
      </c>
      <c r="N27" s="47">
        <f t="shared" si="1"/>
        <v>205.96056184997371</v>
      </c>
      <c r="O27" s="26">
        <f>N27*'EIOPA RATES'!I35</f>
        <v>131.78142927182157</v>
      </c>
      <c r="Q27" s="82">
        <f>B26*EXP('EIOPA RATES'!S35)*(DATA!$C$14-DATA!$C$15)</f>
        <v>419.76046134124886</v>
      </c>
      <c r="R27" s="84">
        <f>C26*EXP('EIOPA RATES'!S35)*(DATA!$C$14-DATA!$C$15)</f>
        <v>104.94011533531221</v>
      </c>
      <c r="S27" s="60">
        <f t="shared" si="2"/>
        <v>523.5696047694388</v>
      </c>
      <c r="T27" s="80">
        <f t="shared" si="3"/>
        <v>6.8715406846902862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RATES'!S36)*DATA!$C$15*G27*F27</f>
        <v>10.216302830554998</v>
      </c>
      <c r="M28" s="47">
        <f>DATA!$C$13*((1+DATA!$C$10)^A28)*F27*G27</f>
        <v>0.91510919708127969</v>
      </c>
      <c r="N28" s="47">
        <f t="shared" si="1"/>
        <v>168.8515020225868</v>
      </c>
      <c r="O28" s="26">
        <f>N28*'EIOPA RATES'!I36</f>
        <v>105.94205256053327</v>
      </c>
      <c r="Q28" s="82">
        <f>B27*EXP('EIOPA RATES'!S36)*(DATA!$C$14-DATA!$C$15)</f>
        <v>418.64612363287324</v>
      </c>
      <c r="R28" s="84">
        <f>C27*EXP('EIOPA RATES'!S36)*(DATA!$C$14-DATA!$C$15)</f>
        <v>104.66153090821831</v>
      </c>
      <c r="S28" s="60">
        <f t="shared" si="2"/>
        <v>522.39254534401027</v>
      </c>
      <c r="T28" s="80">
        <f t="shared" si="3"/>
        <v>5.3890472447420112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RATES'!S37)*DATA!$C$15*G28*F28</f>
        <v>8.0136498668573726</v>
      </c>
      <c r="M29" s="47">
        <f>DATA!$C$13*((1+DATA!$C$10)^A29)*F28*G28</f>
        <v>0.73368293202230694</v>
      </c>
      <c r="N29" s="47">
        <f t="shared" si="1"/>
        <v>136.66092179895927</v>
      </c>
      <c r="O29" s="26">
        <f>N29*'EIOPA RATES'!I37</f>
        <v>84.032130351459983</v>
      </c>
      <c r="Q29" s="82">
        <f>B28*EXP('EIOPA RATES'!S37)*(DATA!$C$14-DATA!$C$15)</f>
        <v>417.78068314921205</v>
      </c>
      <c r="R29" s="84">
        <f>C28*EXP('EIOPA RATES'!S37)*(DATA!$C$14-DATA!$C$15)</f>
        <v>104.44517078730301</v>
      </c>
      <c r="S29" s="60">
        <f t="shared" si="2"/>
        <v>521.49217100449266</v>
      </c>
      <c r="T29" s="80">
        <f t="shared" si="3"/>
        <v>4.1932013138447051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RATES'!S38)*DATA!$C$15*G29*F29</f>
        <v>6.235635698037842</v>
      </c>
      <c r="M30" s="47">
        <f>DATA!$C$13*((1+DATA!$C$10)^A30)*F29*G29</f>
        <v>0.5832993439049674</v>
      </c>
      <c r="N30" s="47">
        <f t="shared" si="1"/>
        <v>110.75803530875223</v>
      </c>
      <c r="O30" s="26">
        <f>N30*'EIOPA RATES'!I38</f>
        <v>66.718712189134237</v>
      </c>
      <c r="Q30" s="82">
        <f>B29*EXP('EIOPA RATES'!S38)*(DATA!$C$14-DATA!$C$15)</f>
        <v>417.07660230996481</v>
      </c>
      <c r="R30" s="84">
        <f>C29*EXP('EIOPA RATES'!S38)*(DATA!$C$14-DATA!$C$15)</f>
        <v>104.2691505774912</v>
      </c>
      <c r="S30" s="60">
        <f t="shared" si="2"/>
        <v>520.76245354355103</v>
      </c>
      <c r="T30" s="80">
        <f t="shared" si="3"/>
        <v>3.2263870556481291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RATES'!S39)*DATA!$C$15*G30*F30</f>
        <v>4.7998245857369737</v>
      </c>
      <c r="M31" s="47">
        <f>DATA!$C$13*((1+DATA!$C$10)^A31)*F30*G30</f>
        <v>0.45842737274211676</v>
      </c>
      <c r="N31" s="47">
        <f t="shared" si="1"/>
        <v>89.562705136530724</v>
      </c>
      <c r="O31" s="26">
        <f>N31*'EIOPA RATES'!I39</f>
        <v>52.816877120378173</v>
      </c>
      <c r="Q31" s="82">
        <f>B30*EXP('EIOPA RATES'!S39)*(DATA!$C$14-DATA!$C$15)</f>
        <v>416.65977637148671</v>
      </c>
      <c r="R31" s="84">
        <f>C30*EXP('EIOPA RATES'!S39)*(DATA!$C$14-DATA!$C$15)</f>
        <v>104.16494409287168</v>
      </c>
      <c r="S31" s="60">
        <f t="shared" si="2"/>
        <v>520.36629309161628</v>
      </c>
      <c r="T31" s="80">
        <f t="shared" si="3"/>
        <v>2.4473703727651945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RATES'!S40)*DATA!$C$15*G31*F31</f>
        <v>3.6417074334419328</v>
      </c>
      <c r="M32" s="47">
        <f>DATA!$C$13*((1+DATA!$C$10)^A32)*F31*G31</f>
        <v>0.35496411647534443</v>
      </c>
      <c r="N32" s="47">
        <f t="shared" si="1"/>
        <v>71.647235556945063</v>
      </c>
      <c r="O32" s="26">
        <f>N32*'EIOPA RATES'!I40</f>
        <v>41.344511227498998</v>
      </c>
      <c r="Q32" s="82">
        <f>B31*EXP('EIOPA RATES'!S40)*(DATA!$C$14-DATA!$C$15)</f>
        <v>416.43528838981092</v>
      </c>
      <c r="R32" s="84">
        <f>C31*EXP('EIOPA RATES'!S40)*(DATA!$C$14-DATA!$C$15)</f>
        <v>104.10882209745273</v>
      </c>
      <c r="S32" s="60">
        <f t="shared" si="2"/>
        <v>520.18914637078831</v>
      </c>
      <c r="T32" s="80">
        <f t="shared" si="3"/>
        <v>1.8256392585766557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RATES'!S41)*DATA!$C$15*G32*F32</f>
        <v>2.7165596484872836</v>
      </c>
      <c r="M33" s="47">
        <f>DATA!$C$13*((1+DATA!$C$10)^A33)*F32*G32</f>
        <v>0.27017661903508977</v>
      </c>
      <c r="N33" s="47">
        <f t="shared" si="1"/>
        <v>56.355911843390835</v>
      </c>
      <c r="O33" s="26">
        <f>N33*'EIOPA RATES'!I41</f>
        <v>31.816009353902</v>
      </c>
      <c r="Q33" s="82">
        <f>B32*EXP('EIOPA RATES'!S41)*(DATA!$C$14-DATA!$C$15)</f>
        <v>416.29249199125576</v>
      </c>
      <c r="R33" s="84">
        <f>C32*EXP('EIOPA RATES'!S41)*(DATA!$C$14-DATA!$C$15)</f>
        <v>104.07312299781394</v>
      </c>
      <c r="S33" s="60">
        <f t="shared" si="2"/>
        <v>520.09543837003469</v>
      </c>
      <c r="T33" s="80">
        <f t="shared" si="3"/>
        <v>1.3371581966003478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RATES'!S42)*DATA!$C$15*G33*F33</f>
        <v>1.9903687119517581</v>
      </c>
      <c r="M34" s="47">
        <f>DATA!$C$13*((1+DATA!$C$10)^A34)*F33*G33</f>
        <v>0.201880327600024</v>
      </c>
      <c r="N34" s="47">
        <f t="shared" si="1"/>
        <v>43.615459697718364</v>
      </c>
      <c r="O34" s="26">
        <f>N34*'EIOPA RATES'!I42</f>
        <v>24.077828086703587</v>
      </c>
      <c r="Q34" s="82">
        <f>B33*EXP('EIOPA RATES'!S42)*(DATA!$C$14-DATA!$C$15)</f>
        <v>416.35789340670334</v>
      </c>
      <c r="R34" s="84">
        <f>C33*EXP('EIOPA RATES'!S42)*(DATA!$C$14-DATA!$C$15)</f>
        <v>104.08947335167584</v>
      </c>
      <c r="S34" s="60">
        <f t="shared" si="2"/>
        <v>520.24548643077912</v>
      </c>
      <c r="T34" s="80">
        <f t="shared" si="3"/>
        <v>0.95983894158244087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RATES'!S43)*DATA!$C$15*G34*F34</f>
        <v>1.4288466902436647</v>
      </c>
      <c r="M35" s="47">
        <f>DATA!$C$13*((1+DATA!$C$10)^A35)*F34*G34</f>
        <v>0.14776938678951368</v>
      </c>
      <c r="N35" s="47">
        <f t="shared" si="1"/>
        <v>33.105444037488191</v>
      </c>
      <c r="O35" s="26">
        <f>N35*'EIOPA RATES'!I43</f>
        <v>17.867069580394354</v>
      </c>
      <c r="Q35" s="82">
        <f>B34*EXP('EIOPA RATES'!S43)*(DATA!$C$14-DATA!$C$15)</f>
        <v>416.51303850163441</v>
      </c>
      <c r="R35" s="84">
        <f>C34*EXP('EIOPA RATES'!S43)*(DATA!$C$14-DATA!$C$15)</f>
        <v>104.1282596254086</v>
      </c>
      <c r="S35" s="60">
        <f t="shared" si="2"/>
        <v>520.49352874025351</v>
      </c>
      <c r="T35" s="80">
        <f t="shared" si="3"/>
        <v>0.6736383916022074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RATES'!S44)*DATA!$C$15*G35*F35</f>
        <v>1.0029111095670644</v>
      </c>
      <c r="M36" s="47">
        <f>DATA!$C$13*((1+DATA!$C$10)^A36)*F35*G35</f>
        <v>0.10573191401798004</v>
      </c>
      <c r="N36" s="47">
        <f t="shared" si="1"/>
        <v>24.534378926136043</v>
      </c>
      <c r="O36" s="26">
        <f>N36*'EIOPA RATES'!I44</f>
        <v>12.942330231423618</v>
      </c>
      <c r="Q36" s="82">
        <f>B35*EXP('EIOPA RATES'!S44)*(DATA!$C$14-DATA!$C$15)</f>
        <v>416.75801306753419</v>
      </c>
      <c r="R36" s="84">
        <f>C35*EXP('EIOPA RATES'!S44)*(DATA!$C$14-DATA!$C$15)</f>
        <v>104.18950326688355</v>
      </c>
      <c r="S36" s="60">
        <f t="shared" si="2"/>
        <v>520.84178442039979</v>
      </c>
      <c r="T36" s="80">
        <f t="shared" si="3"/>
        <v>0.46163548978710628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RATES'!S45)*DATA!$C$15*G36*F36</f>
        <v>0.68760342094342575</v>
      </c>
      <c r="M37" s="47">
        <f>DATA!$C$13*((1+DATA!$C$10)^A37)*F36*G36</f>
        <v>7.3856401052674561E-2</v>
      </c>
      <c r="N37" s="47">
        <f t="shared" si="1"/>
        <v>17.678093620608472</v>
      </c>
      <c r="O37" s="26">
        <f>N37*'EIOPA RATES'!I45</f>
        <v>9.1099917015054821</v>
      </c>
      <c r="Q37" s="82">
        <f>B36*EXP('EIOPA RATES'!S45)*(DATA!$C$14-DATA!$C$15)</f>
        <v>417.2320581219617</v>
      </c>
      <c r="R37" s="84">
        <f>C36*EXP('EIOPA RATES'!S45)*(DATA!$C$14-DATA!$C$15)</f>
        <v>104.30801453049042</v>
      </c>
      <c r="S37" s="60">
        <f t="shared" si="2"/>
        <v>521.46621625139949</v>
      </c>
      <c r="T37" s="80">
        <f t="shared" si="3"/>
        <v>0.3090358582164901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RATES'!S46)*DATA!$C$15*G37*F37</f>
        <v>0.46038702935501807</v>
      </c>
      <c r="M38" s="47">
        <f>DATA!$C$13*((1+DATA!$C$10)^A38)*F37*G37</f>
        <v>5.0370659712611746E-2</v>
      </c>
      <c r="N38" s="47">
        <f t="shared" si="1"/>
        <v>12.538641312424994</v>
      </c>
      <c r="O38" s="26">
        <f>N38*'EIOPA RATES'!I46</f>
        <v>6.3106800291259226</v>
      </c>
      <c r="Q38" s="82">
        <f>B37*EXP('EIOPA RATES'!S46)*(DATA!$C$14-DATA!$C$15)</f>
        <v>417.80477101621631</v>
      </c>
      <c r="R38" s="84">
        <f>C37*EXP('EIOPA RATES'!S46)*(DATA!$C$14-DATA!$C$15)</f>
        <v>104.45119275405408</v>
      </c>
      <c r="S38" s="60">
        <f t="shared" si="2"/>
        <v>522.20559311055774</v>
      </c>
      <c r="T38" s="80">
        <f t="shared" si="3"/>
        <v>0.20077530067098778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RATES'!S47)*DATA!$C$15*G38*F38</f>
        <v>0.29905672774028735</v>
      </c>
      <c r="M39" s="47">
        <f>DATA!$C$13*((1+DATA!$C$10)^A39)*F38*G38</f>
        <v>3.3332192353629282E-2</v>
      </c>
      <c r="N39" s="47">
        <f t="shared" si="1"/>
        <v>8.5346834266582263</v>
      </c>
      <c r="O39" s="26">
        <f>N39*'EIOPA RATES'!I47</f>
        <v>4.1957299176779763</v>
      </c>
      <c r="Q39" s="82">
        <f>B38*EXP('EIOPA RATES'!S47)*(DATA!$C$14-DATA!$C$15)</f>
        <v>418.32885672178793</v>
      </c>
      <c r="R39" s="84">
        <f>C38*EXP('EIOPA RATES'!S47)*(DATA!$C$14-DATA!$C$15)</f>
        <v>104.58221418044698</v>
      </c>
      <c r="S39" s="60">
        <f t="shared" si="2"/>
        <v>522.87773870988121</v>
      </c>
      <c r="T39" s="80">
        <f t="shared" si="3"/>
        <v>0.12699536846464216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RATES'!S48)*DATA!$C$15*G39*F39</f>
        <v>0.1892639934955021</v>
      </c>
      <c r="M40" s="47">
        <f>DATA!$C$13*((1+DATA!$C$10)^A40)*F39*G39</f>
        <v>2.1477464773293018E-2</v>
      </c>
      <c r="N40" s="47">
        <f t="shared" si="1"/>
        <v>5.6585184507736246</v>
      </c>
      <c r="O40" s="26">
        <f>N40*'EIOPA RATES'!I48</f>
        <v>2.7156027557661506</v>
      </c>
      <c r="Q40" s="82">
        <f>B39*EXP('EIOPA RATES'!S48)*(DATA!$C$14-DATA!$C$15)</f>
        <v>419.09577435393885</v>
      </c>
      <c r="R40" s="84">
        <f>C39*EXP('EIOPA RATES'!S48)*(DATA!$C$14-DATA!$C$15)</f>
        <v>104.77394358848471</v>
      </c>
      <c r="S40" s="60">
        <f t="shared" si="2"/>
        <v>523.84824047765028</v>
      </c>
      <c r="T40" s="80">
        <f t="shared" si="3"/>
        <v>7.8087054058660066E-2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RATES'!S49)*DATA!$C$15*G40*F40</f>
        <v>0.11635618301556609</v>
      </c>
      <c r="M41" s="47">
        <f>DATA!$C$13*((1+DATA!$C$10)^A41)*F40*G40</f>
        <v>1.3445253850889214E-2</v>
      </c>
      <c r="N41" s="47">
        <f t="shared" si="1"/>
        <v>3.6373746295296159</v>
      </c>
      <c r="O41" s="26">
        <f>N41*'EIOPA RATES'!I49</f>
        <v>1.7043341457476666</v>
      </c>
      <c r="Q41" s="82">
        <f>B40*EXP('EIOPA RATES'!S49)*(DATA!$C$14-DATA!$C$15)</f>
        <v>419.80627843603878</v>
      </c>
      <c r="R41" s="84">
        <f>C40*EXP('EIOPA RATES'!S49)*(DATA!$C$14-DATA!$C$15)</f>
        <v>104.9515696090097</v>
      </c>
      <c r="S41" s="60">
        <f t="shared" si="2"/>
        <v>524.74440279119756</v>
      </c>
      <c r="T41" s="80">
        <f t="shared" si="3"/>
        <v>4.6594567810017237E-2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RATES'!S50)*DATA!$C$15*G41*F41</f>
        <v>6.9470194296746252E-2</v>
      </c>
      <c r="M42" s="47">
        <f>DATA!$C$13*((1+DATA!$C$10)^A42)*F41*G41</f>
        <v>8.169267209446867E-3</v>
      </c>
      <c r="N42" s="47">
        <f t="shared" si="1"/>
        <v>2.2680580135850557</v>
      </c>
      <c r="O42" s="26">
        <f>N42*'EIOPA RATES'!I50</f>
        <v>1.036966202251401</v>
      </c>
      <c r="Q42" s="82">
        <f>B41*EXP('EIOPA RATES'!S50)*(DATA!$C$14-DATA!$C$15)</f>
        <v>420.76930748249981</v>
      </c>
      <c r="R42" s="84">
        <f>C41*EXP('EIOPA RATES'!S50)*(DATA!$C$14-DATA!$C$15)</f>
        <v>105.19232687062495</v>
      </c>
      <c r="S42" s="60">
        <f t="shared" si="2"/>
        <v>525.95346508591524</v>
      </c>
      <c r="T42" s="80">
        <f t="shared" si="3"/>
        <v>2.6949325777622865E-2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RATES'!S51)*DATA!$C$15*G42*F42</f>
        <v>4.018913637571999E-2</v>
      </c>
      <c r="M43" s="47">
        <f>DATA!$C$13*((1+DATA!$C$10)^A43)*F42*G42</f>
        <v>4.8083534522114814E-3</v>
      </c>
      <c r="N43" s="47">
        <f t="shared" si="1"/>
        <v>1.3713116739393993</v>
      </c>
      <c r="O43" s="26">
        <f>N43*'EIOPA RATES'!I51</f>
        <v>0.61162949609756689</v>
      </c>
      <c r="Q43" s="82">
        <f>B42*EXP('EIOPA RATES'!S51)*(DATA!$C$14-DATA!$C$15)</f>
        <v>421.83353518752557</v>
      </c>
      <c r="R43" s="84">
        <f>C42*EXP('EIOPA RATES'!S51)*(DATA!$C$14-DATA!$C$15)</f>
        <v>105.45838379688139</v>
      </c>
      <c r="S43" s="60">
        <f t="shared" si="2"/>
        <v>527.28711063095477</v>
      </c>
      <c r="T43" s="80">
        <f t="shared" si="3"/>
        <v>1.5052062120866369E-2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RATES'!S52)*DATA!$C$15*G43*F43</f>
        <v>2.2443025907171586E-2</v>
      </c>
      <c r="M44" s="47">
        <f>DATA!$C$13*((1+DATA!$C$10)^A44)*F43*G43</f>
        <v>2.7324034123811765E-3</v>
      </c>
      <c r="N44" s="47">
        <f t="shared" si="1"/>
        <v>0.80811520538235027</v>
      </c>
      <c r="O44" s="26">
        <f>N44*'EIOPA RATES'!I52</f>
        <v>0.35167371345357207</v>
      </c>
      <c r="Q44" s="82">
        <f>B43*EXP('EIOPA RATES'!S52)*(DATA!$C$14-DATA!$C$15)</f>
        <v>422.82978921382659</v>
      </c>
      <c r="R44" s="84">
        <f>C43*EXP('EIOPA RATES'!S52)*(DATA!$C$14-DATA!$C$15)</f>
        <v>105.70744730345665</v>
      </c>
      <c r="S44" s="60">
        <f t="shared" si="2"/>
        <v>528.53450411387075</v>
      </c>
      <c r="T44" s="80">
        <f t="shared" si="3"/>
        <v>8.0230137706883333E-3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RATES'!S53)*DATA!$C$15*G44*F44</f>
        <v>1.1965053638082344E-2</v>
      </c>
      <c r="M45" s="47">
        <f>DATA!$C$13*((1+DATA!$C$10)^A45)*F44*G44</f>
        <v>1.4820414056020417E-3</v>
      </c>
      <c r="N45" s="47">
        <f t="shared" si="1"/>
        <v>0.45764492068736867</v>
      </c>
      <c r="O45" s="26">
        <f>N45*'EIOPA RATES'!I53</f>
        <v>0.1942746957981504</v>
      </c>
      <c r="Q45" s="82">
        <f>B44*EXP('EIOPA RATES'!S53)*(DATA!$C$14-DATA!$C$15)</f>
        <v>423.91957320301572</v>
      </c>
      <c r="R45" s="84">
        <f>C44*EXP('EIOPA RATES'!S53)*(DATA!$C$14-DATA!$C$15)</f>
        <v>105.97989330075393</v>
      </c>
      <c r="S45" s="60">
        <f t="shared" si="2"/>
        <v>529.89798446236409</v>
      </c>
      <c r="T45" s="80">
        <f t="shared" si="3"/>
        <v>4.0341986756351747E-3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RATES'!S54)*DATA!$C$15*G45*F45</f>
        <v>6.0176478251960791E-3</v>
      </c>
      <c r="M46" s="47">
        <f>DATA!$C$13*((1+DATA!$C$10)^A46)*F45*G45</f>
        <v>7.5816080836149777E-4</v>
      </c>
      <c r="N46" s="47">
        <f t="shared" si="1"/>
        <v>0.24254538164162592</v>
      </c>
      <c r="O46" s="26">
        <f>N46*'EIOPA RATES'!I54</f>
        <v>0.10041721196822889</v>
      </c>
      <c r="Q46" s="82">
        <f>B45*EXP('EIOPA RATES'!S54)*(DATA!$C$14-DATA!$C$15)</f>
        <v>425.10358293257013</v>
      </c>
      <c r="R46" s="84">
        <f>C45*EXP('EIOPA RATES'!S54)*(DATA!$C$14-DATA!$C$15)</f>
        <v>106.27589573314253</v>
      </c>
      <c r="S46" s="60">
        <f t="shared" si="2"/>
        <v>531.37872050490432</v>
      </c>
      <c r="T46" s="80">
        <f t="shared" si="3"/>
        <v>1.9153196287297692E-3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RATES'!S55)*DATA!$C$15*G46*F46</f>
        <v>2.8576138230905499E-3</v>
      </c>
      <c r="M47" s="47">
        <f>DATA!$C$13*((1+DATA!$C$10)^A47)*F46*G46</f>
        <v>3.6612854379377776E-4</v>
      </c>
      <c r="N47" s="47">
        <f t="shared" si="1"/>
        <v>0.12111858627010702</v>
      </c>
      <c r="O47" s="26">
        <f>N47*'EIOPA RATES'!I55</f>
        <v>4.8894511663524799E-2</v>
      </c>
      <c r="Q47" s="82">
        <f>B46*EXP('EIOPA RATES'!S55)*(DATA!$C$14-DATA!$C$15)</f>
        <v>426.38257681836666</v>
      </c>
      <c r="R47" s="84">
        <f>C46*EXP('EIOPA RATES'!S55)*(DATA!$C$14-DATA!$C$15)</f>
        <v>106.59564420459166</v>
      </c>
      <c r="S47" s="60">
        <f t="shared" si="2"/>
        <v>532.97785489441458</v>
      </c>
      <c r="T47" s="80">
        <f t="shared" si="3"/>
        <v>8.5449090375700376E-4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RATES'!S56)*DATA!$C$15*G47*F47</f>
        <v>1.2751544020588451E-3</v>
      </c>
      <c r="M48" s="47">
        <f>DATA!$C$13*((1+DATA!$C$10)^A48)*F47*G47</f>
        <v>1.6610967889080201E-4</v>
      </c>
      <c r="N48" s="47">
        <f t="shared" si="1"/>
        <v>5.670014898158126E-2</v>
      </c>
      <c r="O48" s="26">
        <f>N48*'EIOPA RATES'!I56</f>
        <v>2.2313840116333077E-2</v>
      </c>
      <c r="Q48" s="82">
        <f>B47*EXP('EIOPA RATES'!S56)*(DATA!$C$14-DATA!$C$15)</f>
        <v>427.75737672336328</v>
      </c>
      <c r="R48" s="84">
        <f>C47*EXP('EIOPA RATES'!S56)*(DATA!$C$14-DATA!$C$15)</f>
        <v>106.93934418084082</v>
      </c>
      <c r="S48" s="60">
        <f t="shared" si="2"/>
        <v>534.69655479452524</v>
      </c>
      <c r="T48" s="80">
        <f t="shared" si="3"/>
        <v>3.5645515907465757E-4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RATES'!S57)*DATA!$C$15*G48*F48</f>
        <v>5.318115587115399E-4</v>
      </c>
      <c r="M49" s="47">
        <f>DATA!$C$13*((1+DATA!$C$10)^A49)*F48*G48</f>
        <v>7.0452166051797809E-5</v>
      </c>
      <c r="N49" s="47">
        <f t="shared" si="1"/>
        <v>2.4753617389914943E-2</v>
      </c>
      <c r="O49" s="26">
        <f>N49*'EIOPA RATES'!I57</f>
        <v>9.4988687603412073E-3</v>
      </c>
      <c r="Q49" s="82">
        <f>B48*EXP('EIOPA RATES'!S57)*(DATA!$C$14-DATA!$C$15)</f>
        <v>429.03553670149461</v>
      </c>
      <c r="R49" s="84">
        <f>C48*EXP('EIOPA RATES'!S57)*(DATA!$C$14-DATA!$C$15)</f>
        <v>107.25888417537365</v>
      </c>
      <c r="S49" s="60">
        <f t="shared" si="2"/>
        <v>536.2943504247022</v>
      </c>
      <c r="T49" s="80">
        <f t="shared" si="3"/>
        <v>1.382713639269793E-4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RATES'!S58)*DATA!$C$15*G49*F49</f>
        <v>2.0633358020004294E-4</v>
      </c>
      <c r="M50" s="47">
        <f>DATA!$C$13*((1+DATA!$C$10)^A50)*F49*G49</f>
        <v>2.7792398466658135E-5</v>
      </c>
      <c r="N50" s="47">
        <f t="shared" si="1"/>
        <v>1.0025825140280324E-2</v>
      </c>
      <c r="O50" s="26">
        <f>N50*'EIOPA RATES'!I58</f>
        <v>3.7506933498883659E-3</v>
      </c>
      <c r="Q50" s="82">
        <f>B49*EXP('EIOPA RATES'!S58)*(DATA!$C$14-DATA!$C$15)</f>
        <v>430.40162427170367</v>
      </c>
      <c r="R50" s="84">
        <f>C49*EXP('EIOPA RATES'!S58)*(DATA!$C$14-DATA!$C$15)</f>
        <v>107.60040606792592</v>
      </c>
      <c r="S50" s="60">
        <f t="shared" si="2"/>
        <v>538.00200254723109</v>
      </c>
      <c r="T50" s="80">
        <f t="shared" si="3"/>
        <v>4.9639007403192409E-5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RATES'!S59)*DATA!$C$15*G50*F50</f>
        <v>7.4122440612656406E-5</v>
      </c>
      <c r="M51" s="47">
        <f>DATA!$C$13*((1+DATA!$C$10)^A51)*F50*G50</f>
        <v>1.014463371872349E-5</v>
      </c>
      <c r="N51" s="47">
        <f t="shared" si="1"/>
        <v>3.7474617586303808E-3</v>
      </c>
      <c r="O51" s="26">
        <f>N51*'EIOPA RATES'!I59</f>
        <v>1.3658338499648328E-3</v>
      </c>
      <c r="Q51" s="82">
        <f>B50*EXP('EIOPA RATES'!S59)*(DATA!$C$14-DATA!$C$15)</f>
        <v>432.05946840310133</v>
      </c>
      <c r="R51" s="84">
        <f>C50*EXP('EIOPA RATES'!S59)*(DATA!$C$14-DATA!$C$15)</f>
        <v>108.01486710077533</v>
      </c>
      <c r="S51" s="60">
        <f t="shared" si="2"/>
        <v>540.07432535924295</v>
      </c>
      <c r="T51" s="80">
        <f t="shared" si="3"/>
        <v>1.6413179497289106E-5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RATES'!S60)*DATA!$C$15*G51*F51</f>
        <v>2.4490402904656786E-5</v>
      </c>
      <c r="M52" s="47">
        <f>DATA!$C$13*((1+DATA!$C$10)^A52)*F51*G51</f>
        <v>3.4082899472952157E-6</v>
      </c>
      <c r="N52" s="47">
        <f t="shared" si="1"/>
        <v>1.2855970225122547E-3</v>
      </c>
      <c r="O52" s="26">
        <f>N52*'EIOPA RATES'!I60</f>
        <v>4.5683371328932867E-4</v>
      </c>
      <c r="Q52" s="82">
        <f>B51*EXP('EIOPA RATES'!S60)*(DATA!$C$14-DATA!$C$15)</f>
        <v>433.40084662218305</v>
      </c>
      <c r="R52" s="84">
        <f>C51*EXP('EIOPA RATES'!S60)*(DATA!$C$14-DATA!$C$15)</f>
        <v>108.35021165554576</v>
      </c>
      <c r="S52" s="60">
        <f t="shared" si="2"/>
        <v>541.75105486943892</v>
      </c>
      <c r="T52" s="80">
        <f t="shared" si="3"/>
        <v>4.9648586012689124E-6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F53*D53</f>
        <v>0.48078880074557051</v>
      </c>
      <c r="L53" s="60">
        <f>D52*EXP('EIOPA RATES'!S61)*DATA!$C$15*G52*F52</f>
        <v>7.4130862763976083E-6</v>
      </c>
      <c r="M53" s="47">
        <f>DATA!$C$13*((1+DATA!$C$10)^A53)*F52*G52</f>
        <v>1.048345986458043E-6</v>
      </c>
      <c r="N53" s="48">
        <f t="shared" si="1"/>
        <v>0.48119146632385784</v>
      </c>
      <c r="O53" s="26">
        <f>N53*'EIOPA RATES'!I61</f>
        <v>0.1665999500356824</v>
      </c>
      <c r="Q53" s="82">
        <f>B52*EXP('EIOPA RATES'!S61)*(DATA!$C$14-DATA!$C$15)</f>
        <v>435.03575101640484</v>
      </c>
      <c r="R53" s="84">
        <f>C52*EXP('EIOPA RATES'!S61)*(DATA!$C$14-DATA!$C$15)</f>
        <v>108.75893775410121</v>
      </c>
      <c r="S53" s="60">
        <f t="shared" si="2"/>
        <v>543.79468772216001</v>
      </c>
      <c r="T53" s="81">
        <f t="shared" si="3"/>
        <v>1.3684622898612457E-6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F8" workbookViewId="0">
      <selection activeCell="P23" sqref="P2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43433.239580771042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RATES'!Q12)*DATA!$C$15*G3*F3</f>
        <v>646.09266892799997</v>
      </c>
      <c r="M4" s="47">
        <f>DATA!$C$13*((1+DATA!$C$10)^A4)*F3*G3</f>
        <v>51</v>
      </c>
      <c r="N4" s="47">
        <f t="shared" ref="N4:N53" si="1">SUM(I4:M4)</f>
        <v>7692.3096064733545</v>
      </c>
      <c r="O4" s="26">
        <f>N4*'EIOPA RATES'!G12</f>
        <v>7530.8482206231947</v>
      </c>
      <c r="Q4" s="82">
        <f>B3*EXP('EIOPA RATES'!Q12)*(DATA!$C$14-DATA!$C$15)</f>
        <v>254.79453081599993</v>
      </c>
      <c r="R4" s="84">
        <f>C3*EXP('EIOPA RATES'!Q12)*(DATA!$C$14-DATA!$C$15)</f>
        <v>114.40127999999996</v>
      </c>
      <c r="S4" s="60">
        <f>Q4+R4-M4</f>
        <v>318.19581081599989</v>
      </c>
      <c r="T4" s="80">
        <f>S4*F4*G3</f>
        <v>316.305966346611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RATES'!Q13)*DATA!$C$15*G4*F4</f>
        <v>544.78805240664269</v>
      </c>
      <c r="M5" s="47">
        <f>DATA!$C$13*((1+DATA!$C$10)^A5)*F4*G4</f>
        <v>43.954384182749997</v>
      </c>
      <c r="N5" s="47">
        <f t="shared" si="1"/>
        <v>6505.1699244193087</v>
      </c>
      <c r="O5" s="26">
        <f>N5*'EIOPA RATES'!G13</f>
        <v>6241.4246205593754</v>
      </c>
      <c r="Q5" s="82">
        <f>B4*EXP('EIOPA RATES'!Q13)*(DATA!$C$14-DATA!$C$15)</f>
        <v>254.26759252820628</v>
      </c>
      <c r="R5" s="84">
        <f>C4*EXP('EIOPA RATES'!Q13)*(DATA!$C$14-DATA!$C$15)</f>
        <v>114.16468773716156</v>
      </c>
      <c r="S5" s="60">
        <f t="shared" ref="S5:S53" si="2">Q5+R5-M5</f>
        <v>324.4778960826178</v>
      </c>
      <c r="T5" s="80">
        <f t="shared" ref="T5:T53" si="3">S5*F5*G4</f>
        <v>272.39100471149243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RATES'!Q14)*DATA!$C$15*G5*F5</f>
        <v>460.27366929163827</v>
      </c>
      <c r="M6" s="47">
        <f>DATA!$C$13*((1+DATA!$C$10)^A6)*F5*G5</f>
        <v>37.861436679516039</v>
      </c>
      <c r="N6" s="47">
        <f t="shared" si="1"/>
        <v>5512.5134747146503</v>
      </c>
      <c r="O6" s="26">
        <f>N6*'EIOPA RATES'!G14</f>
        <v>5170.3478765923128</v>
      </c>
      <c r="Q6" s="82">
        <f>B5*EXP('EIOPA RATES'!Q14)*(DATA!$C$14-DATA!$C$15)</f>
        <v>254.3811050034457</v>
      </c>
      <c r="R6" s="84">
        <f>C5*EXP('EIOPA RATES'!Q14)*(DATA!$C$14-DATA!$C$15)</f>
        <v>114.21565418617352</v>
      </c>
      <c r="S6" s="60">
        <f t="shared" si="2"/>
        <v>330.73532251010317</v>
      </c>
      <c r="T6" s="80">
        <f t="shared" si="3"/>
        <v>234.33064325844907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RATES'!Q15)*DATA!$C$15*G6*F6</f>
        <v>389.34295344681885</v>
      </c>
      <c r="M7" s="47">
        <f>DATA!$C$13*((1+DATA!$C$10)^A7)*F6*G6</f>
        <v>32.594034566625631</v>
      </c>
      <c r="N7" s="47">
        <f t="shared" si="1"/>
        <v>4680.4949279744515</v>
      </c>
      <c r="O7" s="26">
        <f>N7*'EIOPA RATES'!G15</f>
        <v>4283.7627194557508</v>
      </c>
      <c r="Q7" s="82">
        <f>B6*EXP('EIOPA RATES'!Q15)*(DATA!$C$14-DATA!$C$15)</f>
        <v>254.95302955123455</v>
      </c>
      <c r="R7" s="84">
        <f>C6*EXP('EIOPA RATES'!Q15)*(DATA!$C$14-DATA!$C$15)</f>
        <v>114.47244502120802</v>
      </c>
      <c r="S7" s="60">
        <f t="shared" si="2"/>
        <v>336.83144000581694</v>
      </c>
      <c r="T7" s="80">
        <f t="shared" si="3"/>
        <v>201.26722944193796</v>
      </c>
      <c r="W7" s="67" t="s">
        <v>74</v>
      </c>
      <c r="X7" s="70">
        <f>SUMPRODUCT(K4:K53,'EIOPA RATES'!G12:G61)</f>
        <v>0.10744028940078512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RATES'!Q16)*DATA!$C$15*G7*F7</f>
        <v>329.5439070613254</v>
      </c>
      <c r="M8" s="47">
        <f>DATA!$C$13*((1+DATA!$C$10)^A8)*F7*G7</f>
        <v>28.038206838087554</v>
      </c>
      <c r="N8" s="47">
        <f t="shared" si="1"/>
        <v>3977.3428321490483</v>
      </c>
      <c r="O8" s="26">
        <f>N8*'EIOPA RATES'!G16</f>
        <v>3547.2882817029781</v>
      </c>
      <c r="Q8" s="82">
        <f>B7*EXP('EIOPA RATES'!Q16)*(DATA!$C$14-DATA!$C$15)</f>
        <v>255.87579362718134</v>
      </c>
      <c r="R8" s="84">
        <f>C7*EXP('EIOPA RATES'!Q16)*(DATA!$C$14-DATA!$C$15)</f>
        <v>114.88676078806633</v>
      </c>
      <c r="S8" s="60">
        <f t="shared" si="2"/>
        <v>342.72434757716013</v>
      </c>
      <c r="T8" s="80">
        <f t="shared" si="3"/>
        <v>172.5731956830341</v>
      </c>
      <c r="W8" s="67" t="s">
        <v>73</v>
      </c>
      <c r="X8" s="70">
        <f>SUMPRODUCT(L4:L53,'EIOPA RATES'!G12:G61)</f>
        <v>3561.8311301098711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RATES'!Q17)*DATA!$C$15*G8*F8</f>
        <v>278.92589425893851</v>
      </c>
      <c r="M9" s="47">
        <f>DATA!$C$13*((1+DATA!$C$10)^A9)*F8*G8</f>
        <v>24.100072198803336</v>
      </c>
      <c r="N9" s="47">
        <f t="shared" si="1"/>
        <v>3382.1853949827537</v>
      </c>
      <c r="O9" s="26">
        <f>N9*'EIOPA RATES'!G17</f>
        <v>2937.1904710422982</v>
      </c>
      <c r="Q9" s="82">
        <f>B8*EXP('EIOPA RATES'!Q17)*(DATA!$C$14-DATA!$C$15)</f>
        <v>257.00218388907905</v>
      </c>
      <c r="R9" s="84">
        <f>C8*EXP('EIOPA RATES'!Q17)*(DATA!$C$14-DATA!$C$15)</f>
        <v>115.39250354215115</v>
      </c>
      <c r="S9" s="60">
        <f t="shared" si="2"/>
        <v>348.29461523242685</v>
      </c>
      <c r="T9" s="80">
        <f t="shared" si="3"/>
        <v>147.65058172335426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RATES'!Q18)*DATA!$C$15*G9*F9</f>
        <v>236.05889325215347</v>
      </c>
      <c r="M10" s="47">
        <f>DATA!$C$13*((1+DATA!$C$10)^A10)*F9*G9</f>
        <v>20.695624434594976</v>
      </c>
      <c r="N10" s="47">
        <f t="shared" si="1"/>
        <v>2877.8299729294395</v>
      </c>
      <c r="O10" s="26">
        <f>N10*'EIOPA RATES'!G18</f>
        <v>2431.4602484639859</v>
      </c>
      <c r="Q10" s="82">
        <f>B9*EXP('EIOPA RATES'!Q18)*(DATA!$C$14-DATA!$C$15)</f>
        <v>258.34991742855084</v>
      </c>
      <c r="R10" s="84">
        <f>C9*EXP('EIOPA RATES'!Q18)*(DATA!$C$14-DATA!$C$15)</f>
        <v>115.99762815577893</v>
      </c>
      <c r="S10" s="60">
        <f t="shared" si="2"/>
        <v>353.65192114973479</v>
      </c>
      <c r="T10" s="80">
        <f t="shared" si="3"/>
        <v>126.08112392917019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RATES'!Q19)*DATA!$C$15*G10*F10</f>
        <v>199.72514988907673</v>
      </c>
      <c r="M11" s="47">
        <f>DATA!$C$13*((1+DATA!$C$10)^A11)*F10*G10</f>
        <v>17.752697549028625</v>
      </c>
      <c r="N11" s="47">
        <f t="shared" si="1"/>
        <v>2449.9759092490922</v>
      </c>
      <c r="O11" s="26">
        <f>N11*'EIOPA RATES'!G19</f>
        <v>2012.2223552937924</v>
      </c>
      <c r="Q11" s="82">
        <f>B10*EXP('EIOPA RATES'!Q19)*(DATA!$C$14-DATA!$C$15)</f>
        <v>259.91722909055528</v>
      </c>
      <c r="R11" s="84">
        <f>C10*EXP('EIOPA RATES'!Q19)*(DATA!$C$14-DATA!$C$15)</f>
        <v>116.70134208448061</v>
      </c>
      <c r="S11" s="60">
        <f t="shared" si="2"/>
        <v>358.86587362600721</v>
      </c>
      <c r="T11" s="80">
        <f t="shared" si="3"/>
        <v>107.45861720314173</v>
      </c>
      <c r="W11" s="66" t="s">
        <v>75</v>
      </c>
      <c r="X11" s="69">
        <f>D3-X3</f>
        <v>1747.5604192289611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RATES'!Q20)*DATA!$C$15*G11*F11</f>
        <v>168.85833487607979</v>
      </c>
      <c r="M12" s="47">
        <f>DATA!$C$13*((1+DATA!$C$10)^A12)*F11*G11</f>
        <v>15.208961571472729</v>
      </c>
      <c r="N12" s="47">
        <f t="shared" si="1"/>
        <v>2083.2617868241791</v>
      </c>
      <c r="O12" s="26">
        <f>N12*'EIOPA RATES'!G20</f>
        <v>1662.4253327588408</v>
      </c>
      <c r="Q12" s="82">
        <f>B11*EXP('EIOPA RATES'!Q20)*(DATA!$C$14-DATA!$C$15)</f>
        <v>261.63134771731228</v>
      </c>
      <c r="R12" s="84">
        <f>C11*EXP('EIOPA RATES'!Q20)*(DATA!$C$14-DATA!$C$15)</f>
        <v>117.47097149663801</v>
      </c>
      <c r="S12" s="60">
        <f t="shared" si="2"/>
        <v>363.89335764247755</v>
      </c>
      <c r="T12" s="80">
        <f t="shared" si="3"/>
        <v>91.412099917965904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RATES'!Q21)*DATA!$C$15*G12*F12</f>
        <v>142.51755574672552</v>
      </c>
      <c r="M13" s="47">
        <f>DATA!$C$13*((1+DATA!$C$10)^A13)*F12*G12</f>
        <v>13.01428176315615</v>
      </c>
      <c r="N13" s="47">
        <f t="shared" si="1"/>
        <v>1769.7730976893256</v>
      </c>
      <c r="O13" s="26">
        <f>N13*'EIOPA RATES'!G21</f>
        <v>1372.8698018199277</v>
      </c>
      <c r="Q13" s="82">
        <f>B12*EXP('EIOPA RATES'!Q21)*(DATA!$C$14-DATA!$C$15)</f>
        <v>263.2177488785959</v>
      </c>
      <c r="R13" s="84">
        <f>C12*EXP('EIOPA RATES'!Q21)*(DATA!$C$14-DATA!$C$15)</f>
        <v>118.18325650080634</v>
      </c>
      <c r="S13" s="60">
        <f t="shared" si="2"/>
        <v>368.38672361624612</v>
      </c>
      <c r="T13" s="80">
        <f t="shared" si="3"/>
        <v>77.529161914897131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RATES'!Q22)*DATA!$C$15*G13*F13</f>
        <v>120.38048966105859</v>
      </c>
      <c r="M14" s="47">
        <f>DATA!$C$13*((1+DATA!$C$10)^A14)*F13*G13</f>
        <v>11.121207363359748</v>
      </c>
      <c r="N14" s="47">
        <f t="shared" si="1"/>
        <v>1503.7700294222807</v>
      </c>
      <c r="O14" s="26">
        <f>N14*'EIOPA RATES'!G22</f>
        <v>1131.5555117282493</v>
      </c>
      <c r="Q14" s="82">
        <f>B13*EXP('EIOPA RATES'!Q22)*(DATA!$C$14-DATA!$C$15)</f>
        <v>265.38193052755304</v>
      </c>
      <c r="R14" s="84">
        <f>C13*EXP('EIOPA RATES'!Q22)*(DATA!$C$14-DATA!$C$15)</f>
        <v>119.15496162336251</v>
      </c>
      <c r="S14" s="60">
        <f t="shared" si="2"/>
        <v>373.41568478755579</v>
      </c>
      <c r="T14" s="80">
        <f t="shared" si="3"/>
        <v>65.757330613119663</v>
      </c>
      <c r="W14" s="73" t="s">
        <v>77</v>
      </c>
      <c r="X14" s="72">
        <f>SUM(T3:T53)</f>
        <v>2131.9889236148601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RATES'!Q23)*DATA!$C$15*G14*F14</f>
        <v>101.48196852225199</v>
      </c>
      <c r="M15" s="47">
        <f>DATA!$C$13*((1+DATA!$C$10)^A15)*F14*G14</f>
        <v>9.491669555255914</v>
      </c>
      <c r="N15" s="47">
        <f t="shared" si="1"/>
        <v>1278.5935005975236</v>
      </c>
      <c r="O15" s="26">
        <f>N15*'EIOPA RATES'!G23</f>
        <v>933.94974770547719</v>
      </c>
      <c r="Q15" s="82">
        <f>B14*EXP('EIOPA RATES'!Q23)*(DATA!$C$14-DATA!$C$15)</f>
        <v>267.37058521090796</v>
      </c>
      <c r="R15" s="84">
        <f>C14*EXP('EIOPA RATES'!Q23)*(DATA!$C$14-DATA!$C$15)</f>
        <v>120.04785614713897</v>
      </c>
      <c r="S15" s="60">
        <f t="shared" si="2"/>
        <v>377.92677180279105</v>
      </c>
      <c r="T15" s="80">
        <f t="shared" si="3"/>
        <v>55.585191180555633</v>
      </c>
      <c r="W15" s="74" t="s">
        <v>78</v>
      </c>
      <c r="X15" s="70">
        <f>D3-X3-X14</f>
        <v>-384.42850438589903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RATES'!Q24)*DATA!$C$15*G15*F15</f>
        <v>85.363026584203737</v>
      </c>
      <c r="M16" s="47">
        <f>DATA!$C$13*((1+DATA!$C$10)^A16)*F15*G15</f>
        <v>8.0861651841604143</v>
      </c>
      <c r="N16" s="47">
        <f t="shared" si="1"/>
        <v>1085.2879583511526</v>
      </c>
      <c r="O16" s="26">
        <f>N16*'EIOPA RATES'!G24</f>
        <v>769.82810242597441</v>
      </c>
      <c r="Q16" s="82">
        <f>B15*EXP('EIOPA RATES'!Q24)*(DATA!$C$14-DATA!$C$15)</f>
        <v>269.27418589948513</v>
      </c>
      <c r="R16" s="84">
        <f>C15*EXP('EIOPA RATES'!Q24)*(DATA!$C$14-DATA!$C$15)</f>
        <v>120.90256191607628</v>
      </c>
      <c r="S16" s="60">
        <f t="shared" si="2"/>
        <v>382.09058263140099</v>
      </c>
      <c r="T16" s="80">
        <f t="shared" si="3"/>
        <v>46.845988435463063</v>
      </c>
      <c r="W16" s="75" t="s">
        <v>79</v>
      </c>
      <c r="X16" s="71">
        <f>(DATA!$C$14-DATA!$C$15)*X18*D3</f>
        <v>2038.7974930859657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RATES'!Q25)*DATA!$C$15*G16*F16</f>
        <v>71.582393740451948</v>
      </c>
      <c r="M17" s="47">
        <f>DATA!$C$13*((1+DATA!$C$10)^A17)*F16*G16</f>
        <v>6.8753911025694254</v>
      </c>
      <c r="N17" s="47">
        <f t="shared" si="1"/>
        <v>920.37297756769317</v>
      </c>
      <c r="O17" s="26">
        <f>N17*'EIOPA RATES'!G25</f>
        <v>634.70176374753578</v>
      </c>
      <c r="Q17" s="82">
        <f>B16*EXP('EIOPA RATES'!Q25)*(DATA!$C$14-DATA!$C$15)</f>
        <v>270.87972935380913</v>
      </c>
      <c r="R17" s="84">
        <f>C16*EXP('EIOPA RATES'!Q25)*(DATA!$C$14-DATA!$C$15)</f>
        <v>121.62344169980656</v>
      </c>
      <c r="S17" s="60">
        <f t="shared" si="2"/>
        <v>385.62777995104625</v>
      </c>
      <c r="T17" s="80">
        <f t="shared" si="3"/>
        <v>39.315617223534829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RATES'!Q26)*DATA!$C$15*G17*F17</f>
        <v>59.859743707099412</v>
      </c>
      <c r="M18" s="47">
        <f>DATA!$C$13*((1+DATA!$C$10)^A18)*F17*G17</f>
        <v>5.8316075886846086</v>
      </c>
      <c r="N18" s="47">
        <f t="shared" si="1"/>
        <v>777.92580986597727</v>
      </c>
      <c r="O18" s="26">
        <f>N18*'EIOPA RATES'!G26</f>
        <v>521.72897733923253</v>
      </c>
      <c r="Q18" s="82">
        <f>B17*EXP('EIOPA RATES'!Q26)*(DATA!$C$14-DATA!$C$15)</f>
        <v>272.40459540640938</v>
      </c>
      <c r="R18" s="84">
        <f>C17*EXP('EIOPA RATES'!Q26)*(DATA!$C$14-DATA!$C$15)</f>
        <v>122.30809779382604</v>
      </c>
      <c r="S18" s="60">
        <f t="shared" si="2"/>
        <v>388.88108561155082</v>
      </c>
      <c r="T18" s="80">
        <f t="shared" si="3"/>
        <v>32.891151918762944</v>
      </c>
      <c r="W18" s="66" t="s">
        <v>80</v>
      </c>
      <c r="X18" s="69">
        <f>SUMPRODUCT(O4:O53,A4:A53)/SUM(O4:O53)</f>
        <v>5.6406634374722389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RATES'!Q27)*DATA!$C$15*G18*F18</f>
        <v>49.955346589886794</v>
      </c>
      <c r="M19" s="47">
        <f>DATA!$C$13*((1+DATA!$C$10)^A19)*F18*G18</f>
        <v>4.9346225776164658</v>
      </c>
      <c r="N19" s="47">
        <f t="shared" si="1"/>
        <v>658.08863983807578</v>
      </c>
      <c r="O19" s="26">
        <f>N19*'EIOPA RATES'!G27</f>
        <v>429.08998723346576</v>
      </c>
      <c r="Q19" s="82">
        <f>B18*EXP('EIOPA RATES'!Q27)*(DATA!$C$14-DATA!$C$15)</f>
        <v>274.0287160814708</v>
      </c>
      <c r="R19" s="84">
        <f>C18*EXP('EIOPA RATES'!Q27)*(DATA!$C$14-DATA!$C$15)</f>
        <v>123.03731864290174</v>
      </c>
      <c r="S19" s="60">
        <f t="shared" si="2"/>
        <v>392.13141214675613</v>
      </c>
      <c r="T19" s="80">
        <f t="shared" si="3"/>
        <v>27.430593284075556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RATES'!Q28)*DATA!$C$15*G19*F19</f>
        <v>41.550265052495703</v>
      </c>
      <c r="M20" s="47">
        <f>DATA!$C$13*((1+DATA!$C$10)^A20)*F19*G19</f>
        <v>4.1628946225248997</v>
      </c>
      <c r="N20" s="47">
        <f t="shared" si="1"/>
        <v>552.08106230898534</v>
      </c>
      <c r="O20" s="26">
        <f>N20*'EIOPA RATES'!G28</f>
        <v>350.07022490845173</v>
      </c>
      <c r="Q20" s="82">
        <f>B19*EXP('EIOPA RATES'!Q28)*(DATA!$C$14-DATA!$C$15)</f>
        <v>275.57930065645314</v>
      </c>
      <c r="R20" s="84">
        <f>C19*EXP('EIOPA RATES'!Q28)*(DATA!$C$14-DATA!$C$15)</f>
        <v>123.73352220566319</v>
      </c>
      <c r="S20" s="60">
        <f t="shared" si="2"/>
        <v>395.14992823959142</v>
      </c>
      <c r="T20" s="80">
        <f t="shared" si="3"/>
        <v>22.817216152108177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RATES'!Q29)*DATA!$C$15*G20*F20</f>
        <v>34.442583518312262</v>
      </c>
      <c r="M21" s="47">
        <f>DATA!$C$13*((1+DATA!$C$10)^A21)*F20*G20</f>
        <v>3.5050383243625314</v>
      </c>
      <c r="N21" s="47">
        <f t="shared" si="1"/>
        <v>463.91329006941169</v>
      </c>
      <c r="O21" s="26">
        <f>N21*'EIOPA RATES'!G29</f>
        <v>286.48590029841893</v>
      </c>
      <c r="Q21" s="82">
        <f>B20*EXP('EIOPA RATES'!Q29)*(DATA!$C$14-DATA!$C$15)</f>
        <v>276.7396158005397</v>
      </c>
      <c r="R21" s="84">
        <f>C20*EXP('EIOPA RATES'!Q29)*(DATA!$C$14-DATA!$C$15)</f>
        <v>124.25449703688022</v>
      </c>
      <c r="S21" s="60">
        <f t="shared" si="2"/>
        <v>397.4890745130574</v>
      </c>
      <c r="T21" s="80">
        <f t="shared" si="3"/>
        <v>18.886902356430159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RATES'!Q30)*DATA!$C$15*G21*F21</f>
        <v>28.391862593566859</v>
      </c>
      <c r="M22" s="47">
        <f>DATA!$C$13*((1+DATA!$C$10)^A22)*F21*G21</f>
        <v>2.9418988233634362</v>
      </c>
      <c r="N22" s="47">
        <f t="shared" si="1"/>
        <v>389.42964086347087</v>
      </c>
      <c r="O22" s="26">
        <f>N22*'EIOPA RATES'!G30</f>
        <v>234.78531118250098</v>
      </c>
      <c r="Q22" s="82">
        <f>B21*EXP('EIOPA RATES'!Q30)*(DATA!$C$14-DATA!$C$15)</f>
        <v>277.22647838242631</v>
      </c>
      <c r="R22" s="84">
        <f>C21*EXP('EIOPA RATES'!Q30)*(DATA!$C$14-DATA!$C$15)</f>
        <v>124.47309553808651</v>
      </c>
      <c r="S22" s="60">
        <f t="shared" si="2"/>
        <v>398.75767509714939</v>
      </c>
      <c r="T22" s="80">
        <f t="shared" si="3"/>
        <v>15.524664289665552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RATES'!Q31)*DATA!$C$15*G22*F22</f>
        <v>23.243028794512401</v>
      </c>
      <c r="M23" s="47">
        <f>DATA!$C$13*((1+DATA!$C$10)^A23)*F22*G22</f>
        <v>2.4586999232916895</v>
      </c>
      <c r="N23" s="47">
        <f t="shared" si="1"/>
        <v>325.9126084583512</v>
      </c>
      <c r="O23" s="26">
        <f>N23*'EIOPA RATES'!G31</f>
        <v>192.33606351936308</v>
      </c>
      <c r="Q23" s="82">
        <f>B22*EXP('EIOPA RATES'!Q31)*(DATA!$C$14-DATA!$C$15)</f>
        <v>276.98478942467375</v>
      </c>
      <c r="R23" s="84">
        <f>C22*EXP('EIOPA RATES'!Q31)*(DATA!$C$14-DATA!$C$15)</f>
        <v>124.36457858507262</v>
      </c>
      <c r="S23" s="60">
        <f t="shared" si="2"/>
        <v>398.8906680864547</v>
      </c>
      <c r="T23" s="80">
        <f t="shared" si="3"/>
        <v>12.657114062297344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RATES'!Q32)*DATA!$C$15*G23*F23</f>
        <v>18.940248209839645</v>
      </c>
      <c r="M24" s="47">
        <f>DATA!$C$13*((1+DATA!$C$10)^A24)*F23*G23</f>
        <v>2.043964528433365</v>
      </c>
      <c r="N24" s="47">
        <f t="shared" si="1"/>
        <v>271.15194830657776</v>
      </c>
      <c r="O24" s="26">
        <f>N24*'EIOPA RATES'!G32</f>
        <v>156.52577202909001</v>
      </c>
      <c r="Q24" s="82">
        <f>B23*EXP('EIOPA RATES'!Q32)*(DATA!$C$14-DATA!$C$15)</f>
        <v>276.9371453069071</v>
      </c>
      <c r="R24" s="84">
        <f>C23*EXP('EIOPA RATES'!Q32)*(DATA!$C$14-DATA!$C$15)</f>
        <v>124.34318665001213</v>
      </c>
      <c r="S24" s="60">
        <f t="shared" si="2"/>
        <v>399.23636742848583</v>
      </c>
      <c r="T24" s="80">
        <f t="shared" si="3"/>
        <v>10.271741540554993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RATES'!Q33)*DATA!$C$15*G24*F24</f>
        <v>15.371551495225811</v>
      </c>
      <c r="M25" s="47">
        <f>DATA!$C$13*((1+DATA!$C$10)^A25)*F24*G24</f>
        <v>1.690466997198804</v>
      </c>
      <c r="N25" s="47">
        <f t="shared" si="1"/>
        <v>226.83817390690615</v>
      </c>
      <c r="O25" s="26">
        <f>N25*'EIOPA RATES'!G33</f>
        <v>127.9467486918017</v>
      </c>
      <c r="Q25" s="82">
        <f>B24*EXP('EIOPA RATES'!Q33)*(DATA!$C$14-DATA!$C$15)</f>
        <v>277.19160892497047</v>
      </c>
      <c r="R25" s="84">
        <f>C24*EXP('EIOPA RATES'!Q33)*(DATA!$C$14-DATA!$C$15)</f>
        <v>124.45743935208802</v>
      </c>
      <c r="S25" s="60">
        <f t="shared" si="2"/>
        <v>399.95858127985963</v>
      </c>
      <c r="T25" s="80">
        <f t="shared" si="3"/>
        <v>8.2791227375068726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RATES'!Q34)*DATA!$C$15*G25*F25</f>
        <v>12.391880635277126</v>
      </c>
      <c r="M26" s="47">
        <f>DATA!$C$13*((1+DATA!$C$10)^A26)*F25*G25</f>
        <v>1.3872737940108462</v>
      </c>
      <c r="N26" s="47">
        <f t="shared" si="1"/>
        <v>187.47154535159299</v>
      </c>
      <c r="O26" s="26">
        <f>N26*'EIOPA RATES'!G34</f>
        <v>103.21031963111463</v>
      </c>
      <c r="Q26" s="82">
        <f>B25*EXP('EIOPA RATES'!Q34)*(DATA!$C$14-DATA!$C$15)</f>
        <v>277.74374191521417</v>
      </c>
      <c r="R26" s="84">
        <f>C25*EXP('EIOPA RATES'!Q34)*(DATA!$C$14-DATA!$C$15)</f>
        <v>124.70534389152937</v>
      </c>
      <c r="S26" s="60">
        <f t="shared" si="2"/>
        <v>401.06181201273267</v>
      </c>
      <c r="T26" s="80">
        <f t="shared" si="3"/>
        <v>6.6354453503592525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RATES'!Q35)*DATA!$C$15*G26*F26</f>
        <v>9.9341554198878832</v>
      </c>
      <c r="M27" s="47">
        <f>DATA!$C$13*((1+DATA!$C$10)^A27)*F26*G26</f>
        <v>1.1309719071222304</v>
      </c>
      <c r="N27" s="47">
        <f t="shared" si="1"/>
        <v>154.46669643056589</v>
      </c>
      <c r="O27" s="26">
        <f>N27*'EIOPA RATES'!G35</f>
        <v>82.919602450728107</v>
      </c>
      <c r="Q27" s="82">
        <f>B26*EXP('EIOPA RATES'!Q35)*(DATA!$C$14-DATA!$C$15)</f>
        <v>278.57911084047078</v>
      </c>
      <c r="R27" s="84">
        <f>C26*EXP('EIOPA RATES'!Q35)*(DATA!$C$14-DATA!$C$15)</f>
        <v>125.08041973799875</v>
      </c>
      <c r="S27" s="60">
        <f t="shared" si="2"/>
        <v>402.5285586713473</v>
      </c>
      <c r="T27" s="80">
        <f t="shared" si="3"/>
        <v>5.2829487091366714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RATES'!Q36)*DATA!$C$15*G27*F27</f>
        <v>7.911410747170101</v>
      </c>
      <c r="M28" s="47">
        <f>DATA!$C$13*((1+DATA!$C$10)^A28)*F27*G27</f>
        <v>0.91510919708127969</v>
      </c>
      <c r="N28" s="47">
        <f t="shared" si="1"/>
        <v>127.03403461373358</v>
      </c>
      <c r="O28" s="26">
        <f>N28*'EIOPA RATES'!G36</f>
        <v>66.432293693421613</v>
      </c>
      <c r="Q28" s="82">
        <f>B27*EXP('EIOPA RATES'!Q36)*(DATA!$C$14-DATA!$C$15)</f>
        <v>279.67303768629989</v>
      </c>
      <c r="R28" s="84">
        <f>C27*EXP('EIOPA RATES'!Q36)*(DATA!$C$14-DATA!$C$15)</f>
        <v>125.57158660484012</v>
      </c>
      <c r="S28" s="60">
        <f t="shared" si="2"/>
        <v>404.32951509405871</v>
      </c>
      <c r="T28" s="80">
        <f t="shared" si="3"/>
        <v>4.1710986856648375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RATES'!Q37)*DATA!$C$15*G28*F28</f>
        <v>6.2462565707567137</v>
      </c>
      <c r="M29" s="47">
        <f>DATA!$C$13*((1+DATA!$C$10)^A29)*F28*G28</f>
        <v>0.73368293202230694</v>
      </c>
      <c r="N29" s="47">
        <f t="shared" si="1"/>
        <v>103.17980165343178</v>
      </c>
      <c r="O29" s="26">
        <f>N29*'EIOPA RATES'!G37</f>
        <v>52.536621041327479</v>
      </c>
      <c r="Q29" s="82">
        <f>B28*EXP('EIOPA RATES'!Q37)*(DATA!$C$14-DATA!$C$15)</f>
        <v>280.91903107686574</v>
      </c>
      <c r="R29" s="84">
        <f>C28*EXP('EIOPA RATES'!Q37)*(DATA!$C$14-DATA!$C$15)</f>
        <v>126.13103047632266</v>
      </c>
      <c r="S29" s="60">
        <f t="shared" si="2"/>
        <v>406.31637862116611</v>
      </c>
      <c r="T29" s="80">
        <f t="shared" si="3"/>
        <v>3.2670986591977393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RATES'!Q38)*DATA!$C$15*G29*F29</f>
        <v>4.8944219892067435</v>
      </c>
      <c r="M30" s="47">
        <f>DATA!$C$13*((1+DATA!$C$10)^A30)*F29*G29</f>
        <v>0.5832993439049674</v>
      </c>
      <c r="N30" s="47">
        <f t="shared" si="1"/>
        <v>83.910633956532607</v>
      </c>
      <c r="O30" s="26">
        <f>N30*'EIOPA RATES'!G38</f>
        <v>41.564696547756292</v>
      </c>
      <c r="Q30" s="82">
        <f>B29*EXP('EIOPA RATES'!Q38)*(DATA!$C$14-DATA!$C$15)</f>
        <v>282.40985846367732</v>
      </c>
      <c r="R30" s="84">
        <f>C29*EXP('EIOPA RATES'!Q38)*(DATA!$C$14-DATA!$C$15)</f>
        <v>126.80040340502758</v>
      </c>
      <c r="S30" s="60">
        <f t="shared" si="2"/>
        <v>408.62696252479992</v>
      </c>
      <c r="T30" s="80">
        <f t="shared" si="3"/>
        <v>2.5316509158980134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RATES'!Q39)*DATA!$C$15*G30*F30</f>
        <v>3.7926973879748367</v>
      </c>
      <c r="M31" s="47">
        <f>DATA!$C$13*((1+DATA!$C$10)^A31)*F30*G30</f>
        <v>0.45842737274211676</v>
      </c>
      <c r="N31" s="47">
        <f t="shared" si="1"/>
        <v>68.045463180463329</v>
      </c>
      <c r="O31" s="26">
        <f>N31*'EIOPA RATES'!G39</f>
        <v>32.777644555719853</v>
      </c>
      <c r="Q31" s="82">
        <f>B30*EXP('EIOPA RATES'!Q39)*(DATA!$C$14-DATA!$C$15)</f>
        <v>284.01923485878655</v>
      </c>
      <c r="R31" s="84">
        <f>C30*EXP('EIOPA RATES'!Q39)*(DATA!$C$14-DATA!$C$15)</f>
        <v>127.52300415714203</v>
      </c>
      <c r="S31" s="60">
        <f t="shared" si="2"/>
        <v>411.08381164318644</v>
      </c>
      <c r="T31" s="80">
        <f t="shared" si="3"/>
        <v>1.9333964453416121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RATES'!Q40)*DATA!$C$15*G31*F31</f>
        <v>2.897573066662539</v>
      </c>
      <c r="M32" s="47">
        <f>DATA!$C$13*((1+DATA!$C$10)^A32)*F31*G31</f>
        <v>0.35496411647534443</v>
      </c>
      <c r="N32" s="47">
        <f t="shared" si="1"/>
        <v>54.604319749171161</v>
      </c>
      <c r="O32" s="26">
        <f>N32*'EIOPA RATES'!G40</f>
        <v>25.560653789268756</v>
      </c>
      <c r="Q32" s="82">
        <f>B31*EXP('EIOPA RATES'!Q40)*(DATA!$C$14-DATA!$C$15)</f>
        <v>285.83816672169507</v>
      </c>
      <c r="R32" s="84">
        <f>C31*EXP('EIOPA RATES'!Q40)*(DATA!$C$14-DATA!$C$15)</f>
        <v>128.33969410995653</v>
      </c>
      <c r="S32" s="60">
        <f t="shared" si="2"/>
        <v>413.82289671517628</v>
      </c>
      <c r="T32" s="80">
        <f t="shared" si="3"/>
        <v>1.4523396568574845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RATES'!Q41)*DATA!$C$15*G32*F32</f>
        <v>2.1764367780557663</v>
      </c>
      <c r="M33" s="47">
        <f>DATA!$C$13*((1+DATA!$C$10)^A33)*F32*G32</f>
        <v>0.27017661903508977</v>
      </c>
      <c r="N33" s="47">
        <f t="shared" si="1"/>
        <v>43.093392945434331</v>
      </c>
      <c r="O33" s="26">
        <f>N33*'EIOPA RATES'!G41</f>
        <v>19.599544570399559</v>
      </c>
      <c r="Q33" s="82">
        <f>B32*EXP('EIOPA RATES'!Q41)*(DATA!$C$14-DATA!$C$15)</f>
        <v>287.71913041028574</v>
      </c>
      <c r="R33" s="84">
        <f>C32*EXP('EIOPA RATES'!Q41)*(DATA!$C$14-DATA!$C$15)</f>
        <v>129.1842359959976</v>
      </c>
      <c r="S33" s="60">
        <f t="shared" si="2"/>
        <v>416.63318978724823</v>
      </c>
      <c r="T33" s="80">
        <f t="shared" si="3"/>
        <v>1.0711581829014267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RATES'!Q42)*DATA!$C$15*G33*F33</f>
        <v>1.6061235426904303</v>
      </c>
      <c r="M34" s="47">
        <f>DATA!$C$13*((1+DATA!$C$10)^A34)*F33*G33</f>
        <v>0.201880327600024</v>
      </c>
      <c r="N34" s="47">
        <f t="shared" si="1"/>
        <v>33.481373436495417</v>
      </c>
      <c r="O34" s="26">
        <f>N34*'EIOPA RATES'!G42</f>
        <v>14.783953383961125</v>
      </c>
      <c r="Q34" s="82">
        <f>B33*EXP('EIOPA RATES'!Q42)*(DATA!$C$14-DATA!$C$15)</f>
        <v>289.83816041128665</v>
      </c>
      <c r="R34" s="84">
        <f>C33*EXP('EIOPA RATES'!Q42)*(DATA!$C$14-DATA!$C$15)</f>
        <v>130.13566828811366</v>
      </c>
      <c r="S34" s="60">
        <f t="shared" si="2"/>
        <v>419.77194837180031</v>
      </c>
      <c r="T34" s="80">
        <f t="shared" si="3"/>
        <v>0.7744679639518548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RATES'!Q43)*DATA!$C$15*G34*F34</f>
        <v>1.1609503110787562</v>
      </c>
      <c r="M35" s="47">
        <f>DATA!$C$13*((1+DATA!$C$10)^A35)*F34*G34</f>
        <v>0.14776938678951368</v>
      </c>
      <c r="N35" s="47">
        <f t="shared" si="1"/>
        <v>25.510768467721547</v>
      </c>
      <c r="O35" s="26">
        <f>N35*'EIOPA RATES'!G43</f>
        <v>10.937179252793307</v>
      </c>
      <c r="Q35" s="82">
        <f>B34*EXP('EIOPA RATES'!Q43)*(DATA!$C$14-DATA!$C$15)</f>
        <v>291.944266286014</v>
      </c>
      <c r="R35" s="84">
        <f>C34*EXP('EIOPA RATES'!Q43)*(DATA!$C$14-DATA!$C$15)</f>
        <v>131.08129772180948</v>
      </c>
      <c r="S35" s="60">
        <f t="shared" si="2"/>
        <v>422.87779462103401</v>
      </c>
      <c r="T35" s="80">
        <f t="shared" si="3"/>
        <v>0.54730117029939385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RATES'!Q44)*DATA!$C$15*G35*F35</f>
        <v>0.82073600704702043</v>
      </c>
      <c r="M36" s="47">
        <f>DATA!$C$13*((1+DATA!$C$10)^A36)*F35*G35</f>
        <v>0.10573191401798004</v>
      </c>
      <c r="N36" s="47">
        <f t="shared" si="1"/>
        <v>18.991480942170842</v>
      </c>
      <c r="O36" s="26">
        <f>N36*'EIOPA RATES'!G44</f>
        <v>7.9015277930232664</v>
      </c>
      <c r="Q36" s="82">
        <f>B35*EXP('EIOPA RATES'!Q44)*(DATA!$C$14-DATA!$C$15)</f>
        <v>294.21740033440278</v>
      </c>
      <c r="R36" s="84">
        <f>C35*EXP('EIOPA RATES'!Q44)*(DATA!$C$14-DATA!$C$15)</f>
        <v>132.10192184554728</v>
      </c>
      <c r="S36" s="60">
        <f t="shared" si="2"/>
        <v>426.21359026593205</v>
      </c>
      <c r="T36" s="80">
        <f t="shared" si="3"/>
        <v>0.37776408380000986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RATES'!Q45)*DATA!$C$15*G36*F36</f>
        <v>0.56674854318960999</v>
      </c>
      <c r="M37" s="47">
        <f>DATA!$C$13*((1+DATA!$C$10)^A37)*F36*G36</f>
        <v>7.3856401052674561E-2</v>
      </c>
      <c r="N37" s="47">
        <f t="shared" si="1"/>
        <v>13.756321193146579</v>
      </c>
      <c r="O37" s="26">
        <f>N37*'EIOPA RATES'!G45</f>
        <v>5.5512188874543877</v>
      </c>
      <c r="Q37" s="82">
        <f>B36*EXP('EIOPA RATES'!Q45)*(DATA!$C$14-DATA!$C$15)</f>
        <v>296.66984449898047</v>
      </c>
      <c r="R37" s="84">
        <f>C36*EXP('EIOPA RATES'!Q45)*(DATA!$C$14-DATA!$C$15)</f>
        <v>133.20305518093596</v>
      </c>
      <c r="S37" s="60">
        <f t="shared" si="2"/>
        <v>429.79904327886373</v>
      </c>
      <c r="T37" s="80">
        <f t="shared" si="3"/>
        <v>0.25471125848788589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RATES'!Q46)*DATA!$C$15*G37*F37</f>
        <v>0.38206573422932355</v>
      </c>
      <c r="M38" s="47">
        <f>DATA!$C$13*((1+DATA!$C$10)^A38)*F37*G37</f>
        <v>5.0370659712611746E-2</v>
      </c>
      <c r="N38" s="47">
        <f t="shared" si="1"/>
        <v>9.8046526120181987</v>
      </c>
      <c r="O38" s="26">
        <f>N38*'EIOPA RATES'!G46</f>
        <v>3.8379451103529649</v>
      </c>
      <c r="Q38" s="82">
        <f>B37*EXP('EIOPA RATES'!Q46)*(DATA!$C$14-DATA!$C$15)</f>
        <v>299.11056622209662</v>
      </c>
      <c r="R38" s="84">
        <f>C37*EXP('EIOPA RATES'!Q46)*(DATA!$C$14-DATA!$C$15)</f>
        <v>134.29892520747879</v>
      </c>
      <c r="S38" s="60">
        <f t="shared" si="2"/>
        <v>433.35912076986278</v>
      </c>
      <c r="T38" s="80">
        <f t="shared" si="3"/>
        <v>0.16661600128182352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RATES'!Q47)*DATA!$C$15*G38*F38</f>
        <v>0.24996278413318143</v>
      </c>
      <c r="M39" s="47">
        <f>DATA!$C$13*((1+DATA!$C$10)^A39)*F38*G38</f>
        <v>3.3332192353629282E-2</v>
      </c>
      <c r="N39" s="47">
        <f t="shared" si="1"/>
        <v>6.7127421605976219</v>
      </c>
      <c r="O39" s="26">
        <f>N39*'EIOPA RATES'!G47</f>
        <v>2.5483212409313412</v>
      </c>
      <c r="Q39" s="82">
        <f>B38*EXP('EIOPA RATES'!Q47)*(DATA!$C$14-DATA!$C$15)</f>
        <v>301.63584515829024</v>
      </c>
      <c r="R39" s="84">
        <f>C38*EXP('EIOPA RATES'!Q47)*(DATA!$C$14-DATA!$C$15)</f>
        <v>135.43276093673236</v>
      </c>
      <c r="S39" s="60">
        <f t="shared" si="2"/>
        <v>437.03527390266896</v>
      </c>
      <c r="T39" s="80">
        <f t="shared" si="3"/>
        <v>0.106146143796935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RATES'!Q48)*DATA!$C$15*G39*F39</f>
        <v>0.15927159958636752</v>
      </c>
      <c r="M40" s="47">
        <f>DATA!$C$13*((1+DATA!$C$10)^A40)*F39*G39</f>
        <v>2.1477464773293018E-2</v>
      </c>
      <c r="N40" s="47">
        <f t="shared" si="1"/>
        <v>4.4774254965005014</v>
      </c>
      <c r="O40" s="26">
        <f>N40*'EIOPA RATES'!G48</f>
        <v>1.6480766513578342</v>
      </c>
      <c r="Q40" s="82">
        <f>B39*EXP('EIOPA RATES'!Q48)*(DATA!$C$14-DATA!$C$15)</f>
        <v>304.24746914141082</v>
      </c>
      <c r="R40" s="84">
        <f>C39*EXP('EIOPA RATES'!Q48)*(DATA!$C$14-DATA!$C$15)</f>
        <v>136.6053650958203</v>
      </c>
      <c r="S40" s="60">
        <f t="shared" si="2"/>
        <v>440.83135677245787</v>
      </c>
      <c r="T40" s="80">
        <f t="shared" si="3"/>
        <v>6.571220312901295E-2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RATES'!Q49)*DATA!$C$15*G40*F40</f>
        <v>9.8619091952864779E-2</v>
      </c>
      <c r="M41" s="47">
        <f>DATA!$C$13*((1+DATA!$C$10)^A41)*F40*G40</f>
        <v>1.3445253850889214E-2</v>
      </c>
      <c r="N41" s="47">
        <f t="shared" si="1"/>
        <v>2.8969511983708283</v>
      </c>
      <c r="O41" s="26">
        <f>N41*'EIOPA RATES'!G49</f>
        <v>1.0336945681361356</v>
      </c>
      <c r="Q41" s="82">
        <f>B40*EXP('EIOPA RATES'!Q49)*(DATA!$C$14-DATA!$C$15)</f>
        <v>306.94729664154403</v>
      </c>
      <c r="R41" s="84">
        <f>C40*EXP('EIOPA RATES'!Q49)*(DATA!$C$14-DATA!$C$15)</f>
        <v>137.81757212713009</v>
      </c>
      <c r="S41" s="60">
        <f t="shared" si="2"/>
        <v>444.75142351482322</v>
      </c>
      <c r="T41" s="80">
        <f t="shared" si="3"/>
        <v>3.9491608202649214E-2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RATES'!Q50)*DATA!$C$15*G41*F41</f>
        <v>5.9279503969346468E-2</v>
      </c>
      <c r="M42" s="47">
        <f>DATA!$C$13*((1+DATA!$C$10)^A42)*F41*G41</f>
        <v>8.169267209446867E-3</v>
      </c>
      <c r="N42" s="47">
        <f t="shared" si="1"/>
        <v>1.8185947358255592</v>
      </c>
      <c r="O42" s="26">
        <f>N42*'EIOPA RATES'!G50</f>
        <v>0.62892115228645595</v>
      </c>
      <c r="Q42" s="82">
        <f>B41*EXP('EIOPA RATES'!Q50)*(DATA!$C$14-DATA!$C$15)</f>
        <v>309.73725895466424</v>
      </c>
      <c r="R42" s="84">
        <f>C41*EXP('EIOPA RATES'!Q50)*(DATA!$C$14-DATA!$C$15)</f>
        <v>139.07024917145486</v>
      </c>
      <c r="S42" s="60">
        <f t="shared" si="2"/>
        <v>448.79933885890966</v>
      </c>
      <c r="T42" s="80">
        <f t="shared" si="3"/>
        <v>2.2996026064235175E-2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RATES'!Q51)*DATA!$C$15*G42*F42</f>
        <v>3.4525509334640839E-2</v>
      </c>
      <c r="M43" s="47">
        <f>DATA!$C$13*((1+DATA!$C$10)^A43)*F42*G42</f>
        <v>4.8083534522114814E-3</v>
      </c>
      <c r="N43" s="47">
        <f t="shared" si="1"/>
        <v>1.1073079246569959</v>
      </c>
      <c r="O43" s="26">
        <f>N43*'EIOPA RATES'!G51</f>
        <v>0.37106083047516702</v>
      </c>
      <c r="Q43" s="82">
        <f>B42*EXP('EIOPA RATES'!Q51)*(DATA!$C$14-DATA!$C$15)</f>
        <v>312.61936248900832</v>
      </c>
      <c r="R43" s="84">
        <f>C42*EXP('EIOPA RATES'!Q51)*(DATA!$C$14-DATA!$C$15)</f>
        <v>140.36429709456195</v>
      </c>
      <c r="S43" s="60">
        <f t="shared" si="2"/>
        <v>452.97885123011804</v>
      </c>
      <c r="T43" s="80">
        <f t="shared" si="3"/>
        <v>1.2930841036481332E-2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RATES'!Q52)*DATA!$C$15*G43*F43</f>
        <v>1.9410213268651159E-2</v>
      </c>
      <c r="M44" s="47">
        <f>DATA!$C$13*((1+DATA!$C$10)^A44)*F43*G43</f>
        <v>2.7324034123811765E-3</v>
      </c>
      <c r="N44" s="47">
        <f t="shared" si="1"/>
        <v>0.65694688480480667</v>
      </c>
      <c r="O44" s="26">
        <f>N44*'EIOPA RATES'!G52</f>
        <v>0.21335551166283656</v>
      </c>
      <c r="Q44" s="82">
        <f>B43*EXP('EIOPA RATES'!Q52)*(DATA!$C$14-DATA!$C$15)</f>
        <v>315.46982372558062</v>
      </c>
      <c r="R44" s="84">
        <f>C43*EXP('EIOPA RATES'!Q52)*(DATA!$C$14-DATA!$C$15)</f>
        <v>141.64413780782181</v>
      </c>
      <c r="S44" s="60">
        <f t="shared" si="2"/>
        <v>457.11122912999002</v>
      </c>
      <c r="T44" s="80">
        <f t="shared" si="3"/>
        <v>6.9388273755085824E-3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RATES'!Q53)*DATA!$C$15*G44*F44</f>
        <v>1.0421959807108579E-2</v>
      </c>
      <c r="M45" s="47">
        <f>DATA!$C$13*((1+DATA!$C$10)^A45)*F44*G44</f>
        <v>1.4820414056020417E-3</v>
      </c>
      <c r="N45" s="47">
        <f t="shared" si="1"/>
        <v>0.37475850343430295</v>
      </c>
      <c r="O45" s="26">
        <f>N45*'EIOPA RATES'!G53</f>
        <v>0.11788545373804943</v>
      </c>
      <c r="Q45" s="82">
        <f>B44*EXP('EIOPA RATES'!Q53)*(DATA!$C$14-DATA!$C$15)</f>
        <v>318.5382306741696</v>
      </c>
      <c r="R45" s="84">
        <f>C44*EXP('EIOPA RATES'!Q53)*(DATA!$C$14-DATA!$C$15)</f>
        <v>143.02183489321555</v>
      </c>
      <c r="S45" s="60">
        <f t="shared" si="2"/>
        <v>461.55858352597954</v>
      </c>
      <c r="T45" s="80">
        <f t="shared" si="3"/>
        <v>3.513919812844284E-3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RATES'!Q54)*DATA!$C$15*G45*F45</f>
        <v>5.2767320440319371E-3</v>
      </c>
      <c r="M46" s="47">
        <f>DATA!$C$13*((1+DATA!$C$10)^A46)*F45*G45</f>
        <v>7.5816080836149777E-4</v>
      </c>
      <c r="N46" s="47">
        <f t="shared" si="1"/>
        <v>0.20010587773707211</v>
      </c>
      <c r="O46" s="26">
        <f>N46*'EIOPA RATES'!G54</f>
        <v>6.0980727095766067E-2</v>
      </c>
      <c r="Q46" s="82">
        <f>B45*EXP('EIOPA RATES'!Q54)*(DATA!$C$14-DATA!$C$15)</f>
        <v>321.57063910481526</v>
      </c>
      <c r="R46" s="84">
        <f>C45*EXP('EIOPA RATES'!Q54)*(DATA!$C$14-DATA!$C$15)</f>
        <v>144.38336885094077</v>
      </c>
      <c r="S46" s="60">
        <f t="shared" si="2"/>
        <v>465.95324979494768</v>
      </c>
      <c r="T46" s="80">
        <f t="shared" si="3"/>
        <v>1.6794978251193477E-3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RATES'!Q55)*DATA!$C$15*G46*F46</f>
        <v>2.5214502457673255E-3</v>
      </c>
      <c r="M47" s="47">
        <f>DATA!$C$13*((1+DATA!$C$10)^A47)*F46*G46</f>
        <v>3.6612854379377776E-4</v>
      </c>
      <c r="N47" s="47">
        <f t="shared" si="1"/>
        <v>0.10067038806935735</v>
      </c>
      <c r="O47" s="26">
        <f>N47*'EIOPA RATES'!G55</f>
        <v>2.9727615446719799E-2</v>
      </c>
      <c r="Q47" s="82">
        <f>B46*EXP('EIOPA RATES'!Q55)*(DATA!$C$14-DATA!$C$15)</f>
        <v>324.5560168939158</v>
      </c>
      <c r="R47" s="84">
        <f>C46*EXP('EIOPA RATES'!Q55)*(DATA!$C$14-DATA!$C$15)</f>
        <v>145.72378632090332</v>
      </c>
      <c r="S47" s="60">
        <f t="shared" si="2"/>
        <v>470.27943708627532</v>
      </c>
      <c r="T47" s="80">
        <f t="shared" si="3"/>
        <v>7.5397035265901383E-4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RATES'!Q56)*DATA!$C$15*G47*F47</f>
        <v>1.1326371922517077E-3</v>
      </c>
      <c r="M48" s="47">
        <f>DATA!$C$13*((1+DATA!$C$10)^A48)*F47*G47</f>
        <v>1.6610967889080201E-4</v>
      </c>
      <c r="N48" s="47">
        <f t="shared" si="1"/>
        <v>4.7516292236491064E-2</v>
      </c>
      <c r="O48" s="26">
        <f>N48*'EIOPA RATES'!G56</f>
        <v>1.358815506311328E-2</v>
      </c>
      <c r="Q48" s="82">
        <f>B47*EXP('EIOPA RATES'!Q56)*(DATA!$C$14-DATA!$C$15)</f>
        <v>327.76977401917827</v>
      </c>
      <c r="R48" s="84">
        <f>C47*EXP('EIOPA RATES'!Q56)*(DATA!$C$14-DATA!$C$15)</f>
        <v>147.16674480027766</v>
      </c>
      <c r="S48" s="60">
        <f t="shared" si="2"/>
        <v>474.93635270977705</v>
      </c>
      <c r="T48" s="80">
        <f t="shared" si="3"/>
        <v>3.166160537925251E-4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RATES'!Q57)*DATA!$C$15*G48*F48</f>
        <v>4.7550962195211594E-4</v>
      </c>
      <c r="M49" s="47">
        <f>DATA!$C$13*((1+DATA!$C$10)^A49)*F48*G48</f>
        <v>7.0452166051797809E-5</v>
      </c>
      <c r="N49" s="47">
        <f t="shared" si="1"/>
        <v>2.0914784684096466E-2</v>
      </c>
      <c r="O49" s="26">
        <f>N49*'EIOPA RATES'!G57</f>
        <v>5.793499194356541E-3</v>
      </c>
      <c r="Q49" s="82">
        <f>B48*EXP('EIOPA RATES'!Q57)*(DATA!$C$14-DATA!$C$15)</f>
        <v>330.93153446396241</v>
      </c>
      <c r="R49" s="84">
        <f>C48*EXP('EIOPA RATES'!Q57)*(DATA!$C$14-DATA!$C$15)</f>
        <v>148.58635706894867</v>
      </c>
      <c r="S49" s="60">
        <f t="shared" si="2"/>
        <v>479.51782108074508</v>
      </c>
      <c r="T49" s="80">
        <f t="shared" si="3"/>
        <v>1.236328204755853E-4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RATES'!Q58)*DATA!$C$15*G49*F49</f>
        <v>1.8571027588865289E-4</v>
      </c>
      <c r="M50" s="47">
        <f>DATA!$C$13*((1+DATA!$C$10)^A50)*F49*G49</f>
        <v>2.7792398466658135E-5</v>
      </c>
      <c r="N50" s="47">
        <f t="shared" si="1"/>
        <v>8.5434363037424545E-3</v>
      </c>
      <c r="O50" s="26">
        <f>N50*'EIOPA RATES'!G58</f>
        <v>2.291996096930773E-3</v>
      </c>
      <c r="Q50" s="82">
        <f>B49*EXP('EIOPA RATES'!Q58)*(DATA!$C$14-DATA!$C$15)</f>
        <v>334.18216860962082</v>
      </c>
      <c r="R50" s="84">
        <f>C49*EXP('EIOPA RATES'!Q58)*(DATA!$C$14-DATA!$C$15)</f>
        <v>150.04587311854388</v>
      </c>
      <c r="S50" s="60">
        <f t="shared" si="2"/>
        <v>484.22801393576628</v>
      </c>
      <c r="T50" s="80">
        <f t="shared" si="3"/>
        <v>4.4677525092447014E-5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RATES'!Q59)*DATA!$C$15*G50*F50</f>
        <v>6.7122339523787176E-5</v>
      </c>
      <c r="M51" s="47">
        <f>DATA!$C$13*((1+DATA!$C$10)^A51)*F50*G50</f>
        <v>1.014463371872349E-5</v>
      </c>
      <c r="N51" s="47">
        <f t="shared" si="1"/>
        <v>3.2215415915977769E-3</v>
      </c>
      <c r="O51" s="26">
        <f>N51*'EIOPA RATES'!G59</f>
        <v>8.3687945602563512E-4</v>
      </c>
      <c r="Q51" s="82">
        <f>B50*EXP('EIOPA RATES'!Q59)*(DATA!$C$14-DATA!$C$15)</f>
        <v>337.52368310814728</v>
      </c>
      <c r="R51" s="84">
        <f>C50*EXP('EIOPA RATES'!Q59)*(DATA!$C$14-DATA!$C$15)</f>
        <v>151.54619392427591</v>
      </c>
      <c r="S51" s="60">
        <f t="shared" si="2"/>
        <v>489.06986688778943</v>
      </c>
      <c r="T51" s="80">
        <f t="shared" si="3"/>
        <v>1.4863123712842867E-5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RATES'!Q60)*DATA!$C$15*G51*F51</f>
        <v>2.2323228714404823E-5</v>
      </c>
      <c r="M52" s="47">
        <f>DATA!$C$13*((1+DATA!$C$10)^A52)*F51*G51</f>
        <v>3.4082899472952157E-6</v>
      </c>
      <c r="N52" s="47">
        <f t="shared" si="1"/>
        <v>1.1148384149674972E-3</v>
      </c>
      <c r="O52" s="26">
        <f>N52*'EIOPA RATES'!G60</f>
        <v>2.8051753326189226E-4</v>
      </c>
      <c r="Q52" s="82">
        <f>B51*EXP('EIOPA RATES'!Q60)*(DATA!$C$14-DATA!$C$15)</f>
        <v>340.79576113057516</v>
      </c>
      <c r="R52" s="84">
        <f>C51*EXP('EIOPA RATES'!Q60)*(DATA!$C$14-DATA!$C$15)</f>
        <v>153.01533815129994</v>
      </c>
      <c r="S52" s="60">
        <f t="shared" si="2"/>
        <v>493.81109587358515</v>
      </c>
      <c r="T52" s="80">
        <f t="shared" si="3"/>
        <v>4.5255145231620319E-6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F53*D53</f>
        <v>0.44089745337476305</v>
      </c>
      <c r="L53" s="60">
        <f>D52*EXP('EIOPA RATES'!Q61)*DATA!$C$15*G52*F52</f>
        <v>6.7980178736333069E-6</v>
      </c>
      <c r="M53" s="47">
        <f>DATA!$C$13*((1+DATA!$C$10)^A53)*F52*G52</f>
        <v>1.048345986458043E-6</v>
      </c>
      <c r="N53" s="48">
        <f t="shared" si="1"/>
        <v>0.44124976763715001</v>
      </c>
      <c r="O53" s="76">
        <f>N53*'EIOPA RATES'!G61</f>
        <v>0.10752614325641786</v>
      </c>
      <c r="Q53" s="83">
        <f>B52*EXP('EIOPA RATES'!Q61)*(DATA!$C$14-DATA!$C$15)</f>
        <v>344.15298921453109</v>
      </c>
      <c r="R53" s="85">
        <f>C52*EXP('EIOPA RATES'!Q61)*(DATA!$C$14-DATA!$C$15)</f>
        <v>154.52271426658189</v>
      </c>
      <c r="S53" s="60">
        <f t="shared" si="2"/>
        <v>498.67570243276697</v>
      </c>
      <c r="T53" s="81">
        <f t="shared" si="3"/>
        <v>1.2549201179360848E-6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workbookViewId="0">
      <selection activeCell="N13" sqref="N1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63792.869895439151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RATES'!Q12)*DATA!$C$15*G3*F3</f>
        <v>950.9606399999999</v>
      </c>
      <c r="M4" s="47">
        <f>DATA!$C$13*((1+DATA!$C$10)^A4)*F3*G3</f>
        <v>51</v>
      </c>
      <c r="N4" s="47">
        <f t="shared" ref="N4:N53" si="1">SUM(I4:M4)</f>
        <v>11299.405033224264</v>
      </c>
      <c r="O4" s="26">
        <f>N4*'EIOPA RATES'!G12</f>
        <v>11062.230804769997</v>
      </c>
      <c r="Q4" s="82">
        <f>B3*EXP('EIOPA RATES'!Q12)*(DATA!$C$14-DATA!$C$15)</f>
        <v>457.60511999999983</v>
      </c>
      <c r="R4" s="84">
        <f>C3*EXP('EIOPA RATES'!Q12)*(DATA!$C$14-DATA!$C$15)</f>
        <v>85.800959999999975</v>
      </c>
      <c r="S4" s="60">
        <f>Q4+R4-M4</f>
        <v>492.40607999999975</v>
      </c>
      <c r="T4" s="80">
        <f>S4*F4*G3</f>
        <v>489.48155718935976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RATES'!Q13)*DATA!$C$15*G4*F4</f>
        <v>801.85400623808664</v>
      </c>
      <c r="M5" s="47">
        <f>DATA!$C$13*((1+DATA!$C$10)^A5)*F4*G4</f>
        <v>43.954384182749997</v>
      </c>
      <c r="N5" s="47">
        <f t="shared" si="1"/>
        <v>9555.2222972066993</v>
      </c>
      <c r="O5" s="26">
        <f>N5*'EIOPA RATES'!G13</f>
        <v>9167.8158132091339</v>
      </c>
      <c r="Q5" s="82">
        <f>B4*EXP('EIOPA RATES'!Q13)*(DATA!$C$14-DATA!$C$15)</f>
        <v>456.65875094864623</v>
      </c>
      <c r="R5" s="84">
        <f>C4*EXP('EIOPA RATES'!Q13)*(DATA!$C$14-DATA!$C$15)</f>
        <v>85.623515802871182</v>
      </c>
      <c r="S5" s="60">
        <f t="shared" ref="S5:S53" si="2">Q5+R5-M5</f>
        <v>498.32788256876745</v>
      </c>
      <c r="T5" s="80">
        <f t="shared" ref="T5:T53" si="3">S5*F5*G4</f>
        <v>418.3336808067055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RATES'!Q14)*DATA!$C$15*G5*F5</f>
        <v>677.46031517578115</v>
      </c>
      <c r="M6" s="47">
        <f>DATA!$C$13*((1+DATA!$C$10)^A6)*F5*G5</f>
        <v>37.861436679516039</v>
      </c>
      <c r="N6" s="47">
        <f t="shared" si="1"/>
        <v>8096.8698876935287</v>
      </c>
      <c r="O6" s="26">
        <f>N6*'EIOPA RATES'!G14</f>
        <v>7594.2914648471678</v>
      </c>
      <c r="Q6" s="82">
        <f>B5*EXP('EIOPA RATES'!Q14)*(DATA!$C$14-DATA!$C$15)</f>
        <v>456.86261674469409</v>
      </c>
      <c r="R6" s="84">
        <f>C5*EXP('EIOPA RATES'!Q14)*(DATA!$C$14-DATA!$C$15)</f>
        <v>85.661740639630153</v>
      </c>
      <c r="S6" s="60">
        <f t="shared" si="2"/>
        <v>504.66292070480824</v>
      </c>
      <c r="T6" s="80">
        <f t="shared" si="3"/>
        <v>357.56080100525969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RATES'!Q15)*DATA!$C$15*G6*F6</f>
        <v>573.05993705763183</v>
      </c>
      <c r="M7" s="47">
        <f>DATA!$C$13*((1+DATA!$C$10)^A7)*F6*G6</f>
        <v>32.594034566625631</v>
      </c>
      <c r="N7" s="47">
        <f t="shared" si="1"/>
        <v>6874.5883405919822</v>
      </c>
      <c r="O7" s="26">
        <f>N7*'EIOPA RATES'!G15</f>
        <v>6291.8784654633973</v>
      </c>
      <c r="Q7" s="82">
        <f>B6*EXP('EIOPA RATES'!Q15)*(DATA!$C$14-DATA!$C$15)</f>
        <v>457.88978008483207</v>
      </c>
      <c r="R7" s="84">
        <f>C6*EXP('EIOPA RATES'!Q15)*(DATA!$C$14-DATA!$C$15)</f>
        <v>85.854333765906034</v>
      </c>
      <c r="S7" s="60">
        <f t="shared" si="2"/>
        <v>511.15007928411251</v>
      </c>
      <c r="T7" s="80">
        <f t="shared" si="3"/>
        <v>305.42802146012139</v>
      </c>
      <c r="W7" s="67" t="s">
        <v>74</v>
      </c>
      <c r="X7" s="70">
        <f>SUMPRODUCT(K4:K53,'EIOPA RATES'!G12:G61)</f>
        <v>0.15813751073801732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RATES'!Q16)*DATA!$C$15*G7*F7</f>
        <v>485.04386419846787</v>
      </c>
      <c r="M8" s="47">
        <f>DATA!$C$13*((1+DATA!$C$10)^A8)*F7*G7</f>
        <v>28.038206838087554</v>
      </c>
      <c r="N8" s="47">
        <f t="shared" si="1"/>
        <v>5841.6651076304297</v>
      </c>
      <c r="O8" s="26">
        <f>N8*'EIOPA RATES'!G16</f>
        <v>5210.0286689980876</v>
      </c>
      <c r="Q8" s="82">
        <f>B7*EXP('EIOPA RATES'!Q16)*(DATA!$C$14-DATA!$C$15)</f>
        <v>459.5470431522653</v>
      </c>
      <c r="R8" s="84">
        <f>C7*EXP('EIOPA RATES'!Q16)*(DATA!$C$14-DATA!$C$15)</f>
        <v>86.165070591049755</v>
      </c>
      <c r="S8" s="60">
        <f t="shared" si="2"/>
        <v>517.67390690522745</v>
      </c>
      <c r="T8" s="80">
        <f t="shared" si="3"/>
        <v>260.66616237775042</v>
      </c>
      <c r="W8" s="67" t="s">
        <v>73</v>
      </c>
      <c r="X8" s="70">
        <f>SUMPRODUCT(L4:L53,'EIOPA RATES'!G12:G61)</f>
        <v>5242.5315654505084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RATES'!Q17)*DATA!$C$15*G8*F8</f>
        <v>410.54102557323915</v>
      </c>
      <c r="M9" s="47">
        <f>DATA!$C$13*((1+DATA!$C$10)^A9)*F8*G8</f>
        <v>24.100072198803336</v>
      </c>
      <c r="N9" s="47">
        <f t="shared" si="1"/>
        <v>4967.4213019421868</v>
      </c>
      <c r="O9" s="26">
        <f>N9*'EIOPA RATES'!G17</f>
        <v>4313.8565187351342</v>
      </c>
      <c r="Q9" s="82">
        <f>B8*EXP('EIOPA RATES'!Q17)*(DATA!$C$14-DATA!$C$15)</f>
        <v>461.57001416860459</v>
      </c>
      <c r="R9" s="84">
        <f>C8*EXP('EIOPA RATES'!Q17)*(DATA!$C$14-DATA!$C$15)</f>
        <v>86.544377656613378</v>
      </c>
      <c r="S9" s="60">
        <f t="shared" si="2"/>
        <v>524.01431962641459</v>
      </c>
      <c r="T9" s="80">
        <f t="shared" si="3"/>
        <v>222.14244992727191</v>
      </c>
      <c r="W9" s="68" t="s">
        <v>72</v>
      </c>
      <c r="X9" s="71">
        <f>SUMPRODUCT(M4:M53,'EIOPA RATES'!G12:G61)</f>
        <v>304.04767148230218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RATES'!Q18)*DATA!$C$15*G9*F9</f>
        <v>347.44662337249906</v>
      </c>
      <c r="M10" s="47">
        <f>DATA!$C$13*((1+DATA!$C$10)^A10)*F9*G9</f>
        <v>20.695624434594976</v>
      </c>
      <c r="N10" s="47">
        <f t="shared" si="1"/>
        <v>4226.5889707110227</v>
      </c>
      <c r="O10" s="26">
        <f>N10*'EIOPA RATES'!G18</f>
        <v>3571.01815101991</v>
      </c>
      <c r="Q10" s="82">
        <f>B9*EXP('EIOPA RATES'!Q18)*(DATA!$C$14-DATA!$C$15)</f>
        <v>463.99051262311571</v>
      </c>
      <c r="R10" s="84">
        <f>C9*EXP('EIOPA RATES'!Q18)*(DATA!$C$14-DATA!$C$15)</f>
        <v>86.998221116834216</v>
      </c>
      <c r="S10" s="60">
        <f t="shared" si="2"/>
        <v>530.29310930535496</v>
      </c>
      <c r="T10" s="80">
        <f t="shared" si="3"/>
        <v>189.0558123245857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RATES'!Q19)*DATA!$C$15*G10*F10</f>
        <v>293.96828891085602</v>
      </c>
      <c r="M11" s="47">
        <f>DATA!$C$13*((1+DATA!$C$10)^A11)*F10*G10</f>
        <v>17.752697549028625</v>
      </c>
      <c r="N11" s="47">
        <f t="shared" si="1"/>
        <v>3598.15150705714</v>
      </c>
      <c r="O11" s="26">
        <f>N11*'EIOPA RATES'!G19</f>
        <v>2955.2457527851952</v>
      </c>
      <c r="Q11" s="82">
        <f>B10*EXP('EIOPA RATES'!Q19)*(DATA!$C$14-DATA!$C$15)</f>
        <v>466.80536833792246</v>
      </c>
      <c r="R11" s="84">
        <f>C10*EXP('EIOPA RATES'!Q19)*(DATA!$C$14-DATA!$C$15)</f>
        <v>87.526006563360482</v>
      </c>
      <c r="S11" s="60">
        <f t="shared" si="2"/>
        <v>536.57867735225432</v>
      </c>
      <c r="T11" s="80">
        <f t="shared" si="3"/>
        <v>160.67285001597693</v>
      </c>
      <c r="W11" s="66" t="s">
        <v>75</v>
      </c>
      <c r="X11" s="69">
        <f>D3-X3</f>
        <v>2707.1301045608488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RATES'!Q20)*DATA!$C$15*G11*F11</f>
        <v>248.53653032392759</v>
      </c>
      <c r="M12" s="47">
        <f>DATA!$C$13*((1+DATA!$C$10)^A12)*F11*G11</f>
        <v>15.208961571472729</v>
      </c>
      <c r="N12" s="47">
        <f t="shared" si="1"/>
        <v>3059.5267658911466</v>
      </c>
      <c r="O12" s="26">
        <f>N12*'EIOPA RATES'!G20</f>
        <v>2441.4765508778719</v>
      </c>
      <c r="Q12" s="82">
        <f>B11*EXP('EIOPA RATES'!Q20)*(DATA!$C$14-DATA!$C$15)</f>
        <v>469.88388598655206</v>
      </c>
      <c r="R12" s="84">
        <f>C11*EXP('EIOPA RATES'!Q20)*(DATA!$C$14-DATA!$C$15)</f>
        <v>88.103228622478554</v>
      </c>
      <c r="S12" s="60">
        <f t="shared" si="2"/>
        <v>542.7781530375579</v>
      </c>
      <c r="T12" s="80">
        <f t="shared" si="3"/>
        <v>136.34898718735627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RATES'!Q21)*DATA!$C$15*G12*F12</f>
        <v>209.76648171695163</v>
      </c>
      <c r="M13" s="47">
        <f>DATA!$C$13*((1+DATA!$C$10)^A13)*F12*G12</f>
        <v>13.01428176315615</v>
      </c>
      <c r="N13" s="47">
        <f t="shared" si="1"/>
        <v>2599.0877739203343</v>
      </c>
      <c r="O13" s="26">
        <f>N13*'EIOPA RATES'!G21</f>
        <v>2016.1958172792763</v>
      </c>
      <c r="Q13" s="82">
        <f>B12*EXP('EIOPA RATES'!Q21)*(DATA!$C$14-DATA!$C$15)</f>
        <v>472.73302600322535</v>
      </c>
      <c r="R13" s="84">
        <f>C12*EXP('EIOPA RATES'!Q21)*(DATA!$C$14-DATA!$C$15)</f>
        <v>88.637442375604778</v>
      </c>
      <c r="S13" s="60">
        <f t="shared" si="2"/>
        <v>548.35618661567389</v>
      </c>
      <c r="T13" s="80">
        <f t="shared" si="3"/>
        <v>115.40479841898203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RATES'!Q22)*DATA!$C$15*G13*F13</f>
        <v>177.18372765556151</v>
      </c>
      <c r="M14" s="47">
        <f>DATA!$C$13*((1+DATA!$C$10)^A14)*F13*G13</f>
        <v>11.121207363359748</v>
      </c>
      <c r="N14" s="47">
        <f t="shared" si="1"/>
        <v>2208.4074541632235</v>
      </c>
      <c r="O14" s="26">
        <f>N14*'EIOPA RATES'!G22</f>
        <v>1661.780443822377</v>
      </c>
      <c r="Q14" s="82">
        <f>B13*EXP('EIOPA RATES'!Q22)*(DATA!$C$14-DATA!$C$15)</f>
        <v>476.61984649345004</v>
      </c>
      <c r="R14" s="84">
        <f>C13*EXP('EIOPA RATES'!Q22)*(DATA!$C$14-DATA!$C$15)</f>
        <v>89.366221217521911</v>
      </c>
      <c r="S14" s="60">
        <f t="shared" si="2"/>
        <v>554.86486034761219</v>
      </c>
      <c r="T14" s="80">
        <f t="shared" si="3"/>
        <v>97.709961187726535</v>
      </c>
      <c r="W14" s="73" t="s">
        <v>77</v>
      </c>
      <c r="X14" s="72">
        <f>SUM(T3:T53)</f>
        <v>3224.8773482819252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RATES'!Q23)*DATA!$C$15*G14*F14</f>
        <v>149.36767181479206</v>
      </c>
      <c r="M15" s="47">
        <f>DATA!$C$13*((1+DATA!$C$10)^A15)*F14*G14</f>
        <v>9.491669555255914</v>
      </c>
      <c r="N15" s="47">
        <f t="shared" si="1"/>
        <v>1877.7012167026453</v>
      </c>
      <c r="O15" s="26">
        <f>N15*'EIOPA RATES'!G23</f>
        <v>1371.5685061641236</v>
      </c>
      <c r="Q15" s="82">
        <f>B14*EXP('EIOPA RATES'!Q23)*(DATA!$C$14-DATA!$C$15)</f>
        <v>480.19142458855589</v>
      </c>
      <c r="R15" s="84">
        <f>C14*EXP('EIOPA RATES'!Q23)*(DATA!$C$14-DATA!$C$15)</f>
        <v>90.035892110354283</v>
      </c>
      <c r="S15" s="60">
        <f t="shared" si="2"/>
        <v>560.73564714365421</v>
      </c>
      <c r="T15" s="80">
        <f t="shared" si="3"/>
        <v>82.472585891578319</v>
      </c>
      <c r="W15" s="74" t="s">
        <v>78</v>
      </c>
      <c r="X15" s="70">
        <f>D3-X3-X14</f>
        <v>-517.7472437210763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RATES'!Q24)*DATA!$C$15*G15*F15</f>
        <v>125.6427789647272</v>
      </c>
      <c r="M16" s="47">
        <f>DATA!$C$13*((1+DATA!$C$10)^A16)*F15*G15</f>
        <v>8.0861651841604143</v>
      </c>
      <c r="N16" s="47">
        <f t="shared" si="1"/>
        <v>1593.8053875224516</v>
      </c>
      <c r="O16" s="26">
        <f>N16*'EIOPA RATES'!G24</f>
        <v>1130.5351429281347</v>
      </c>
      <c r="Q16" s="82">
        <f>B15*EXP('EIOPA RATES'!Q24)*(DATA!$C$14-DATA!$C$15)</f>
        <v>483.61024766430512</v>
      </c>
      <c r="R16" s="84">
        <f>C15*EXP('EIOPA RATES'!Q24)*(DATA!$C$14-DATA!$C$15)</f>
        <v>90.67692143705726</v>
      </c>
      <c r="S16" s="60">
        <f t="shared" si="2"/>
        <v>566.20100391720189</v>
      </c>
      <c r="T16" s="80">
        <f t="shared" si="3"/>
        <v>69.418737041316959</v>
      </c>
      <c r="W16" s="75" t="s">
        <v>79</v>
      </c>
      <c r="X16" s="71">
        <f>(DATA!$C$14-DATA!$C$15)*X18*D3</f>
        <v>3000.6481503374239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RATES'!Q25)*DATA!$C$15*G16*F16</f>
        <v>105.35955945313177</v>
      </c>
      <c r="M17" s="47">
        <f>DATA!$C$13*((1+DATA!$C$10)^A17)*F16*G16</f>
        <v>6.8753911025694254</v>
      </c>
      <c r="N17" s="47">
        <f t="shared" si="1"/>
        <v>1351.6101749175639</v>
      </c>
      <c r="O17" s="26">
        <f>N17*'EIOPA RATES'!G25</f>
        <v>932.08881923763033</v>
      </c>
      <c r="Q17" s="82">
        <f>B16*EXP('EIOPA RATES'!Q25)*(DATA!$C$14-DATA!$C$15)</f>
        <v>486.49376679922625</v>
      </c>
      <c r="R17" s="84">
        <f>C16*EXP('EIOPA RATES'!Q25)*(DATA!$C$14-DATA!$C$15)</f>
        <v>91.217581274854965</v>
      </c>
      <c r="S17" s="60">
        <f t="shared" si="2"/>
        <v>570.83595697151179</v>
      </c>
      <c r="T17" s="80">
        <f t="shared" si="3"/>
        <v>58.19800633805783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RATES'!Q26)*DATA!$C$15*G17*F17</f>
        <v>88.105411071121182</v>
      </c>
      <c r="M18" s="47">
        <f>DATA!$C$13*((1+DATA!$C$10)^A18)*F17*G17</f>
        <v>5.8316075886846086</v>
      </c>
      <c r="N18" s="47">
        <f t="shared" si="1"/>
        <v>1142.4105278578513</v>
      </c>
      <c r="O18" s="26">
        <f>N18*'EIOPA RATES'!G26</f>
        <v>766.17675984234882</v>
      </c>
      <c r="Q18" s="82">
        <f>B17*EXP('EIOPA RATES'!Q26)*(DATA!$C$14-DATA!$C$15)</f>
        <v>489.23239117530414</v>
      </c>
      <c r="R18" s="84">
        <f>C17*EXP('EIOPA RATES'!Q26)*(DATA!$C$14-DATA!$C$15)</f>
        <v>91.73107334536958</v>
      </c>
      <c r="S18" s="60">
        <f t="shared" si="2"/>
        <v>575.13185693198909</v>
      </c>
      <c r="T18" s="80">
        <f t="shared" si="3"/>
        <v>48.644045646812522</v>
      </c>
      <c r="W18" s="66" t="s">
        <v>80</v>
      </c>
      <c r="X18" s="69">
        <f>SUMPRODUCT(O4:O53,A4:A53)/SUM(O4:O53)</f>
        <v>5.6403160720628271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RATES'!Q27)*DATA!$C$15*G18*F18</f>
        <v>73.527483980528714</v>
      </c>
      <c r="M19" s="47">
        <f>DATA!$C$13*((1+DATA!$C$10)^A19)*F18*G18</f>
        <v>4.9346225776164658</v>
      </c>
      <c r="N19" s="47">
        <f t="shared" si="1"/>
        <v>966.42454722430375</v>
      </c>
      <c r="O19" s="26">
        <f>N19*'EIOPA RATES'!G27</f>
        <v>630.13258629205052</v>
      </c>
      <c r="Q19" s="82">
        <f>B18*EXP('EIOPA RATES'!Q27)*(DATA!$C$14-DATA!$C$15)</f>
        <v>492.14927457160695</v>
      </c>
      <c r="R19" s="84">
        <f>C18*EXP('EIOPA RATES'!Q27)*(DATA!$C$14-DATA!$C$15)</f>
        <v>92.277988982176367</v>
      </c>
      <c r="S19" s="60">
        <f t="shared" si="2"/>
        <v>579.49264097616685</v>
      </c>
      <c r="T19" s="80">
        <f t="shared" si="3"/>
        <v>40.536989522744484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RATES'!Q28)*DATA!$C$15*G19*F19</f>
        <v>61.156345748436586</v>
      </c>
      <c r="M20" s="47">
        <f>DATA!$C$13*((1+DATA!$C$10)^A20)*F19*G19</f>
        <v>4.1628946225248997</v>
      </c>
      <c r="N20" s="47">
        <f t="shared" si="1"/>
        <v>810.73846222308782</v>
      </c>
      <c r="O20" s="26">
        <f>N20*'EIOPA RATES'!G28</f>
        <v>514.08283165040825</v>
      </c>
      <c r="Q20" s="82">
        <f>B19*EXP('EIOPA RATES'!Q28)*(DATA!$C$14-DATA!$C$15)</f>
        <v>494.93408882265277</v>
      </c>
      <c r="R20" s="84">
        <f>C19*EXP('EIOPA RATES'!Q28)*(DATA!$C$14-DATA!$C$15)</f>
        <v>92.800141654247454</v>
      </c>
      <c r="S20" s="60">
        <f t="shared" si="2"/>
        <v>583.57133585437532</v>
      </c>
      <c r="T20" s="80">
        <f t="shared" si="3"/>
        <v>33.697268704273235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RATES'!Q29)*DATA!$C$15*G20*F20</f>
        <v>50.694804075354241</v>
      </c>
      <c r="M21" s="47">
        <f>DATA!$C$13*((1+DATA!$C$10)^A21)*F20*G20</f>
        <v>3.5050383243625314</v>
      </c>
      <c r="N21" s="47">
        <f t="shared" si="1"/>
        <v>681.25950817404475</v>
      </c>
      <c r="O21" s="26">
        <f>N21*'EIOPA RATES'!G29</f>
        <v>420.70629946147346</v>
      </c>
      <c r="Q21" s="82">
        <f>B20*EXP('EIOPA RATES'!Q29)*(DATA!$C$14-DATA!$C$15)</f>
        <v>497.0179881475209</v>
      </c>
      <c r="R21" s="84">
        <f>C20*EXP('EIOPA RATES'!Q29)*(DATA!$C$14-DATA!$C$15)</f>
        <v>93.190872777660218</v>
      </c>
      <c r="S21" s="60">
        <f t="shared" si="2"/>
        <v>586.70382260081863</v>
      </c>
      <c r="T21" s="80">
        <f t="shared" si="3"/>
        <v>27.877540591979152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RATES'!Q30)*DATA!$C$15*G21*F21</f>
        <v>41.788964836217957</v>
      </c>
      <c r="M22" s="47">
        <f>DATA!$C$13*((1+DATA!$C$10)^A22)*F21*G21</f>
        <v>2.9418988233634362</v>
      </c>
      <c r="N22" s="47">
        <f t="shared" si="1"/>
        <v>571.87964130210958</v>
      </c>
      <c r="O22" s="26">
        <f>N22*'EIOPA RATES'!G30</f>
        <v>344.78356409733544</v>
      </c>
      <c r="Q22" s="82">
        <f>B21*EXP('EIOPA RATES'!Q30)*(DATA!$C$14-DATA!$C$15)</f>
        <v>497.89238215234604</v>
      </c>
      <c r="R22" s="84">
        <f>C21*EXP('EIOPA RATES'!Q30)*(DATA!$C$14-DATA!$C$15)</f>
        <v>93.35482165356494</v>
      </c>
      <c r="S22" s="60">
        <f t="shared" si="2"/>
        <v>588.30530498254757</v>
      </c>
      <c r="T22" s="80">
        <f t="shared" si="3"/>
        <v>22.904242175296627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RATES'!Q31)*DATA!$C$15*G22*F22</f>
        <v>34.210580928958201</v>
      </c>
      <c r="M23" s="47">
        <f>DATA!$C$13*((1+DATA!$C$10)^A23)*F22*G22</f>
        <v>2.4586999232916895</v>
      </c>
      <c r="N23" s="47">
        <f t="shared" si="1"/>
        <v>478.60565916633158</v>
      </c>
      <c r="O23" s="26">
        <f>N23*'EIOPA RATES'!G31</f>
        <v>282.44727596632941</v>
      </c>
      <c r="Q23" s="82">
        <f>B22*EXP('EIOPA RATES'!Q31)*(DATA!$C$14-DATA!$C$15)</f>
        <v>497.45831434029049</v>
      </c>
      <c r="R23" s="84">
        <f>C22*EXP('EIOPA RATES'!Q31)*(DATA!$C$14-DATA!$C$15)</f>
        <v>93.273433938804516</v>
      </c>
      <c r="S23" s="60">
        <f t="shared" si="2"/>
        <v>588.27304835580333</v>
      </c>
      <c r="T23" s="80">
        <f t="shared" si="3"/>
        <v>18.666365669905744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RATES'!Q32)*DATA!$C$15*G23*F23</f>
        <v>27.877472420903047</v>
      </c>
      <c r="M24" s="47">
        <f>DATA!$C$13*((1+DATA!$C$10)^A24)*F23*G23</f>
        <v>2.043964528433365</v>
      </c>
      <c r="N24" s="47">
        <f t="shared" si="1"/>
        <v>398.18956172123313</v>
      </c>
      <c r="O24" s="26">
        <f>N24*'EIOPA RATES'!G32</f>
        <v>229.85978508209391</v>
      </c>
      <c r="Q24" s="82">
        <f>B23*EXP('EIOPA RATES'!Q32)*(DATA!$C$14-DATA!$C$15)</f>
        <v>497.37274660004852</v>
      </c>
      <c r="R24" s="84">
        <f>C23*EXP('EIOPA RATES'!Q32)*(DATA!$C$14-DATA!$C$15)</f>
        <v>93.257389987509157</v>
      </c>
      <c r="S24" s="60">
        <f t="shared" si="2"/>
        <v>588.58617205912435</v>
      </c>
      <c r="T24" s="80">
        <f t="shared" si="3"/>
        <v>15.143422611215209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RATES'!Q33)*DATA!$C$15*G24*F24</f>
        <v>22.624835647720186</v>
      </c>
      <c r="M25" s="47">
        <f>DATA!$C$13*((1+DATA!$C$10)^A25)*F24*G24</f>
        <v>1.690466997198804</v>
      </c>
      <c r="N25" s="47">
        <f t="shared" si="1"/>
        <v>333.12260767575123</v>
      </c>
      <c r="O25" s="26">
        <f>N25*'EIOPA RATES'!G33</f>
        <v>187.89586353017876</v>
      </c>
      <c r="Q25" s="82">
        <f>B24*EXP('EIOPA RATES'!Q33)*(DATA!$C$14-DATA!$C$15)</f>
        <v>497.82975740835207</v>
      </c>
      <c r="R25" s="84">
        <f>C24*EXP('EIOPA RATES'!Q33)*(DATA!$C$14-DATA!$C$15)</f>
        <v>93.343079514066076</v>
      </c>
      <c r="S25" s="60">
        <f t="shared" si="2"/>
        <v>589.48236992521936</v>
      </c>
      <c r="T25" s="80">
        <f t="shared" si="3"/>
        <v>12.202255735056731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RATES'!Q34)*DATA!$C$15*G25*F25</f>
        <v>18.239164916201773</v>
      </c>
      <c r="M26" s="47">
        <f>DATA!$C$13*((1+DATA!$C$10)^A26)*F25*G25</f>
        <v>1.3872737940108462</v>
      </c>
      <c r="N26" s="47">
        <f t="shared" si="1"/>
        <v>275.31497469135138</v>
      </c>
      <c r="O26" s="26">
        <f>N26*'EIOPA RATES'!G34</f>
        <v>151.57151707388513</v>
      </c>
      <c r="Q26" s="82">
        <f>B25*EXP('EIOPA RATES'!Q34)*(DATA!$C$14-DATA!$C$15)</f>
        <v>498.82137556611747</v>
      </c>
      <c r="R26" s="84">
        <f>C25*EXP('EIOPA RATES'!Q34)*(DATA!$C$14-DATA!$C$15)</f>
        <v>93.529007918647096</v>
      </c>
      <c r="S26" s="60">
        <f t="shared" si="2"/>
        <v>590.96310969075364</v>
      </c>
      <c r="T26" s="80">
        <f t="shared" si="3"/>
        <v>9.7773043979237428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RATES'!Q35)*DATA!$C$15*G26*F26</f>
        <v>14.621727269604438</v>
      </c>
      <c r="M27" s="47">
        <f>DATA!$C$13*((1+DATA!$C$10)^A27)*F26*G26</f>
        <v>1.1309719071222304</v>
      </c>
      <c r="N27" s="47">
        <f t="shared" si="1"/>
        <v>226.85021131898947</v>
      </c>
      <c r="O27" s="26">
        <f>N27*'EIOPA RATES'!G35</f>
        <v>121.77595412542323</v>
      </c>
      <c r="Q27" s="82">
        <f>B26*EXP('EIOPA RATES'!Q35)*(DATA!$C$14-DATA!$C$15)</f>
        <v>500.32167895199501</v>
      </c>
      <c r="R27" s="84">
        <f>C26*EXP('EIOPA RATES'!Q35)*(DATA!$C$14-DATA!$C$15)</f>
        <v>93.810314803499125</v>
      </c>
      <c r="S27" s="60">
        <f t="shared" si="2"/>
        <v>593.00102184837192</v>
      </c>
      <c r="T27" s="80">
        <f t="shared" si="3"/>
        <v>7.7827868741318733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RATES'!Q36)*DATA!$C$15*G27*F27</f>
        <v>11.64452189175074</v>
      </c>
      <c r="M28" s="47">
        <f>DATA!$C$13*((1+DATA!$C$10)^A28)*F27*G27</f>
        <v>0.91510919708127969</v>
      </c>
      <c r="N28" s="47">
        <f t="shared" si="1"/>
        <v>186.56899313118376</v>
      </c>
      <c r="O28" s="26">
        <f>N28*'EIOPA RATES'!G36</f>
        <v>97.566027745739476</v>
      </c>
      <c r="Q28" s="82">
        <f>B27*EXP('EIOPA RATES'!Q36)*(DATA!$C$14-DATA!$C$15)</f>
        <v>502.28634641936048</v>
      </c>
      <c r="R28" s="84">
        <f>C27*EXP('EIOPA RATES'!Q36)*(DATA!$C$14-DATA!$C$15)</f>
        <v>94.178689953630155</v>
      </c>
      <c r="S28" s="60">
        <f t="shared" si="2"/>
        <v>595.54992717590937</v>
      </c>
      <c r="T28" s="80">
        <f t="shared" si="3"/>
        <v>6.143745202259975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RATES'!Q37)*DATA!$C$15*G28*F28</f>
        <v>9.1936411474635609</v>
      </c>
      <c r="M29" s="47">
        <f>DATA!$C$13*((1+DATA!$C$10)^A29)*F28*G28</f>
        <v>0.73368293202230694</v>
      </c>
      <c r="N29" s="47">
        <f t="shared" si="1"/>
        <v>151.53950048073119</v>
      </c>
      <c r="O29" s="26">
        <f>N29*'EIOPA RATES'!G37</f>
        <v>77.160192033412784</v>
      </c>
      <c r="Q29" s="82">
        <f>B28*EXP('EIOPA RATES'!Q37)*(DATA!$C$14-DATA!$C$15)</f>
        <v>504.52412190529066</v>
      </c>
      <c r="R29" s="84">
        <f>C28*EXP('EIOPA RATES'!Q37)*(DATA!$C$14-DATA!$C$15)</f>
        <v>94.598272857242051</v>
      </c>
      <c r="S29" s="60">
        <f t="shared" si="2"/>
        <v>598.38871183051037</v>
      </c>
      <c r="T29" s="80">
        <f t="shared" si="3"/>
        <v>4.8115091120244635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RATES'!Q38)*DATA!$C$15*G29*F29</f>
        <v>7.2039242838163222</v>
      </c>
      <c r="M30" s="47">
        <f>DATA!$C$13*((1+DATA!$C$10)^A30)*F29*G29</f>
        <v>0.5832993439049674</v>
      </c>
      <c r="N30" s="47">
        <f t="shared" si="1"/>
        <v>123.24478619265948</v>
      </c>
      <c r="O30" s="26">
        <f>N30*'EIOPA RATES'!G38</f>
        <v>61.048664485655316</v>
      </c>
      <c r="Q30" s="82">
        <f>B29*EXP('EIOPA RATES'!Q38)*(DATA!$C$14-DATA!$C$15)</f>
        <v>507.20161362011032</v>
      </c>
      <c r="R30" s="84">
        <f>C29*EXP('EIOPA RATES'!Q38)*(DATA!$C$14-DATA!$C$15)</f>
        <v>95.100302553770746</v>
      </c>
      <c r="S30" s="60">
        <f t="shared" si="2"/>
        <v>601.7186168299761</v>
      </c>
      <c r="T30" s="80">
        <f t="shared" si="3"/>
        <v>3.727951474367142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RATES'!Q39)*DATA!$C$15*G30*F30</f>
        <v>5.5823353349282598</v>
      </c>
      <c r="M31" s="47">
        <f>DATA!$C$13*((1+DATA!$C$10)^A31)*F30*G30</f>
        <v>0.45842737274211676</v>
      </c>
      <c r="N31" s="47">
        <f t="shared" si="1"/>
        <v>99.948954038150049</v>
      </c>
      <c r="O31" s="26">
        <f>N31*'EIOPA RATES'!G39</f>
        <v>48.145624058578939</v>
      </c>
      <c r="Q31" s="82">
        <f>B30*EXP('EIOPA RATES'!Q39)*(DATA!$C$14-DATA!$C$15)</f>
        <v>510.0920166285681</v>
      </c>
      <c r="R31" s="84">
        <f>C30*EXP('EIOPA RATES'!Q39)*(DATA!$C$14-DATA!$C$15)</f>
        <v>95.642253117856569</v>
      </c>
      <c r="S31" s="60">
        <f t="shared" si="2"/>
        <v>605.27584237368251</v>
      </c>
      <c r="T31" s="80">
        <f t="shared" si="3"/>
        <v>2.846714292685828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RATES'!Q40)*DATA!$C$15*G31*F31</f>
        <v>4.2648339324017934</v>
      </c>
      <c r="M32" s="47">
        <f>DATA!$C$13*((1+DATA!$C$10)^A32)*F31*G31</f>
        <v>0.35496411647534443</v>
      </c>
      <c r="N32" s="47">
        <f t="shared" si="1"/>
        <v>80.211468693372495</v>
      </c>
      <c r="O32" s="26">
        <f>N32*'EIOPA RATES'!G40</f>
        <v>37.547534528734509</v>
      </c>
      <c r="Q32" s="82">
        <f>B31*EXP('EIOPA RATES'!Q40)*(DATA!$C$14-DATA!$C$15)</f>
        <v>513.3587764398261</v>
      </c>
      <c r="R32" s="84">
        <f>C31*EXP('EIOPA RATES'!Q40)*(DATA!$C$14-DATA!$C$15)</f>
        <v>96.254770582467444</v>
      </c>
      <c r="S32" s="60">
        <f t="shared" si="2"/>
        <v>609.25858290581823</v>
      </c>
      <c r="T32" s="80">
        <f t="shared" si="3"/>
        <v>2.1382345159212717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RATES'!Q41)*DATA!$C$15*G32*F32</f>
        <v>3.2034192785587789</v>
      </c>
      <c r="M33" s="47">
        <f>DATA!$C$13*((1+DATA!$C$10)^A33)*F32*G32</f>
        <v>0.27017661903508977</v>
      </c>
      <c r="N33" s="47">
        <f t="shared" si="1"/>
        <v>63.306726111971813</v>
      </c>
      <c r="O33" s="26">
        <f>N33*'EIOPA RATES'!G41</f>
        <v>28.792882510058373</v>
      </c>
      <c r="Q33" s="82">
        <f>B32*EXP('EIOPA RATES'!Q41)*(DATA!$C$14-DATA!$C$15)</f>
        <v>516.73694398399039</v>
      </c>
      <c r="R33" s="84">
        <f>C32*EXP('EIOPA RATES'!Q41)*(DATA!$C$14-DATA!$C$15)</f>
        <v>96.88817699699824</v>
      </c>
      <c r="S33" s="60">
        <f t="shared" si="2"/>
        <v>613.35494436195359</v>
      </c>
      <c r="T33" s="80">
        <f t="shared" si="3"/>
        <v>1.576927099859351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RATES'!Q42)*DATA!$C$15*G33*F33</f>
        <v>2.3639956704820113</v>
      </c>
      <c r="M34" s="47">
        <f>DATA!$C$13*((1+DATA!$C$10)^A34)*F33*G33</f>
        <v>0.201880327600024</v>
      </c>
      <c r="N34" s="47">
        <f t="shared" si="1"/>
        <v>49.189598723913264</v>
      </c>
      <c r="O34" s="26">
        <f>N34*'EIOPA RATES'!G42</f>
        <v>21.720038931180923</v>
      </c>
      <c r="Q34" s="82">
        <f>B33*EXP('EIOPA RATES'!Q42)*(DATA!$C$14-DATA!$C$15)</f>
        <v>520.54267315245465</v>
      </c>
      <c r="R34" s="84">
        <f>C33*EXP('EIOPA RATES'!Q42)*(DATA!$C$14-DATA!$C$15)</f>
        <v>97.60175121608529</v>
      </c>
      <c r="S34" s="60">
        <f t="shared" si="2"/>
        <v>617.94254404093988</v>
      </c>
      <c r="T34" s="80">
        <f t="shared" si="3"/>
        <v>1.1400873873990534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RATES'!Q43)*DATA!$C$15*G34*F34</f>
        <v>1.7087611482474261</v>
      </c>
      <c r="M35" s="47">
        <f>DATA!$C$13*((1+DATA!$C$10)^A35)*F34*G34</f>
        <v>0.14776938678951368</v>
      </c>
      <c r="N35" s="47">
        <f t="shared" si="1"/>
        <v>37.48211126062273</v>
      </c>
      <c r="O35" s="26">
        <f>N35*'EIOPA RATES'!G43</f>
        <v>16.06962840610921</v>
      </c>
      <c r="Q35" s="82">
        <f>B34*EXP('EIOPA RATES'!Q43)*(DATA!$C$14-DATA!$C$15)</f>
        <v>524.32519088723791</v>
      </c>
      <c r="R35" s="84">
        <f>C34*EXP('EIOPA RATES'!Q43)*(DATA!$C$14-DATA!$C$15)</f>
        <v>98.310973291357158</v>
      </c>
      <c r="S35" s="60">
        <f t="shared" si="2"/>
        <v>622.4883947918056</v>
      </c>
      <c r="T35" s="80">
        <f t="shared" si="3"/>
        <v>0.80564321726246646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RATES'!Q44)*DATA!$C$15*G35*F35</f>
        <v>1.2080119092319499</v>
      </c>
      <c r="M36" s="47">
        <f>DATA!$C$13*((1+DATA!$C$10)^A36)*F35*G35</f>
        <v>0.10573191401798004</v>
      </c>
      <c r="N36" s="47">
        <f t="shared" si="1"/>
        <v>27.905400720670198</v>
      </c>
      <c r="O36" s="26">
        <f>N36*'EIOPA RATES'!G44</f>
        <v>11.610221448302868</v>
      </c>
      <c r="Q36" s="82">
        <f>B35*EXP('EIOPA RATES'!Q44)*(DATA!$C$14-DATA!$C$15)</f>
        <v>528.40768738218912</v>
      </c>
      <c r="R36" s="84">
        <f>C35*EXP('EIOPA RATES'!Q44)*(DATA!$C$14-DATA!$C$15)</f>
        <v>99.076441384160503</v>
      </c>
      <c r="S36" s="60">
        <f t="shared" si="2"/>
        <v>627.37839685233166</v>
      </c>
      <c r="T36" s="80">
        <f t="shared" si="3"/>
        <v>0.55606163363999128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RATES'!Q45)*DATA!$C$15*G36*F36</f>
        <v>0.83417686544083036</v>
      </c>
      <c r="M37" s="47">
        <f>DATA!$C$13*((1+DATA!$C$10)^A37)*F36*G36</f>
        <v>7.3856401052674561E-2</v>
      </c>
      <c r="N37" s="47">
        <f t="shared" si="1"/>
        <v>20.214230728095387</v>
      </c>
      <c r="O37" s="26">
        <f>N37*'EIOPA RATES'!G45</f>
        <v>8.1572404306079278</v>
      </c>
      <c r="Q37" s="82">
        <f>B36*EXP('EIOPA RATES'!Q45)*(DATA!$C$14-DATA!$C$15)</f>
        <v>532.81222072374385</v>
      </c>
      <c r="R37" s="84">
        <f>C36*EXP('EIOPA RATES'!Q45)*(DATA!$C$14-DATA!$C$15)</f>
        <v>99.902291385702</v>
      </c>
      <c r="S37" s="60">
        <f t="shared" si="2"/>
        <v>632.64065570839318</v>
      </c>
      <c r="T37" s="80">
        <f t="shared" si="3"/>
        <v>0.37492102438565522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RATES'!Q46)*DATA!$C$15*G37*F37</f>
        <v>0.56234885894561448</v>
      </c>
      <c r="M38" s="47">
        <f>DATA!$C$13*((1+DATA!$C$10)^A38)*F37*G37</f>
        <v>5.0370659712611746E-2</v>
      </c>
      <c r="N38" s="47">
        <f t="shared" si="1"/>
        <v>14.408437081371826</v>
      </c>
      <c r="O38" s="26">
        <f>N38*'EIOPA RATES'!G46</f>
        <v>5.6400560868924643</v>
      </c>
      <c r="Q38" s="82">
        <f>B37*EXP('EIOPA RATES'!Q46)*(DATA!$C$14-DATA!$C$15)</f>
        <v>537.19570082991515</v>
      </c>
      <c r="R38" s="84">
        <f>C37*EXP('EIOPA RATES'!Q46)*(DATA!$C$14-DATA!$C$15)</f>
        <v>100.72419390560911</v>
      </c>
      <c r="S38" s="60">
        <f t="shared" si="2"/>
        <v>637.86952407581168</v>
      </c>
      <c r="T38" s="80">
        <f t="shared" si="3"/>
        <v>0.24524525814120723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RATES'!Q47)*DATA!$C$15*G38*F38</f>
        <v>0.36791126197093832</v>
      </c>
      <c r="M39" s="47">
        <f>DATA!$C$13*((1+DATA!$C$10)^A39)*F38*G38</f>
        <v>3.3332192353629282E-2</v>
      </c>
      <c r="N39" s="47">
        <f t="shared" si="1"/>
        <v>9.8652176447861528</v>
      </c>
      <c r="O39" s="26">
        <f>N39*'EIOPA RATES'!G47</f>
        <v>3.7450781020883235</v>
      </c>
      <c r="Q39" s="82">
        <f>B38*EXP('EIOPA RATES'!Q47)*(DATA!$C$14-DATA!$C$15)</f>
        <v>541.73104374692946</v>
      </c>
      <c r="R39" s="84">
        <f>C38*EXP('EIOPA RATES'!Q47)*(DATA!$C$14-DATA!$C$15)</f>
        <v>101.57457070254931</v>
      </c>
      <c r="S39" s="60">
        <f t="shared" si="2"/>
        <v>643.27228225712508</v>
      </c>
      <c r="T39" s="80">
        <f t="shared" si="3"/>
        <v>0.15623652425880391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RATES'!Q48)*DATA!$C$15*G39*F39</f>
        <v>0.23442615829054475</v>
      </c>
      <c r="M40" s="47">
        <f>DATA!$C$13*((1+DATA!$C$10)^A40)*F39*G39</f>
        <v>2.1477464773293018E-2</v>
      </c>
      <c r="N40" s="47">
        <f t="shared" si="1"/>
        <v>6.5804667020231165</v>
      </c>
      <c r="O40" s="26">
        <f>N40*'EIOPA RATES'!G48</f>
        <v>2.4221762115569296</v>
      </c>
      <c r="Q40" s="82">
        <f>B39*EXP('EIOPA RATES'!Q48)*(DATA!$C$14-DATA!$C$15)</f>
        <v>546.42146038328121</v>
      </c>
      <c r="R40" s="84">
        <f>C39*EXP('EIOPA RATES'!Q48)*(DATA!$C$14-DATA!$C$15)</f>
        <v>102.45402382186526</v>
      </c>
      <c r="S40" s="60">
        <f t="shared" si="2"/>
        <v>648.85400674037317</v>
      </c>
      <c r="T40" s="80">
        <f t="shared" si="3"/>
        <v>9.672094699471534E-2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RATES'!Q49)*DATA!$C$15*G40*F40</f>
        <v>0.14515390641302303</v>
      </c>
      <c r="M41" s="47">
        <f>DATA!$C$13*((1+DATA!$C$10)^A41)*F40*G40</f>
        <v>1.3445253850889214E-2</v>
      </c>
      <c r="N41" s="47">
        <f t="shared" si="1"/>
        <v>4.2578410604955756</v>
      </c>
      <c r="O41" s="26">
        <f>N41*'EIOPA RATES'!G49</f>
        <v>1.5192893752219447</v>
      </c>
      <c r="Q41" s="82">
        <f>B40*EXP('EIOPA RATES'!Q49)*(DATA!$C$14-DATA!$C$15)</f>
        <v>551.27028850852037</v>
      </c>
      <c r="R41" s="84">
        <f>C40*EXP('EIOPA RATES'!Q49)*(DATA!$C$14-DATA!$C$15)</f>
        <v>103.36317909534759</v>
      </c>
      <c r="S41" s="60">
        <f t="shared" si="2"/>
        <v>654.62002235001705</v>
      </c>
      <c r="T41" s="80">
        <f t="shared" si="3"/>
        <v>5.8126845868082359E-2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RATES'!Q50)*DATA!$C$15*G41*F41</f>
        <v>8.7251376999998687E-2</v>
      </c>
      <c r="M42" s="47">
        <f>DATA!$C$13*((1+DATA!$C$10)^A42)*F41*G41</f>
        <v>8.169267209446867E-3</v>
      </c>
      <c r="N42" s="47">
        <f t="shared" si="1"/>
        <v>2.6730266357785006</v>
      </c>
      <c r="O42" s="26">
        <f>N42*'EIOPA RATES'!G50</f>
        <v>0.92440770818741536</v>
      </c>
      <c r="Q42" s="82">
        <f>B41*EXP('EIOPA RATES'!Q50)*(DATA!$C$14-DATA!$C$15)</f>
        <v>556.28099668581945</v>
      </c>
      <c r="R42" s="84">
        <f>C41*EXP('EIOPA RATES'!Q50)*(DATA!$C$14-DATA!$C$15)</f>
        <v>104.3026868785912</v>
      </c>
      <c r="S42" s="60">
        <f t="shared" si="2"/>
        <v>660.57551429720115</v>
      </c>
      <c r="T42" s="80">
        <f t="shared" si="3"/>
        <v>3.3847223979421928E-2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RATES'!Q51)*DATA!$C$15*G42*F42</f>
        <v>5.0816859611906295E-2</v>
      </c>
      <c r="M43" s="47">
        <f>DATA!$C$13*((1+DATA!$C$10)^A43)*F42*G42</f>
        <v>4.8083534522114814E-3</v>
      </c>
      <c r="N43" s="47">
        <f t="shared" si="1"/>
        <v>1.6276271793851718</v>
      </c>
      <c r="O43" s="26">
        <f>N43*'EIOPA RATES'!G51</f>
        <v>0.54542072664538821</v>
      </c>
      <c r="Q43" s="82">
        <f>B42*EXP('EIOPA RATES'!Q51)*(DATA!$C$14-DATA!$C$15)</f>
        <v>561.45718837824779</v>
      </c>
      <c r="R43" s="84">
        <f>C42*EXP('EIOPA RATES'!Q51)*(DATA!$C$14-DATA!$C$15)</f>
        <v>105.27322282092152</v>
      </c>
      <c r="S43" s="60">
        <f t="shared" si="2"/>
        <v>666.72560284571716</v>
      </c>
      <c r="T43" s="80">
        <f t="shared" si="3"/>
        <v>1.9032506179787259E-2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RATES'!Q52)*DATA!$C$15*G43*F43</f>
        <v>2.8569197144922232E-2</v>
      </c>
      <c r="M44" s="47">
        <f>DATA!$C$13*((1+DATA!$C$10)^A44)*F43*G43</f>
        <v>2.7324034123811765E-3</v>
      </c>
      <c r="N44" s="47">
        <f t="shared" si="1"/>
        <v>0.96569564405088715</v>
      </c>
      <c r="O44" s="26">
        <f>N44*'EIOPA RATES'!G52</f>
        <v>0.31362731601698285</v>
      </c>
      <c r="Q44" s="82">
        <f>B43*EXP('EIOPA RATES'!Q52)*(DATA!$C$14-DATA!$C$15)</f>
        <v>566.57655123128723</v>
      </c>
      <c r="R44" s="84">
        <f>C43*EXP('EIOPA RATES'!Q52)*(DATA!$C$14-DATA!$C$15)</f>
        <v>106.23310335586639</v>
      </c>
      <c r="S44" s="60">
        <f t="shared" si="2"/>
        <v>672.80692218374122</v>
      </c>
      <c r="T44" s="80">
        <f t="shared" si="3"/>
        <v>1.0213030861144355E-2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RATES'!Q53)*DATA!$C$15*G44*F44</f>
        <v>1.5339709061652754E-2</v>
      </c>
      <c r="M45" s="47">
        <f>DATA!$C$13*((1+DATA!$C$10)^A45)*F44*G44</f>
        <v>1.4820414056020417E-3</v>
      </c>
      <c r="N45" s="47">
        <f t="shared" si="1"/>
        <v>0.55091904336331121</v>
      </c>
      <c r="O45" s="26">
        <f>N45*'EIOPA RATES'!G53</f>
        <v>0.17329918015109513</v>
      </c>
      <c r="Q45" s="82">
        <f>B44*EXP('EIOPA RATES'!Q53)*(DATA!$C$14-DATA!$C$15)</f>
        <v>572.08733957286222</v>
      </c>
      <c r="R45" s="84">
        <f>C44*EXP('EIOPA RATES'!Q53)*(DATA!$C$14-DATA!$C$15)</f>
        <v>107.26637616991169</v>
      </c>
      <c r="S45" s="60">
        <f t="shared" si="2"/>
        <v>679.35223370136839</v>
      </c>
      <c r="T45" s="80">
        <f t="shared" si="3"/>
        <v>5.1720179390161687E-3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RATES'!Q54)*DATA!$C$15*G45*F45</f>
        <v>7.7666327494892492E-3</v>
      </c>
      <c r="M46" s="47">
        <f>DATA!$C$13*((1+DATA!$C$10)^A46)*F45*G45</f>
        <v>7.5816080836149777E-4</v>
      </c>
      <c r="N46" s="47">
        <f t="shared" si="1"/>
        <v>0.29418287558657158</v>
      </c>
      <c r="O46" s="26">
        <f>N46*'EIOPA RATES'!G54</f>
        <v>8.9649968582951378E-2</v>
      </c>
      <c r="Q46" s="82">
        <f>B45*EXP('EIOPA RATES'!Q54)*(DATA!$C$14-DATA!$C$15)</f>
        <v>577.53347540376308</v>
      </c>
      <c r="R46" s="84">
        <f>C45*EXP('EIOPA RATES'!Q54)*(DATA!$C$14-DATA!$C$15)</f>
        <v>108.28752663820561</v>
      </c>
      <c r="S46" s="60">
        <f t="shared" si="2"/>
        <v>685.82024388116031</v>
      </c>
      <c r="T46" s="80">
        <f t="shared" si="3"/>
        <v>2.4719939361472795E-3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RATES'!Q55)*DATA!$C$15*G46*F46</f>
        <v>3.7112322345670551E-3</v>
      </c>
      <c r="M47" s="47">
        <f>DATA!$C$13*((1+DATA!$C$10)^A47)*F46*G46</f>
        <v>3.6612854379377776E-4</v>
      </c>
      <c r="N47" s="47">
        <f t="shared" si="1"/>
        <v>0.14800579700643071</v>
      </c>
      <c r="O47" s="26">
        <f>N47*'EIOPA RATES'!G55</f>
        <v>4.3705597064562222E-2</v>
      </c>
      <c r="Q47" s="82">
        <f>B46*EXP('EIOPA RATES'!Q55)*(DATA!$C$14-DATA!$C$15)</f>
        <v>582.89514528361326</v>
      </c>
      <c r="R47" s="84">
        <f>C46*EXP('EIOPA RATES'!Q55)*(DATA!$C$14-DATA!$C$15)</f>
        <v>109.29283974067749</v>
      </c>
      <c r="S47" s="60">
        <f t="shared" si="2"/>
        <v>692.18761889574705</v>
      </c>
      <c r="T47" s="80">
        <f t="shared" si="3"/>
        <v>1.1097422127544269E-3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RATES'!Q56)*DATA!$C$15*G47*F47</f>
        <v>1.6670880835385512E-3</v>
      </c>
      <c r="M48" s="47">
        <f>DATA!$C$13*((1+DATA!$C$10)^A48)*F47*G47</f>
        <v>1.6610967889080201E-4</v>
      </c>
      <c r="N48" s="47">
        <f t="shared" si="1"/>
        <v>6.98614467158018E-2</v>
      </c>
      <c r="O48" s="26">
        <f>N48*'EIOPA RATES'!G56</f>
        <v>1.9978161725731549E-2</v>
      </c>
      <c r="Q48" s="82">
        <f>B47*EXP('EIOPA RATES'!Q56)*(DATA!$C$14-DATA!$C$15)</f>
        <v>588.66697920111062</v>
      </c>
      <c r="R48" s="84">
        <f>C47*EXP('EIOPA RATES'!Q56)*(DATA!$C$14-DATA!$C$15)</f>
        <v>110.37505860020826</v>
      </c>
      <c r="S48" s="60">
        <f t="shared" si="2"/>
        <v>699.04187169164004</v>
      </c>
      <c r="T48" s="80">
        <f t="shared" si="3"/>
        <v>4.6601587262787655E-4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RATES'!Q57)*DATA!$C$15*G48*F48</f>
        <v>6.998855677592189E-4</v>
      </c>
      <c r="M49" s="47">
        <f>DATA!$C$13*((1+DATA!$C$10)^A49)*F48*G48</f>
        <v>7.0452166051797809E-5</v>
      </c>
      <c r="N49" s="47">
        <f t="shared" si="1"/>
        <v>3.0751385587327269E-2</v>
      </c>
      <c r="O49" s="26">
        <f>N49*'EIOPA RATES'!G57</f>
        <v>8.5182864809026093E-3</v>
      </c>
      <c r="Q49" s="82">
        <f>B48*EXP('EIOPA RATES'!Q57)*(DATA!$C$14-DATA!$C$15)</f>
        <v>594.34542827579469</v>
      </c>
      <c r="R49" s="84">
        <f>C48*EXP('EIOPA RATES'!Q57)*(DATA!$C$14-DATA!$C$15)</f>
        <v>111.43976780171155</v>
      </c>
      <c r="S49" s="60">
        <f t="shared" si="2"/>
        <v>705.78512562534024</v>
      </c>
      <c r="T49" s="80">
        <f t="shared" si="3"/>
        <v>1.8197072537181653E-4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RATES'!Q58)*DATA!$C$15*G49*F49</f>
        <v>2.7334029823720295E-4</v>
      </c>
      <c r="M50" s="47">
        <f>DATA!$C$13*((1+DATA!$C$10)^A50)*F49*G49</f>
        <v>2.7792398466658135E-5</v>
      </c>
      <c r="N50" s="47">
        <f t="shared" si="1"/>
        <v>1.2561994689301536E-2</v>
      </c>
      <c r="O50" s="26">
        <f>N50*'EIOPA RATES'!G58</f>
        <v>3.3700775395178939E-3</v>
      </c>
      <c r="Q50" s="82">
        <f>B49*EXP('EIOPA RATES'!Q58)*(DATA!$C$14-DATA!$C$15)</f>
        <v>600.18349247417552</v>
      </c>
      <c r="R50" s="84">
        <f>C49*EXP('EIOPA RATES'!Q58)*(DATA!$C$14-DATA!$C$15)</f>
        <v>112.53440483890795</v>
      </c>
      <c r="S50" s="60">
        <f t="shared" si="2"/>
        <v>712.71786952068499</v>
      </c>
      <c r="T50" s="80">
        <f t="shared" si="3"/>
        <v>6.5759248913611475E-5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RATES'!Q59)*DATA!$C$15*G50*F50</f>
        <v>9.8794965523670404E-5</v>
      </c>
      <c r="M51" s="47">
        <f>DATA!$C$13*((1+DATA!$C$10)^A51)*F50*G50</f>
        <v>1.014463371872349E-5</v>
      </c>
      <c r="N51" s="47">
        <f t="shared" si="1"/>
        <v>4.7369960000537368E-3</v>
      </c>
      <c r="O51" s="26">
        <f>N51*'EIOPA RATES'!G59</f>
        <v>1.2305582662846899E-3</v>
      </c>
      <c r="Q51" s="82">
        <f>B50*EXP('EIOPA RATES'!Q59)*(DATA!$C$14-DATA!$C$15)</f>
        <v>606.18477569710365</v>
      </c>
      <c r="R51" s="84">
        <f>C50*EXP('EIOPA RATES'!Q59)*(DATA!$C$14-DATA!$C$15)</f>
        <v>113.659645443207</v>
      </c>
      <c r="S51" s="60">
        <f t="shared" si="2"/>
        <v>719.84441099567687</v>
      </c>
      <c r="T51" s="80">
        <f t="shared" si="3"/>
        <v>2.1876499165061063E-5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RATES'!Q60)*DATA!$C$15*G51*F51</f>
        <v>3.2856760161571309E-5</v>
      </c>
      <c r="M52" s="47">
        <f>DATA!$C$13*((1+DATA!$C$10)^A52)*F51*G51</f>
        <v>3.4082899472952157E-6</v>
      </c>
      <c r="N52" s="47">
        <f t="shared" si="1"/>
        <v>1.6393166850967921E-3</v>
      </c>
      <c r="O52" s="26">
        <f>N52*'EIOPA RATES'!G60</f>
        <v>4.1248764535246245E-4</v>
      </c>
      <c r="Q52" s="82">
        <f>B51*EXP('EIOPA RATES'!Q60)*(DATA!$C$14-DATA!$C$15)</f>
        <v>612.06135260519977</v>
      </c>
      <c r="R52" s="84">
        <f>C51*EXP('EIOPA RATES'!Q60)*(DATA!$C$14-DATA!$C$15)</f>
        <v>114.76150361347499</v>
      </c>
      <c r="S52" s="60">
        <f t="shared" si="2"/>
        <v>726.82285281038492</v>
      </c>
      <c r="T52" s="80">
        <f t="shared" si="3"/>
        <v>6.6609426228881224E-6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F53*D53</f>
        <v>0.6489411575142926</v>
      </c>
      <c r="L53" s="60">
        <f>D52*EXP('EIOPA RATES'!Q61)*DATA!$C$15*G52*F52</f>
        <v>1.0005758831110007E-5</v>
      </c>
      <c r="M53" s="47">
        <f>DATA!$C$13*((1+DATA!$C$10)^A53)*F52*G52</f>
        <v>1.048345986458043E-6</v>
      </c>
      <c r="N53" s="48">
        <f t="shared" si="1"/>
        <v>0.6494592311597599</v>
      </c>
      <c r="O53" s="76">
        <f>N53*'EIOPA RATES'!G61</f>
        <v>0.15826375774165471</v>
      </c>
      <c r="Q53" s="83">
        <f>B52*EXP('EIOPA RATES'!Q61)*(DATA!$C$14-DATA!$C$15)</f>
        <v>618.09085706632754</v>
      </c>
      <c r="R53" s="85">
        <f>C52*EXP('EIOPA RATES'!Q61)*(DATA!$C$14-DATA!$C$15)</f>
        <v>115.89203569993646</v>
      </c>
      <c r="S53" s="60">
        <f t="shared" si="2"/>
        <v>733.98289171791805</v>
      </c>
      <c r="T53" s="81">
        <f t="shared" si="3"/>
        <v>1.8470719398282744E-6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I1" workbookViewId="0">
      <selection activeCell="M5" sqref="M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67154.771852045931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11944.606629891434</v>
      </c>
      <c r="O4" s="26">
        <f>N4*'EIOPA RATES'!G12</f>
        <v>11693.889636093589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517.44785464961979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RATES'!Q13)*DATA!$C$15*G4*F4</f>
        <v>843.30039621564947</v>
      </c>
      <c r="M5" s="47">
        <f>DATA!$C$13*((1+DATA!$C$10)^A5)*F4*G4</f>
        <v>43.914991810162498</v>
      </c>
      <c r="N5" s="47">
        <f t="shared" si="1"/>
        <v>10095.807560894975</v>
      </c>
      <c r="O5" s="26">
        <f>N5*'EIOPA RATES'!G13</f>
        <v>9686.4836133583776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526.90844687564527</v>
      </c>
      <c r="T5" s="80">
        <f t="shared" ref="T5:T53" si="3">S5*F5*G4</f>
        <v>441.49744198421371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RATES'!Q14)*DATA!$C$15*G5*F5</f>
        <v>711.77977115305703</v>
      </c>
      <c r="M6" s="47">
        <f>DATA!$C$13*((1+DATA!$C$10)^A6)*F5*G5</f>
        <v>37.790485914832409</v>
      </c>
      <c r="N6" s="47">
        <f t="shared" si="1"/>
        <v>8550.094768792258</v>
      </c>
      <c r="O6" s="26">
        <f>N6*'EIOPA RATES'!G14</f>
        <v>8019.3843580176326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533.28778501603517</v>
      </c>
      <c r="T6" s="80">
        <f t="shared" si="3"/>
        <v>376.73149616253238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RATES'!Q15)*DATA!$C$15*G6*F6</f>
        <v>601.44820331744279</v>
      </c>
      <c r="M7" s="47">
        <f>DATA!$C$13*((1+DATA!$C$10)^A7)*F6*G6</f>
        <v>32.498245206491383</v>
      </c>
      <c r="N7" s="47">
        <f t="shared" si="1"/>
        <v>7255.4161928641888</v>
      </c>
      <c r="O7" s="26">
        <f>N7*'EIOPA RATES'!G15</f>
        <v>6640.4262539341526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539.86397989954878</v>
      </c>
      <c r="T7" s="80">
        <f t="shared" si="3"/>
        <v>321.25746425718637</v>
      </c>
      <c r="W7" s="67" t="s">
        <v>74</v>
      </c>
      <c r="X7" s="70">
        <f>SUMPRODUCT(K4:K53,'EIOPA RATES'!G12:G61)</f>
        <v>1.0520748387945141E-2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RATES'!Q16)*DATA!$C$15*G7*F7</f>
        <v>508.47059025280595</v>
      </c>
      <c r="M8" s="47">
        <f>DATA!$C$13*((1+DATA!$C$10)^A8)*F7*G7</f>
        <v>27.92278060035666</v>
      </c>
      <c r="N8" s="47">
        <f t="shared" si="1"/>
        <v>6161.3737579497456</v>
      </c>
      <c r="O8" s="26">
        <f>N8*'EIOPA RATES'!G16</f>
        <v>5495.1684712977067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546.51102333997494</v>
      </c>
      <c r="T8" s="80">
        <f t="shared" si="3"/>
        <v>273.6971561361126</v>
      </c>
      <c r="W8" s="67" t="s">
        <v>73</v>
      </c>
      <c r="X8" s="70">
        <f>SUMPRODUCT(L4:L53,'EIOPA RATES'!G12:G61)</f>
        <v>5481.0641238926546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RATES'!Q17)*DATA!$C$15*G8*F8</f>
        <v>429.80942360981709</v>
      </c>
      <c r="M9" s="47">
        <f>DATA!$C$13*((1+DATA!$C$10)^A9)*F8*G8</f>
        <v>23.969629393179837</v>
      </c>
      <c r="N9" s="47">
        <f t="shared" si="1"/>
        <v>5235.863484777632</v>
      </c>
      <c r="O9" s="26">
        <f>N9*'EIOPA RATES'!G17</f>
        <v>4546.9797007522111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552.99288831757588</v>
      </c>
      <c r="T9" s="80">
        <f t="shared" si="3"/>
        <v>232.82179790853144</v>
      </c>
      <c r="W9" s="68" t="s">
        <v>72</v>
      </c>
      <c r="X9" s="71">
        <f>SUMPRODUCT(M4:M53,'EIOPA RATES'!G12:G61)</f>
        <v>301.72794539862736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RATES'!Q18)*DATA!$C$15*G9*F9</f>
        <v>363.22872006995556</v>
      </c>
      <c r="M10" s="47">
        <f>DATA!$C$13*((1+DATA!$C$10)^A10)*F9*G9</f>
        <v>20.553899319518788</v>
      </c>
      <c r="N10" s="47">
        <f t="shared" si="1"/>
        <v>4451.8893997588957</v>
      </c>
      <c r="O10" s="26">
        <f>N10*'EIOPA RATES'!G18</f>
        <v>3761.3730511859371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559.43424145937581</v>
      </c>
      <c r="T10" s="80">
        <f t="shared" si="3"/>
        <v>197.76048123074807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RATES'!Q19)*DATA!$C$15*G10*F10</f>
        <v>306.82680279955849</v>
      </c>
      <c r="M11" s="47">
        <f>DATA!$C$13*((1+DATA!$C$10)^A11)*F10*G10</f>
        <v>17.602760072204227</v>
      </c>
      <c r="N11" s="47">
        <f t="shared" si="1"/>
        <v>3787.0953931031231</v>
      </c>
      <c r="O11" s="26">
        <f>N11*'EIOPA RATES'!G19</f>
        <v>3110.4297731514766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565.9039503501989</v>
      </c>
      <c r="T11" s="80">
        <f t="shared" si="3"/>
        <v>167.72016450842625</v>
      </c>
      <c r="W11" s="66" t="s">
        <v>75</v>
      </c>
      <c r="X11" s="69">
        <f>DATA!C4-X3</f>
        <v>2845.2281479540688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RATES'!Q20)*DATA!$C$15*G11*F11</f>
        <v>258.94056619617407</v>
      </c>
      <c r="M12" s="47">
        <f>DATA!$C$13*((1+DATA!$C$10)^A12)*F11*G11</f>
        <v>15.053345516927264</v>
      </c>
      <c r="N12" s="47">
        <f t="shared" si="1"/>
        <v>3216.9226820410954</v>
      </c>
      <c r="O12" s="26">
        <f>N12*'EIOPA RATES'!G20</f>
        <v>2567.0771642695026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572.30151196626275</v>
      </c>
      <c r="T12" s="80">
        <f t="shared" si="3"/>
        <v>142.01252985119382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RATES'!Q21)*DATA!$C$15*G12*F12</f>
        <v>218.11458252401187</v>
      </c>
      <c r="M13" s="47">
        <f>DATA!$C$13*((1+DATA!$C$10)^A13)*F12*G12</f>
        <v>12.855602000220362</v>
      </c>
      <c r="N13" s="47">
        <f t="shared" si="1"/>
        <v>2729.8112651972097</v>
      </c>
      <c r="O13" s="26">
        <f>N13*'EIOPA RATES'!G21</f>
        <v>2117.6022257035029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578.06068050381123</v>
      </c>
      <c r="T13" s="80">
        <f t="shared" si="3"/>
        <v>119.91009787953698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RATES'!Q22)*DATA!$C$15*G13*F13</f>
        <v>183.83213773701789</v>
      </c>
      <c r="M14" s="47">
        <f>DATA!$C$13*((1+DATA!$C$10)^A14)*F13*G13</f>
        <v>10.96157973043395</v>
      </c>
      <c r="N14" s="47">
        <f t="shared" si="1"/>
        <v>2316.27436024177</v>
      </c>
      <c r="O14" s="26">
        <f>N14*'EIOPA RATES'!G22</f>
        <v>1742.9480357534017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584.81322838637857</v>
      </c>
      <c r="T14" s="80">
        <f t="shared" si="3"/>
        <v>101.26431465546</v>
      </c>
      <c r="W14" s="73" t="s">
        <v>77</v>
      </c>
      <c r="X14" s="72">
        <f>SUM(T3:T53)</f>
        <v>3369.8145555697993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RATES'!Q23)*DATA!$C$15*G14*F14</f>
        <v>154.60396492148368</v>
      </c>
      <c r="M15" s="47">
        <f>DATA!$C$13*((1+DATA!$C$10)^A15)*F14*G14</f>
        <v>9.3331926693436476</v>
      </c>
      <c r="N15" s="47">
        <f t="shared" si="1"/>
        <v>1967.013187266251</v>
      </c>
      <c r="O15" s="26">
        <f>N15*'EIOPA RATES'!G23</f>
        <v>1436.8065136590603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590.90608806635112</v>
      </c>
      <c r="T15" s="80">
        <f t="shared" si="3"/>
        <v>85.232072655376214</v>
      </c>
      <c r="W15" s="74" t="s">
        <v>78</v>
      </c>
      <c r="X15" s="70">
        <f>DATA!C4-X3-X14</f>
        <v>-524.58640761573042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RATES'!Q24)*DATA!$C$15*G15*F15</f>
        <v>129.7021178362684</v>
      </c>
      <c r="M16" s="47">
        <f>DATA!$C$13*((1+DATA!$C$10)^A16)*F15*G15</f>
        <v>7.9300467586859451</v>
      </c>
      <c r="N16" s="47">
        <f t="shared" si="1"/>
        <v>1667.2046856964691</v>
      </c>
      <c r="O16" s="26">
        <f>N16*'EIOPA RATES'!G24</f>
        <v>1182.5995208638749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596.58276282169538</v>
      </c>
      <c r="T16" s="80">
        <f t="shared" si="3"/>
        <v>71.519738699465279</v>
      </c>
      <c r="W16" s="75" t="s">
        <v>79</v>
      </c>
      <c r="X16" s="71">
        <f>(DATA!$C$14-DATA!$C$15)*X18*DATA!C4</f>
        <v>3137.3941515243655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RATES'!Q25)*DATA!$C$15*G16*F16</f>
        <v>108.44249115013933</v>
      </c>
      <c r="M17" s="47">
        <f>DATA!$C$13*((1+DATA!$C$10)^A17)*F16*G16</f>
        <v>6.7227436744314435</v>
      </c>
      <c r="N17" s="47">
        <f t="shared" si="1"/>
        <v>1411.7880118330031</v>
      </c>
      <c r="O17" s="26">
        <f>N17*'EIOPA RATES'!G25</f>
        <v>973.58827669636662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601.39446482460141</v>
      </c>
      <c r="T17" s="80">
        <f t="shared" si="3"/>
        <v>59.752753435517874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RATES'!Q26)*DATA!$C$15*G17*F17</f>
        <v>90.381737625404398</v>
      </c>
      <c r="M18" s="47">
        <f>DATA!$C$13*((1+DATA!$C$10)^A18)*F17*G17</f>
        <v>5.6831615626862684</v>
      </c>
      <c r="N18" s="47">
        <f t="shared" si="1"/>
        <v>1190.9720994643685</v>
      </c>
      <c r="O18" s="26">
        <f>N18*'EIOPA RATES'!G26</f>
        <v>798.7453914148366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605.85732740644391</v>
      </c>
      <c r="T18" s="80">
        <f t="shared" si="3"/>
        <v>49.754110535741539</v>
      </c>
      <c r="W18" s="66" t="s">
        <v>80</v>
      </c>
      <c r="X18" s="69">
        <f>SUMPRODUCT(O4:O53,A4:A53)/SUM(O4:O53)</f>
        <v>5.6024895562935111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RATES'!Q27)*DATA!$C$15*G18*F18</f>
        <v>75.148867244484677</v>
      </c>
      <c r="M19" s="47">
        <f>DATA!$C$13*((1+DATA!$C$10)^A19)*F18*G18</f>
        <v>4.7912659738347898</v>
      </c>
      <c r="N19" s="47">
        <f t="shared" si="1"/>
        <v>1005.5570033733188</v>
      </c>
      <c r="O19" s="26">
        <f>N19*'EIOPA RATES'!G27</f>
        <v>655.64791066161661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610.39532724067385</v>
      </c>
      <c r="T19" s="80">
        <f t="shared" si="3"/>
        <v>41.285838548990377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RATES'!Q28)*DATA!$C$15*G19*F19</f>
        <v>62.244970304009478</v>
      </c>
      <c r="M20" s="47">
        <f>DATA!$C$13*((1+DATA!$C$10)^A20)*F19*G19</f>
        <v>4.0251471296613071</v>
      </c>
      <c r="N20" s="47">
        <f t="shared" si="1"/>
        <v>840.97620403356495</v>
      </c>
      <c r="O20" s="26">
        <f>N20*'EIOPA RATES'!G28</f>
        <v>533.25634401840375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614.64246389865468</v>
      </c>
      <c r="T20" s="80">
        <f t="shared" si="3"/>
        <v>34.164009692788596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RATES'!Q29)*DATA!$C$15*G20*F20</f>
        <v>51.367138089060902</v>
      </c>
      <c r="M21" s="47">
        <f>DATA!$C$13*((1+DATA!$C$10)^A21)*F20*G20</f>
        <v>3.3739473177564814</v>
      </c>
      <c r="N21" s="47">
        <f t="shared" si="1"/>
        <v>704.72754729133555</v>
      </c>
      <c r="O21" s="26">
        <f>N21*'EIOPA RATES'!G29</f>
        <v>435.19879721627933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617.89853786664469</v>
      </c>
      <c r="T21" s="80">
        <f t="shared" si="3"/>
        <v>28.121964594043479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RATES'!Q30)*DATA!$C$15*G21*F21</f>
        <v>42.133831928187313</v>
      </c>
      <c r="M22" s="47">
        <f>DATA!$C$13*((1+DATA!$C$10)^A22)*F21*G21</f>
        <v>2.8178682459873539</v>
      </c>
      <c r="N22" s="47">
        <f t="shared" si="1"/>
        <v>589.98555733004719</v>
      </c>
      <c r="O22" s="26">
        <f>N22*'EIOPA RATES'!G30</f>
        <v>355.69953628537417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619.54760944444513</v>
      </c>
      <c r="T22" s="80">
        <f t="shared" si="3"/>
        <v>22.974090100115372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RATES'!Q31)*DATA!$C$15*G22*F22</f>
        <v>34.299462606308815</v>
      </c>
      <c r="M23" s="47">
        <f>DATA!$C$13*((1+DATA!$C$10)^A23)*F22*G22</f>
        <v>2.3418334211129541</v>
      </c>
      <c r="N23" s="47">
        <f t="shared" si="1"/>
        <v>492.3063685770847</v>
      </c>
      <c r="O23" s="26">
        <f>N23*'EIOPA RATES'!G31</f>
        <v>290.53269655791627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619.4810595042502</v>
      </c>
      <c r="T23" s="80">
        <f t="shared" si="3"/>
        <v>18.601769211137228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RATES'!Q32)*DATA!$C$15*G23*F23</f>
        <v>27.769955981799566</v>
      </c>
      <c r="M24" s="47">
        <f>DATA!$C$13*((1+DATA!$C$10)^A24)*F23*G23</f>
        <v>1.9342773950114016</v>
      </c>
      <c r="N24" s="47">
        <f t="shared" si="1"/>
        <v>407.95490032742407</v>
      </c>
      <c r="O24" s="26">
        <f>N24*'EIOPA RATES'!G32</f>
        <v>235.49694599502706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619.78165585504928</v>
      </c>
      <c r="T24" s="80">
        <f t="shared" si="3"/>
        <v>14.980977908795451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RATES'!Q33)*DATA!$C$15*G24*F24</f>
        <v>22.374291181489635</v>
      </c>
      <c r="M25" s="47">
        <f>DATA!$C$13*((1+DATA!$C$10)^A25)*F24*G24</f>
        <v>1.5881596377582501</v>
      </c>
      <c r="N25" s="47">
        <f t="shared" si="1"/>
        <v>340.01036756736619</v>
      </c>
      <c r="O25" s="26">
        <f>N25*'EIOPA RATES'!G33</f>
        <v>191.78086431608529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620.69903712268183</v>
      </c>
      <c r="T25" s="80">
        <f t="shared" si="3"/>
        <v>11.968574891610297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RATES'!Q34)*DATA!$C$15*G25*F25</f>
        <v>17.88436040048979</v>
      </c>
      <c r="M26" s="47">
        <f>DATA!$C$13*((1+DATA!$C$10)^A26)*F25*G25</f>
        <v>1.2922729406320275</v>
      </c>
      <c r="N26" s="47">
        <f t="shared" si="1"/>
        <v>279.40414698498614</v>
      </c>
      <c r="O26" s="26">
        <f>N26*'EIOPA RATES'!G34</f>
        <v>153.8227642093436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622.2344465170147</v>
      </c>
      <c r="T26" s="80">
        <f t="shared" si="3"/>
        <v>9.4983833762918035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RATES'!Q35)*DATA!$C$15*G26*F26</f>
        <v>14.200771967515548</v>
      </c>
      <c r="M27" s="47">
        <f>DATA!$C$13*((1+DATA!$C$10)^A27)*F26*G26</f>
        <v>1.0434909751525059</v>
      </c>
      <c r="N27" s="47">
        <f t="shared" si="1"/>
        <v>228.70970759958379</v>
      </c>
      <c r="O27" s="26">
        <f>N27*'EIOPA RATES'!G35</f>
        <v>122.77415435827923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624.35860771484124</v>
      </c>
      <c r="T27" s="80">
        <f t="shared" si="3"/>
        <v>7.479400140946046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RATES'!Q36)*DATA!$C$15*G27*F27</f>
        <v>11.187963093501315</v>
      </c>
      <c r="M28" s="47">
        <f>DATA!$C$13*((1+DATA!$C$10)^A28)*F27*G27</f>
        <v>0.83526808723558454</v>
      </c>
      <c r="N28" s="47">
        <f t="shared" si="1"/>
        <v>186.71328988701322</v>
      </c>
      <c r="O28" s="26">
        <f>N28*'EIOPA RATES'!G36</f>
        <v>97.641487558469336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627.02266493696504</v>
      </c>
      <c r="T28" s="80">
        <f t="shared" si="3"/>
        <v>5.8319837791786409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RATES'!Q37)*DATA!$C$15*G28*F28</f>
        <v>8.725332594206451</v>
      </c>
      <c r="M29" s="47">
        <f>DATA!$C$13*((1+DATA!$C$10)^A29)*F28*G28</f>
        <v>0.66149484442686501</v>
      </c>
      <c r="N29" s="47">
        <f t="shared" si="1"/>
        <v>150.23912561702272</v>
      </c>
      <c r="O29" s="26">
        <f>N29*'EIOPA RATES'!G37</f>
        <v>76.498073088313532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629.99365753718644</v>
      </c>
      <c r="T29" s="80">
        <f t="shared" si="3"/>
        <v>4.5052043884707578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RATES'!Q38)*DATA!$C$15*G29*F29</f>
        <v>6.744130031949001</v>
      </c>
      <c r="M30" s="47">
        <f>DATA!$C$13*((1+DATA!$C$10)^A30)*F29*G29</f>
        <v>0.51876645901163998</v>
      </c>
      <c r="N30" s="47">
        <f t="shared" si="1"/>
        <v>120.97063233931205</v>
      </c>
      <c r="O30" s="26">
        <f>N30*'EIOPA RATES'!G38</f>
        <v>59.922174190441218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633.48325056612623</v>
      </c>
      <c r="T30" s="80">
        <f t="shared" si="3"/>
        <v>3.436523126546764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RATES'!Q39)*DATA!$C$15*G30*F30</f>
        <v>5.1451690469687579</v>
      </c>
      <c r="M31" s="47">
        <f>DATA!$C$13*((1+DATA!$C$10)^A31)*F30*G30</f>
        <v>0.40140046730441498</v>
      </c>
      <c r="N31" s="47">
        <f t="shared" si="1"/>
        <v>97.001494527475273</v>
      </c>
      <c r="O31" s="26">
        <f>N31*'EIOPA RATES'!G39</f>
        <v>46.725826533987885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637.21362031840579</v>
      </c>
      <c r="T31" s="80">
        <f t="shared" si="3"/>
        <v>2.576995808947034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RATES'!Q40)*DATA!$C$15*G31*F31</f>
        <v>3.8602607461960052</v>
      </c>
      <c r="M32" s="47">
        <f>DATA!$C$13*((1+DATA!$C$10)^A32)*F31*G31</f>
        <v>0.30522673649520776</v>
      </c>
      <c r="N32" s="47">
        <f t="shared" si="1"/>
        <v>76.785681405575545</v>
      </c>
      <c r="O32" s="26">
        <f>N32*'EIOPA RATES'!G40</f>
        <v>35.943900178534861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641.39324381328743</v>
      </c>
      <c r="T32" s="80">
        <f t="shared" si="3"/>
        <v>1.895220804275167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RATES'!Q41)*DATA!$C$15*G32*F32</f>
        <v>2.8390427622471046</v>
      </c>
      <c r="M33" s="47">
        <f>DATA!$C$13*((1+DATA!$C$10)^A33)*F32*G32</f>
        <v>0.2274728228481554</v>
      </c>
      <c r="N33" s="47">
        <f t="shared" si="1"/>
        <v>59.588353257939474</v>
      </c>
      <c r="O33" s="26">
        <f>N33*'EIOPA RATES'!G41</f>
        <v>27.101708770867063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645.69370715713978</v>
      </c>
      <c r="T33" s="80">
        <f t="shared" si="3"/>
        <v>1.3640723003890709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RATES'!Q42)*DATA!$C$15*G33*F33</f>
        <v>2.0447214904274853</v>
      </c>
      <c r="M34" s="47">
        <f>DATA!$C$13*((1+DATA!$C$10)^A34)*F33*G33</f>
        <v>0.16588422602374583</v>
      </c>
      <c r="N34" s="47">
        <f t="shared" si="1"/>
        <v>45.374634856753765</v>
      </c>
      <c r="O34" s="26">
        <f>N34*'EIOPA RATES'!G42</f>
        <v>20.035512814575902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650.51245721454461</v>
      </c>
      <c r="T34" s="80">
        <f t="shared" si="3"/>
        <v>0.9588913059516766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RATES'!Q43)*DATA!$C$15*G34*F34</f>
        <v>1.4370817507366906</v>
      </c>
      <c r="M35" s="47">
        <f>DATA!$C$13*((1+DATA!$C$10)^A35)*F34*G34</f>
        <v>0.11806147092356056</v>
      </c>
      <c r="N35" s="47">
        <f t="shared" si="1"/>
        <v>33.753382122725782</v>
      </c>
      <c r="O35" s="26">
        <f>N35*'EIOPA RATES'!G43</f>
        <v>14.471018038181915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655.28842713812389</v>
      </c>
      <c r="T35" s="80">
        <f t="shared" si="3"/>
        <v>0.6560735532348092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RATES'!Q44)*DATA!$C$15*G35*F35</f>
        <v>0.9836852241454237</v>
      </c>
      <c r="M36" s="47">
        <f>DATA!$C$13*((1+DATA!$C$10)^A36)*F35*G35</f>
        <v>8.1792716369755977E-2</v>
      </c>
      <c r="N36" s="47">
        <f t="shared" si="1"/>
        <v>24.421963668229871</v>
      </c>
      <c r="O36" s="26">
        <f>N36*'EIOPA RATES'!G44</f>
        <v>10.160915058300084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660.4278165113667</v>
      </c>
      <c r="T36" s="80">
        <f t="shared" si="3"/>
        <v>0.43643956135185052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RATES'!Q45)*DATA!$C$15*G36*F36</f>
        <v>0.65469634804653198</v>
      </c>
      <c r="M37" s="47">
        <f>DATA!$C$13*((1+DATA!$C$10)^A37)*F36*G36</f>
        <v>5.5067267086481055E-2</v>
      </c>
      <c r="N37" s="47">
        <f t="shared" si="1"/>
        <v>17.106517585485761</v>
      </c>
      <c r="O37" s="26">
        <f>N37*'EIOPA RATES'!G45</f>
        <v>6.9031554429268063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665.96020863759338</v>
      </c>
      <c r="T37" s="80">
        <f t="shared" si="3"/>
        <v>0.28229080707268017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RATES'!Q46)*DATA!$C$15*G37*F37</f>
        <v>0.42339718910732094</v>
      </c>
      <c r="M38" s="47">
        <f>DATA!$C$13*((1+DATA!$C$10)^A38)*F37*G37</f>
        <v>3.6028268977016879E-2</v>
      </c>
      <c r="N38" s="47">
        <f t="shared" si="1"/>
        <v>11.739308572427598</v>
      </c>
      <c r="O38" s="26">
        <f>N38*'EIOPA RATES'!G46</f>
        <v>4.5952491860085409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671.45859776841689</v>
      </c>
      <c r="T38" s="80">
        <f t="shared" si="3"/>
        <v>0.17606043563880769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RATES'!Q47)*DATA!$C$15*G38*F38</f>
        <v>0.26411510752250228</v>
      </c>
      <c r="M39" s="47">
        <f>DATA!$C$13*((1+DATA!$C$10)^A39)*F38*G38</f>
        <v>2.2731999950923436E-2</v>
      </c>
      <c r="N39" s="47">
        <f t="shared" si="1"/>
        <v>7.6850477093210019</v>
      </c>
      <c r="O39" s="26">
        <f>N39*'EIOPA RATES'!G47</f>
        <v>2.9174322276501585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677.14107268371095</v>
      </c>
      <c r="T39" s="80">
        <f t="shared" si="3"/>
        <v>0.10634711032717845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RATES'!Q48)*DATA!$C$15*G39*F39</f>
        <v>0.1595663355726927</v>
      </c>
      <c r="M40" s="47">
        <f>DATA!$C$13*((1+DATA!$C$10)^A40)*F39*G39</f>
        <v>1.3888067600662368E-2</v>
      </c>
      <c r="N40" s="47">
        <f t="shared" si="1"/>
        <v>4.8734770710022071</v>
      </c>
      <c r="O40" s="26">
        <f>N40*'EIOPA RATES'!G48</f>
        <v>1.7938576036439033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683.01293741150084</v>
      </c>
      <c r="T40" s="80">
        <f t="shared" si="3"/>
        <v>6.2034188653406444E-2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RATES'!Q49)*DATA!$C$15*G40*F40</f>
        <v>9.3096584934142926E-2</v>
      </c>
      <c r="M41" s="47">
        <f>DATA!$C$13*((1+DATA!$C$10)^A41)*F40*G40</f>
        <v>8.1921450522478862E-3</v>
      </c>
      <c r="N41" s="47">
        <f t="shared" si="1"/>
        <v>2.9785306176893309</v>
      </c>
      <c r="O41" s="26">
        <f>N41*'EIOPA RATES'!G49</f>
        <v>1.0628038616128985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689.07966849059824</v>
      </c>
      <c r="T41" s="80">
        <f t="shared" si="3"/>
        <v>3.4893338483272057E-2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RATES'!Q50)*DATA!$C$15*G41*F41</f>
        <v>5.2376237683692234E-2</v>
      </c>
      <c r="M42" s="47">
        <f>DATA!$C$13*((1+DATA!$C$10)^A42)*F41*G41</f>
        <v>4.6587426008234721E-3</v>
      </c>
      <c r="N42" s="47">
        <f t="shared" si="1"/>
        <v>1.7541756273199738</v>
      </c>
      <c r="O42" s="26">
        <f>N42*'EIOPA RATES'!G50</f>
        <v>0.60664321473804039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695.34658711467353</v>
      </c>
      <c r="T42" s="80">
        <f t="shared" si="3"/>
        <v>1.8876691727038288E-2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RATES'!Q51)*DATA!$C$15*G42*F42</f>
        <v>2.8340544500170286E-2</v>
      </c>
      <c r="M43" s="47">
        <f>DATA!$C$13*((1+DATA!$C$10)^A43)*F42*G42</f>
        <v>2.5475361567869853E-3</v>
      </c>
      <c r="N43" s="47">
        <f t="shared" si="1"/>
        <v>0.99458248631959445</v>
      </c>
      <c r="O43" s="26">
        <f>N43*'EIOPA RATES'!G51</f>
        <v>0.33328633809256242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701.8189379366529</v>
      </c>
      <c r="T43" s="80">
        <f t="shared" si="3"/>
        <v>9.7774482155326033E-3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RATES'!Q52)*DATA!$C$15*G43*F43</f>
        <v>1.4676619171538622E-2</v>
      </c>
      <c r="M44" s="47">
        <f>DATA!$C$13*((1+DATA!$C$10)^A44)*F43*G43</f>
        <v>1.3335104202595984E-3</v>
      </c>
      <c r="N44" s="47">
        <f t="shared" si="1"/>
        <v>0.54497803097153807</v>
      </c>
      <c r="O44" s="26">
        <f>N44*'EIOPA RATES'!G52</f>
        <v>0.17699157927734946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708.21935552868877</v>
      </c>
      <c r="T44" s="80">
        <f t="shared" si="3"/>
        <v>4.7756745833451254E-3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RATES'!Q53)*DATA!$C$15*G44*F44</f>
        <v>7.1729244826546964E-3</v>
      </c>
      <c r="M45" s="47">
        <f>DATA!$C$13*((1+DATA!$C$10)^A45)*F44*G44</f>
        <v>6.5835945700362674E-4</v>
      </c>
      <c r="N45" s="47">
        <f t="shared" si="1"/>
        <v>0.28377286207166236</v>
      </c>
      <c r="O45" s="26">
        <f>N45*'EIOPA RATES'!G53</f>
        <v>8.9264665904311521E-2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715.10851610662075</v>
      </c>
      <c r="T45" s="80">
        <f t="shared" si="3"/>
        <v>2.1664125728949285E-3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RATES'!Q54)*DATA!$C$15*G45*F45</f>
        <v>3.2532195016125981E-3</v>
      </c>
      <c r="M46" s="47">
        <f>DATA!$C$13*((1+DATA!$C$10)^A46)*F45*G45</f>
        <v>3.0169320815614549E-4</v>
      </c>
      <c r="N46" s="47">
        <f t="shared" si="1"/>
        <v>0.13604693995326483</v>
      </c>
      <c r="O46" s="26">
        <f>N46*'EIOPA RATES'!G54</f>
        <v>4.1459258525153926E-2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721.9165425614957</v>
      </c>
      <c r="T46" s="80">
        <f t="shared" si="3"/>
        <v>9.1191794003420926E-4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RATES'!Q55)*DATA!$C$15*G46*F46</f>
        <v>1.3690716946608129E-3</v>
      </c>
      <c r="M47" s="47">
        <f>DATA!$C$13*((1+DATA!$C$10)^A47)*F46*G46</f>
        <v>1.2831140293089816E-4</v>
      </c>
      <c r="N47" s="47">
        <f t="shared" si="1"/>
        <v>6.0406290852956769E-2</v>
      </c>
      <c r="O47" s="26">
        <f>N47*'EIOPA RATES'!G55</f>
        <v>1.7837767584666767E-2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728.61880329311361</v>
      </c>
      <c r="T47" s="80">
        <f t="shared" si="3"/>
        <v>3.5344202666644161E-4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RATES'!Q56)*DATA!$C$15*G47*F47</f>
        <v>5.3095104088531552E-4</v>
      </c>
      <c r="M48" s="47">
        <f>DATA!$C$13*((1+DATA!$C$10)^A48)*F47*G47</f>
        <v>5.0259072924894701E-5</v>
      </c>
      <c r="N48" s="47">
        <f t="shared" si="1"/>
        <v>2.4663482407476543E-2</v>
      </c>
      <c r="O48" s="26">
        <f>N48*'EIOPA RATES'!G56</f>
        <v>7.0529750444582691E-3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735.83367374231534</v>
      </c>
      <c r="T48" s="80">
        <f t="shared" si="3"/>
        <v>1.2517459787659261E-4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RATES'!Q57)*DATA!$C$15*G48*F48</f>
        <v>1.8799333845836009E-4</v>
      </c>
      <c r="M49" s="47">
        <f>DATA!$C$13*((1+DATA!$C$10)^A49)*F48*G48</f>
        <v>1.7977668896787261E-5</v>
      </c>
      <c r="N49" s="47">
        <f t="shared" si="1"/>
        <v>9.1717238830585548E-3</v>
      </c>
      <c r="O49" s="26">
        <f>N49*'EIOPA RATES'!G57</f>
        <v>2.5406130510043025E-3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742.93176736707449</v>
      </c>
      <c r="T49" s="80">
        <f t="shared" si="3"/>
        <v>4.009644569149712E-5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RATES'!Q58)*DATA!$C$15*G49*F49</f>
        <v>6.0229322998787441E-5</v>
      </c>
      <c r="M50" s="47">
        <f>DATA!$C$13*((1+DATA!$C$10)^A50)*F49*G49</f>
        <v>5.8177352084814273E-6</v>
      </c>
      <c r="N50" s="47">
        <f t="shared" si="1"/>
        <v>3.0783112990512454E-3</v>
      </c>
      <c r="O50" s="26">
        <f>N50*'EIOPA RATES'!G58</f>
        <v>8.2583602566015492E-4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750.22935977498423</v>
      </c>
      <c r="T50" s="80">
        <f t="shared" si="3"/>
        <v>1.1500709996104535E-5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RATES'!Q59)*DATA!$C$15*G50*F50</f>
        <v>1.7278363588973974E-5</v>
      </c>
      <c r="M51" s="47">
        <f>DATA!$C$13*((1+DATA!$C$10)^A51)*F50*G50</f>
        <v>1.6854961737470293E-6</v>
      </c>
      <c r="N51" s="47">
        <f t="shared" si="1"/>
        <v>9.2264045498137524E-4</v>
      </c>
      <c r="O51" s="26">
        <f>N51*'EIOPA RATES'!G59</f>
        <v>2.3967992345214539E-4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757.73096793588343</v>
      </c>
      <c r="T51" s="80">
        <f t="shared" si="3"/>
        <v>2.9189040800653593E-6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RATES'!Q60)*DATA!$C$15*G51*F51</f>
        <v>4.3839615027737775E-6</v>
      </c>
      <c r="M52" s="47">
        <f>DATA!$C$13*((1+DATA!$C$10)^A52)*F51*G51</f>
        <v>4.3201828949262432E-7</v>
      </c>
      <c r="N52" s="47">
        <f t="shared" si="1"/>
        <v>2.4390272432534371E-4</v>
      </c>
      <c r="O52" s="26">
        <f>N52*'EIOPA RATES'!G60</f>
        <v>6.1371217267926204E-5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765.07669032448143</v>
      </c>
      <c r="T52" s="80">
        <f t="shared" si="3"/>
        <v>6.4628984087234595E-7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F53*D53</f>
        <v>4.3173479871581211E-2</v>
      </c>
      <c r="L53" s="60">
        <f>D52*EXP('EIOPA RATES'!Q61)*DATA!$C$15*G52*F52</f>
        <v>9.7082659650488035E-7</v>
      </c>
      <c r="M53" s="47">
        <f>DATA!$C$13*((1+DATA!$C$10)^A53)*F52*G52</f>
        <v>9.6631757172356375E-8</v>
      </c>
      <c r="N53" s="48">
        <f t="shared" si="1"/>
        <v>4.3229596028131041E-2</v>
      </c>
      <c r="O53" s="76">
        <f>N53*'EIOPA RATES'!G61</f>
        <v>1.0534423078178947E-2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772.61357123627772</v>
      </c>
      <c r="T53" s="81">
        <f t="shared" si="3"/>
        <v>1.2288405874103816E-7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L4" sqref="L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67941.993805161037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17103.500320293177</v>
      </c>
      <c r="O4" s="26">
        <f>N4*'EIOPA RATES'!G12</f>
        <v>16744.498277229381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RATES'!Q13)*DATA!$C$15*G4*F4</f>
        <v>769.58124437711081</v>
      </c>
      <c r="M5" s="47">
        <f>DATA!$C$13*((1+DATA!$C$10)^A5)*F4*G4</f>
        <v>40.076056166625001</v>
      </c>
      <c r="N5" s="47">
        <f t="shared" si="1"/>
        <v>13173.389484060221</v>
      </c>
      <c r="O5" s="26">
        <f>N5*'EIOPA RATES'!G13</f>
        <v>12639.288199588567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530.74738251918279</v>
      </c>
      <c r="T5" s="80">
        <f t="shared" ref="T5:T53" si="3">S5*F5*G4</f>
        <v>406.23588286899246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RATES'!Q14)*DATA!$C$15*G5*F5</f>
        <v>592.82404196314519</v>
      </c>
      <c r="M6" s="47">
        <f>DATA!$C$13*((1+DATA!$C$10)^A6)*F5*G5</f>
        <v>31.474775647936784</v>
      </c>
      <c r="N6" s="47">
        <f t="shared" si="1"/>
        <v>10166.857410511857</v>
      </c>
      <c r="O6" s="26">
        <f>N6*'EIOPA RATES'!G14</f>
        <v>9535.7934026234434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539.60349528293079</v>
      </c>
      <c r="T6" s="80">
        <f t="shared" si="3"/>
        <v>317.82555381627441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RATES'!Q15)*DATA!$C$15*G6*F6</f>
        <v>457.21952994964789</v>
      </c>
      <c r="M7" s="47">
        <f>DATA!$C$13*((1+DATA!$C$10)^A7)*F6*G6</f>
        <v>24.705090672052322</v>
      </c>
      <c r="N7" s="47">
        <f t="shared" si="1"/>
        <v>7859.7608353003279</v>
      </c>
      <c r="O7" s="26">
        <f>N7*'EIOPA RATES'!G15</f>
        <v>7193.5449067282316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547.65713443398784</v>
      </c>
      <c r="T7" s="80">
        <f t="shared" si="3"/>
        <v>248.03760338495221</v>
      </c>
      <c r="W7" s="67" t="s">
        <v>74</v>
      </c>
      <c r="X7" s="70">
        <f>SUMPRODUCT(K4:K53,'EIOPA RATES'!G12:G61)</f>
        <v>0.16646053761896559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RATES'!Q16)*DATA!$C$15*G7*F7</f>
        <v>352.84869619020606</v>
      </c>
      <c r="M8" s="47">
        <f>DATA!$C$13*((1+DATA!$C$10)^A8)*F7*G7</f>
        <v>19.376768131156734</v>
      </c>
      <c r="N8" s="47">
        <f t="shared" si="1"/>
        <v>6080.8033463725005</v>
      </c>
      <c r="O8" s="26">
        <f>N8*'EIOPA RATES'!G16</f>
        <v>5423.3098237278364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555.05703580917486</v>
      </c>
      <c r="T8" s="80">
        <f t="shared" si="3"/>
        <v>193.15106283769995</v>
      </c>
      <c r="W8" s="67" t="s">
        <v>73</v>
      </c>
      <c r="X8" s="70">
        <f>SUMPRODUCT(L4:L53,'EIOPA RATES'!G12:G61)</f>
        <v>3944.0046050684114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RATES'!Q17)*DATA!$C$15*G8*F8</f>
        <v>272.29949854547834</v>
      </c>
      <c r="M9" s="47">
        <f>DATA!$C$13*((1+DATA!$C$10)^A9)*F8*G8</f>
        <v>15.185609494707105</v>
      </c>
      <c r="N9" s="47">
        <f t="shared" si="1"/>
        <v>4706.596076480776</v>
      </c>
      <c r="O9" s="26">
        <f>N9*'EIOPA RATES'!G17</f>
        <v>4087.3481292278166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561.77690821604858</v>
      </c>
      <c r="T9" s="80">
        <f t="shared" si="3"/>
        <v>150.06042418934427</v>
      </c>
      <c r="W9" s="68" t="s">
        <v>72</v>
      </c>
      <c r="X9" s="71">
        <f>SUMPRODUCT(M4:M53,'EIOPA RATES'!G12:G61)</f>
        <v>212.19302352101923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RATES'!Q18)*DATA!$C$15*G9*F9</f>
        <v>210.11698036970049</v>
      </c>
      <c r="M10" s="47">
        <f>DATA!$C$13*((1+DATA!$C$10)^A10)*F9*G9</f>
        <v>11.889817685695037</v>
      </c>
      <c r="N10" s="47">
        <f t="shared" si="1"/>
        <v>3644.2522786416785</v>
      </c>
      <c r="O10" s="26">
        <f>N10*'EIOPA RATES'!G18</f>
        <v>3079.0055820677208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568.09832309319961</v>
      </c>
      <c r="T10" s="80">
        <f t="shared" si="3"/>
        <v>116.35745616925881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RATES'!Q19)*DATA!$C$15*G10*F10</f>
        <v>162.09003527406441</v>
      </c>
      <c r="M11" s="47">
        <f>DATA!$C$13*((1+DATA!$C$10)^A11)*F10*G10</f>
        <v>9.2991615301887851</v>
      </c>
      <c r="N11" s="47">
        <f t="shared" si="1"/>
        <v>2822.3942243870911</v>
      </c>
      <c r="O11" s="26">
        <f>N11*'EIOPA RATES'!G19</f>
        <v>2318.098203465383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574.20754889221428</v>
      </c>
      <c r="T11" s="80">
        <f t="shared" si="3"/>
        <v>90.065283813442136</v>
      </c>
      <c r="W11" s="66" t="s">
        <v>75</v>
      </c>
      <c r="X11" s="69">
        <f>DATA!C4-X3</f>
        <v>2058.006194838963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RATES'!Q20)*DATA!$C$15*G11*F11</f>
        <v>124.94786513588613</v>
      </c>
      <c r="M12" s="47">
        <f>DATA!$C$13*((1+DATA!$C$10)^A12)*F11*G11</f>
        <v>7.2637648597244588</v>
      </c>
      <c r="N12" s="47">
        <f t="shared" si="1"/>
        <v>2183.6586936142289</v>
      </c>
      <c r="O12" s="26">
        <f>N12*'EIOPA RATES'!G20</f>
        <v>1742.5412174901787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580.09109262346556</v>
      </c>
      <c r="T12" s="80">
        <f t="shared" si="3"/>
        <v>69.596591199802234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RATES'!Q21)*DATA!$C$15*G12*F12</f>
        <v>96.151813535465763</v>
      </c>
      <c r="M13" s="47">
        <f>DATA!$C$13*((1+DATA!$C$10)^A13)*F12*G12</f>
        <v>5.6671563730740928</v>
      </c>
      <c r="N13" s="47">
        <f t="shared" si="1"/>
        <v>1687.4361575930163</v>
      </c>
      <c r="O13" s="26">
        <f>N13*'EIOPA RATES'!G21</f>
        <v>1308.9983943609345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585.24912613095751</v>
      </c>
      <c r="T13" s="80">
        <f t="shared" si="3"/>
        <v>53.634827004239327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RATES'!Q22)*DATA!$C$15*G13*F13</f>
        <v>74.050500278431045</v>
      </c>
      <c r="M14" s="47">
        <f>DATA!$C$13*((1+DATA!$C$10)^A14)*F13*G13</f>
        <v>4.4154981434298524</v>
      </c>
      <c r="N14" s="47">
        <f t="shared" si="1"/>
        <v>1304.5313109355413</v>
      </c>
      <c r="O14" s="26">
        <f>N14*'EIOPA RATES'!G22</f>
        <v>981.63254103308498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591.35930997338266</v>
      </c>
      <c r="T14" s="80">
        <f t="shared" si="3"/>
        <v>41.345745340925461</v>
      </c>
      <c r="W14" s="73" t="s">
        <v>77</v>
      </c>
      <c r="X14" s="72">
        <f>SUM(T3:T53)</f>
        <v>2335.1110072595229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RATES'!Q23)*DATA!$C$15*G14*F14</f>
        <v>56.917203146654536</v>
      </c>
      <c r="M15" s="47">
        <f>DATA!$C$13*((1+DATA!$C$10)^A15)*F14*G14</f>
        <v>3.4359999980445606</v>
      </c>
      <c r="N15" s="47">
        <f t="shared" si="1"/>
        <v>1008.2542827878285</v>
      </c>
      <c r="O15" s="26">
        <f>N15*'EIOPA RATES'!G23</f>
        <v>736.48022815116371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596.80328073765031</v>
      </c>
      <c r="T15" s="80">
        <f t="shared" si="3"/>
        <v>31.775558489175552</v>
      </c>
      <c r="W15" s="74" t="s">
        <v>78</v>
      </c>
      <c r="X15" s="70">
        <f>DATA!C4-X3-X14</f>
        <v>-277.10481242055994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RATES'!Q24)*DATA!$C$15*G15*F15</f>
        <v>43.652311914804471</v>
      </c>
      <c r="M16" s="47">
        <f>DATA!$C$13*((1+DATA!$C$10)^A16)*F15*G15</f>
        <v>2.6689222996815669</v>
      </c>
      <c r="N16" s="47">
        <f t="shared" si="1"/>
        <v>777.82078499734268</v>
      </c>
      <c r="O16" s="26">
        <f>N16*'EIOPA RATES'!G24</f>
        <v>551.73218714386951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601.84388728069985</v>
      </c>
      <c r="T16" s="80">
        <f t="shared" si="3"/>
        <v>24.354726029666018</v>
      </c>
      <c r="W16" s="75" t="s">
        <v>79</v>
      </c>
      <c r="X16" s="71">
        <f>(DATA!$C$14-DATA!$C$15)*X18*DATA!C4</f>
        <v>2254.7864033562651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RATES'!Q25)*DATA!$C$15*G16*F16</f>
        <v>33.375396899255612</v>
      </c>
      <c r="M17" s="47">
        <f>DATA!$C$13*((1+DATA!$C$10)^A17)*F16*G16</f>
        <v>2.0690620070269485</v>
      </c>
      <c r="N17" s="47">
        <f t="shared" si="1"/>
        <v>599.06325623990085</v>
      </c>
      <c r="O17" s="26">
        <f>N17*'EIOPA RATES'!G25</f>
        <v>413.12219567402661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606.04814649200591</v>
      </c>
      <c r="T17" s="80">
        <f t="shared" si="3"/>
        <v>18.594307621902324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RATES'!Q26)*DATA!$C$15*G17*F17</f>
        <v>25.447073933898793</v>
      </c>
      <c r="M18" s="47">
        <f>DATA!$C$13*((1+DATA!$C$10)^A18)*F17*G17</f>
        <v>1.6001001558894539</v>
      </c>
      <c r="N18" s="47">
        <f t="shared" si="1"/>
        <v>459.95468111528578</v>
      </c>
      <c r="O18" s="26">
        <f>N18*'EIOPA RATES'!G26</f>
        <v>308.47631272449195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609.9403888132407</v>
      </c>
      <c r="T18" s="80">
        <f t="shared" si="3"/>
        <v>14.154956223307158</v>
      </c>
      <c r="W18" s="66" t="s">
        <v>80</v>
      </c>
      <c r="X18" s="69">
        <f>SUMPRODUCT(O4:O53,A4:A53)/SUM(O4:O53)</f>
        <v>4.0264042917076175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RATES'!Q27)*DATA!$C$15*G18*F18</f>
        <v>19.362781817641931</v>
      </c>
      <c r="M19" s="47">
        <f>DATA!$C$13*((1+DATA!$C$10)^A19)*F18*G18</f>
        <v>1.2345127888599472</v>
      </c>
      <c r="N19" s="47">
        <f t="shared" si="1"/>
        <v>353.11197632859165</v>
      </c>
      <c r="O19" s="26">
        <f>N19*'EIOPA RATES'!G27</f>
        <v>230.23769784584084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613.95208042564866</v>
      </c>
      <c r="T19" s="80">
        <f t="shared" si="3"/>
        <v>10.744338807321677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RATES'!Q28)*DATA!$C$15*G19*F19</f>
        <v>14.683931527023162</v>
      </c>
      <c r="M20" s="47">
        <f>DATA!$C$13*((1+DATA!$C$10)^A20)*F19*G19</f>
        <v>0.94955439049078061</v>
      </c>
      <c r="N20" s="47">
        <f t="shared" si="1"/>
        <v>269.2998593448001</v>
      </c>
      <c r="O20" s="26">
        <f>N20*'EIOPA RATES'!G28</f>
        <v>170.76090589734082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617.71805663782516</v>
      </c>
      <c r="T20" s="80">
        <f t="shared" si="3"/>
        <v>8.1360849471643455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RATES'!Q29)*DATA!$C$15*G20*F20</f>
        <v>11.098059506315794</v>
      </c>
      <c r="M21" s="47">
        <f>DATA!$C$13*((1+DATA!$C$10)^A21)*F20*G20</f>
        <v>0.72895375324813128</v>
      </c>
      <c r="N21" s="47">
        <f t="shared" si="1"/>
        <v>205.37387729660159</v>
      </c>
      <c r="O21" s="26">
        <f>N21*'EIOPA RATES'!G29</f>
        <v>126.82697692556006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620.54353143115304</v>
      </c>
      <c r="T21" s="80">
        <f t="shared" si="3"/>
        <v>6.1321814544442645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RATES'!Q30)*DATA!$C$15*G21*F21</f>
        <v>8.3411895456489358</v>
      </c>
      <c r="M22" s="47">
        <f>DATA!$C$13*((1+DATA!$C$10)^A22)*F21*G21</f>
        <v>0.55785035632426105</v>
      </c>
      <c r="N22" s="47">
        <f t="shared" si="1"/>
        <v>156.23174566477934</v>
      </c>
      <c r="O22" s="26">
        <f>N22*'EIOPA RATES'!G30</f>
        <v>94.191389595201443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621.80762733410825</v>
      </c>
      <c r="T22" s="80">
        <f t="shared" si="3"/>
        <v>4.5904915216026962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RATES'!Q31)*DATA!$C$15*G22*F22</f>
        <v>6.2260069730351697</v>
      </c>
      <c r="M23" s="47">
        <f>DATA!$C$13*((1+DATA!$C$10)^A23)*F22*G22</f>
        <v>0.42508745331929093</v>
      </c>
      <c r="N23" s="47">
        <f t="shared" si="1"/>
        <v>118.34584036152103</v>
      </c>
      <c r="O23" s="26">
        <f>N23*'EIOPA RATES'!G31</f>
        <v>69.841339298582909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621.39780547204384</v>
      </c>
      <c r="T23" s="80">
        <f t="shared" si="3"/>
        <v>3.4089708830586702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RATES'!Q32)*DATA!$C$15*G23*F23</f>
        <v>4.6257837419557886</v>
      </c>
      <c r="M24" s="47">
        <f>DATA!$C$13*((1+DATA!$C$10)^A24)*F23*G23</f>
        <v>0.32220248862261658</v>
      </c>
      <c r="N24" s="47">
        <f t="shared" si="1"/>
        <v>89.166592234969002</v>
      </c>
      <c r="O24" s="26">
        <f>N24*'EIOPA RATES'!G32</f>
        <v>51.472503797026967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621.39373076143806</v>
      </c>
      <c r="T24" s="80">
        <f t="shared" si="3"/>
        <v>2.5202080292707967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RATES'!Q33)*DATA!$C$15*G24*F24</f>
        <v>3.4229467298353948</v>
      </c>
      <c r="M25" s="47">
        <f>DATA!$C$13*((1+DATA!$C$10)^A25)*F24*G24</f>
        <v>0.24296572322338203</v>
      </c>
      <c r="N25" s="47">
        <f t="shared" si="1"/>
        <v>67.3546332343861</v>
      </c>
      <c r="O25" s="26">
        <f>N25*'EIOPA RATES'!G33</f>
        <v>37.990987950754707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622.04423103721672</v>
      </c>
      <c r="T25" s="80">
        <f t="shared" si="3"/>
        <v>1.8506695577375893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RATES'!Q34)*DATA!$C$15*G25*F25</f>
        <v>2.5159524811647329</v>
      </c>
      <c r="M26" s="47">
        <f>DATA!$C$13*((1+DATA!$C$10)^A26)*F25*G25</f>
        <v>0.1817955598365236</v>
      </c>
      <c r="N26" s="47">
        <f t="shared" si="1"/>
        <v>50.358383850838841</v>
      </c>
      <c r="O26" s="26">
        <f>N26*'EIOPA RATES'!G34</f>
        <v>27.724233475559139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623.3449238978103</v>
      </c>
      <c r="T26" s="80">
        <f t="shared" si="3"/>
        <v>1.3514758255219286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RATES'!Q35)*DATA!$C$15*G26*F26</f>
        <v>1.8389881888598929</v>
      </c>
      <c r="M27" s="47">
        <f>DATA!$C$13*((1+DATA!$C$10)^A27)*F26*G26</f>
        <v>0.13513121560412447</v>
      </c>
      <c r="N27" s="47">
        <f t="shared" si="1"/>
        <v>37.512596297491143</v>
      </c>
      <c r="O27" s="26">
        <f>N27*'EIOPA RATES'!G35</f>
        <v>20.137218207944457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625.26696747438962</v>
      </c>
      <c r="T27" s="80">
        <f t="shared" si="3"/>
        <v>0.98050327363657663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RATES'!Q36)*DATA!$C$15*G27*F27</f>
        <v>1.3353179880451229</v>
      </c>
      <c r="M28" s="47">
        <f>DATA!$C$13*((1+DATA!$C$10)^A28)*F27*G27</f>
        <v>9.9691828834650414E-2</v>
      </c>
      <c r="N28" s="47">
        <f t="shared" si="1"/>
        <v>27.85633316675133</v>
      </c>
      <c r="O28" s="26">
        <f>N28*'EIOPA RATES'!G36</f>
        <v>14.567435504841965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627.75824119536594</v>
      </c>
      <c r="T28" s="80">
        <f t="shared" si="3"/>
        <v>0.7054952369017895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RATES'!Q37)*DATA!$C$15*G28*F28</f>
        <v>0.96124338155811884</v>
      </c>
      <c r="M29" s="47">
        <f>DATA!$C$13*((1+DATA!$C$10)^A29)*F28*G28</f>
        <v>7.2874877178016759E-2</v>
      </c>
      <c r="N29" s="47">
        <f t="shared" si="1"/>
        <v>20.456784720912161</v>
      </c>
      <c r="O29" s="26">
        <f>N29*'EIOPA RATES'!G37</f>
        <v>10.416092388086447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630.5822775044353</v>
      </c>
      <c r="T29" s="80">
        <f t="shared" si="3"/>
        <v>0.50362711109104086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RATES'!Q38)*DATA!$C$15*G29*F29</f>
        <v>0.68674851795995173</v>
      </c>
      <c r="M30" s="47">
        <f>DATA!$C$13*((1+DATA!$C$10)^A30)*F29*G29</f>
        <v>5.2825508287333359E-2</v>
      </c>
      <c r="N30" s="47">
        <f t="shared" si="1"/>
        <v>15.006425755146129</v>
      </c>
      <c r="O30" s="26">
        <f>N30*'EIOPA RATES'!G38</f>
        <v>7.433355027471154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633.94919151685053</v>
      </c>
      <c r="T30" s="80">
        <f t="shared" si="3"/>
        <v>0.35569966078931148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RATES'!Q39)*DATA!$C$15*G30*F30</f>
        <v>0.48520725884299065</v>
      </c>
      <c r="M31" s="47">
        <f>DATA!$C$13*((1+DATA!$C$10)^A31)*F30*G30</f>
        <v>3.7853454116111823E-2</v>
      </c>
      <c r="N31" s="47">
        <f t="shared" si="1"/>
        <v>10.954853507701376</v>
      </c>
      <c r="O31" s="26">
        <f>N31*'EIOPA RATES'!G39</f>
        <v>5.2769762692791993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637.57716733159407</v>
      </c>
      <c r="T31" s="80">
        <f t="shared" si="3"/>
        <v>0.24760435003583969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RATES'!Q40)*DATA!$C$15*G31*F31</f>
        <v>0.33798409987399941</v>
      </c>
      <c r="M32" s="47">
        <f>DATA!$C$13*((1+DATA!$C$10)^A32)*F31*G31</f>
        <v>2.6724045491867184E-2</v>
      </c>
      <c r="N32" s="47">
        <f t="shared" si="1"/>
        <v>7.909225765507534</v>
      </c>
      <c r="O32" s="26">
        <f>N32*'EIOPA RATES'!G40</f>
        <v>3.7023624222765066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641.67174650429081</v>
      </c>
      <c r="T32" s="80">
        <f t="shared" si="3"/>
        <v>0.16954475035720745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RATES'!Q41)*DATA!$C$15*G32*F32</f>
        <v>0.23146786538506123</v>
      </c>
      <c r="M33" s="47">
        <f>DATA!$C$13*((1+DATA!$C$10)^A33)*F32*G32</f>
        <v>1.8545916052388763E-2</v>
      </c>
      <c r="N33" s="47">
        <f t="shared" si="1"/>
        <v>5.6180945317794242</v>
      </c>
      <c r="O33" s="26">
        <f>N33*'EIOPA RATES'!G41</f>
        <v>2.5551966705372879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645.90263406393558</v>
      </c>
      <c r="T33" s="80">
        <f t="shared" si="3"/>
        <v>0.11399015094756577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RATES'!Q42)*DATA!$C$15*G33*F33</f>
        <v>0.15574222513482106</v>
      </c>
      <c r="M34" s="47">
        <f>DATA!$C$13*((1+DATA!$C$10)^A34)*F33*G33</f>
        <v>1.2635059883047675E-2</v>
      </c>
      <c r="N34" s="47">
        <f t="shared" si="1"/>
        <v>3.9285949293361599</v>
      </c>
      <c r="O34" s="26">
        <f>N34*'EIOPA RATES'!G42</f>
        <v>1.7347007705622735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650.66570638068538</v>
      </c>
      <c r="T34" s="80">
        <f t="shared" si="3"/>
        <v>7.5133092705861576E-2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RATES'!Q43)*DATA!$C$15*G34*F34</f>
        <v>0.10264169996317933</v>
      </c>
      <c r="M35" s="47">
        <f>DATA!$C$13*((1+DATA!$C$10)^A35)*F34*G34</f>
        <v>8.4323874195296571E-3</v>
      </c>
      <c r="N35" s="47">
        <f t="shared" si="1"/>
        <v>2.6946526304512397</v>
      </c>
      <c r="O35" s="26">
        <f>N35*'EIOPA RATES'!G43</f>
        <v>1.1552728754740036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655.39805622162794</v>
      </c>
      <c r="T35" s="80">
        <f t="shared" si="3"/>
        <v>4.8404164197994315E-2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RATES'!Q44)*DATA!$C$15*G35*F35</f>
        <v>6.6160147971075403E-2</v>
      </c>
      <c r="M36" s="47">
        <f>DATA!$C$13*((1+DATA!$C$10)^A36)*F35*G35</f>
        <v>5.5011685498076125E-3</v>
      </c>
      <c r="N36" s="47">
        <f t="shared" si="1"/>
        <v>1.8071833866108817</v>
      </c>
      <c r="O36" s="26">
        <f>N36*'EIOPA RATES'!G44</f>
        <v>0.75189027121565577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660.50410805918659</v>
      </c>
      <c r="T36" s="80">
        <f t="shared" si="3"/>
        <v>3.0459148031452766E-2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RATES'!Q45)*DATA!$C$15*G36*F36</f>
        <v>4.1654907083894091E-2</v>
      </c>
      <c r="M37" s="47">
        <f>DATA!$C$13*((1+DATA!$C$10)^A37)*F36*G36</f>
        <v>3.5036424148318542E-3</v>
      </c>
      <c r="N37" s="47">
        <f t="shared" si="1"/>
        <v>1.1808217754335777</v>
      </c>
      <c r="O37" s="26">
        <f>N37*'EIOPA RATES'!G45</f>
        <v>0.47650822123650405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666.01177226226503</v>
      </c>
      <c r="T37" s="80">
        <f t="shared" si="3"/>
        <v>1.8723896726179579E-2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RATES'!Q46)*DATA!$C$15*G37*F37</f>
        <v>2.5603340024926955E-2</v>
      </c>
      <c r="M38" s="47">
        <f>DATA!$C$13*((1+DATA!$C$10)^A38)*F37*G37</f>
        <v>2.1786729927823711E-3</v>
      </c>
      <c r="N38" s="47">
        <f t="shared" si="1"/>
        <v>0.75823138488235609</v>
      </c>
      <c r="O38" s="26">
        <f>N38*'EIOPA RATES'!G46</f>
        <v>0.29680301294493167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671.49244736440119</v>
      </c>
      <c r="T38" s="80">
        <f t="shared" si="3"/>
        <v>1.1166686125975111E-2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RATES'!Q47)*DATA!$C$15*G38*F38</f>
        <v>1.5272729660459235E-2</v>
      </c>
      <c r="M39" s="47">
        <f>DATA!$C$13*((1+DATA!$C$10)^A39)*F38*G38</f>
        <v>1.3145014427561549E-3</v>
      </c>
      <c r="N39" s="47">
        <f t="shared" si="1"/>
        <v>0.46889818355275215</v>
      </c>
      <c r="O39" s="26">
        <f>N39*'EIOPA RATES'!G47</f>
        <v>0.17800522832463767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677.16249018221913</v>
      </c>
      <c r="T39" s="80">
        <f t="shared" si="3"/>
        <v>6.4860129470716019E-3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RATES'!Q48)*DATA!$C$15*G39*F39</f>
        <v>8.8728354969644652E-3</v>
      </c>
      <c r="M40" s="47">
        <f>DATA!$C$13*((1+DATA!$C$10)^A40)*F39*G39</f>
        <v>7.7225900280991015E-4</v>
      </c>
      <c r="N40" s="47">
        <f t="shared" si="1"/>
        <v>0.28257573000175656</v>
      </c>
      <c r="O40" s="26">
        <f>N40*'EIOPA RATES'!G48</f>
        <v>0.10401210767667282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683.02605322009867</v>
      </c>
      <c r="T40" s="80">
        <f t="shared" si="3"/>
        <v>3.6609245926259742E-3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RATES'!Q49)*DATA!$C$15*G40*F40</f>
        <v>5.0091941436437243E-3</v>
      </c>
      <c r="M41" s="47">
        <f>DATA!$C$13*((1+DATA!$C$10)^A41)*F40*G40</f>
        <v>4.4079001446324976E-4</v>
      </c>
      <c r="N41" s="47">
        <f t="shared" si="1"/>
        <v>0.16529688712746538</v>
      </c>
      <c r="O41" s="26">
        <f>N41*'EIOPA RATES'!G49</f>
        <v>5.8981488693894413E-2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689.08741984563608</v>
      </c>
      <c r="T41" s="80">
        <f t="shared" si="3"/>
        <v>2.0059704707160184E-3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RATES'!Q50)*DATA!$C$15*G41*F41</f>
        <v>2.7453277660898228E-3</v>
      </c>
      <c r="M42" s="47">
        <f>DATA!$C$13*((1+DATA!$C$10)^A42)*F41*G41</f>
        <v>2.4419041883736516E-4</v>
      </c>
      <c r="N42" s="47">
        <f t="shared" si="1"/>
        <v>9.3853088623023259E-2</v>
      </c>
      <c r="O42" s="26">
        <f>N42*'EIOPA RATES'!G50</f>
        <v>3.245703480805439E-2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695.3510016668555</v>
      </c>
      <c r="T42" s="80">
        <f t="shared" si="3"/>
        <v>1.0650014190218108E-3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RATES'!Q51)*DATA!$C$15*G42*F42</f>
        <v>1.4578488968313211E-3</v>
      </c>
      <c r="M43" s="47">
        <f>DATA!$C$13*((1+DATA!$C$10)^A43)*F42*G42</f>
        <v>1.3104627456213819E-4</v>
      </c>
      <c r="N43" s="47">
        <f t="shared" si="1"/>
        <v>5.1690906885791053E-2</v>
      </c>
      <c r="O43" s="26">
        <f>N43*'EIOPA RATES'!G51</f>
        <v>1.7321713689530015E-2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701.82135442653521</v>
      </c>
      <c r="T43" s="80">
        <f t="shared" si="3"/>
        <v>5.4601392675578749E-4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RATES'!Q52)*DATA!$C$15*G43*F43</f>
        <v>7.4728368789533451E-4</v>
      </c>
      <c r="M44" s="47">
        <f>DATA!$C$13*((1+DATA!$C$10)^A44)*F43*G43</f>
        <v>6.7897829401400293E-5</v>
      </c>
      <c r="N44" s="47">
        <f t="shared" si="1"/>
        <v>2.7704327927822063E-2</v>
      </c>
      <c r="O44" s="26">
        <f>N44*'EIOPA RATES'!G52</f>
        <v>8.9974870069925647E-3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708.22062114127971</v>
      </c>
      <c r="T44" s="80">
        <f t="shared" si="3"/>
        <v>2.6714302090119886E-4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RATES'!Q53)*DATA!$C$15*G44*F44</f>
        <v>3.6583678004179063E-4</v>
      </c>
      <c r="M45" s="47">
        <f>DATA!$C$13*((1+DATA!$C$10)^A45)*F44*G44</f>
        <v>3.3577950589426707E-5</v>
      </c>
      <c r="N45" s="47">
        <f t="shared" si="1"/>
        <v>1.4267515939082738E-2</v>
      </c>
      <c r="O45" s="26">
        <f>N45*'EIOPA RATES'!G53</f>
        <v>4.4880438329759536E-3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715.10914088812717</v>
      </c>
      <c r="T45" s="80">
        <f t="shared" si="3"/>
        <v>1.2334773889273597E-4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RATES'!Q54)*DATA!$C$15*G45*F45</f>
        <v>1.6888294346936036E-4</v>
      </c>
      <c r="M46" s="47">
        <f>DATA!$C$13*((1+DATA!$C$10)^A46)*F45*G45</f>
        <v>1.566166592597527E-5</v>
      </c>
      <c r="N46" s="47">
        <f t="shared" si="1"/>
        <v>6.8886997912745189E-3</v>
      </c>
      <c r="O46" s="26">
        <f>N46*'EIOPA RATES'!G54</f>
        <v>2.0992782759151679E-3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721.91682859303796</v>
      </c>
      <c r="T46" s="80">
        <f t="shared" si="3"/>
        <v>5.3752775249829484E-5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RATES'!Q55)*DATA!$C$15*G46*F46</f>
        <v>7.3579008018066972E-5</v>
      </c>
      <c r="M47" s="47">
        <f>DATA!$C$13*((1+DATA!$C$10)^A47)*F46*G46</f>
        <v>6.8959323181398376E-6</v>
      </c>
      <c r="N47" s="47">
        <f t="shared" si="1"/>
        <v>3.1356367880028334E-3</v>
      </c>
      <c r="O47" s="26">
        <f>N47*'EIOPA RATES'!G55</f>
        <v>9.2594263717464716E-4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728.61892470858425</v>
      </c>
      <c r="T47" s="80">
        <f t="shared" si="3"/>
        <v>2.2001795745133606E-5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RATES'!Q56)*DATA!$C$15*G47*F47</f>
        <v>3.0135411122493103E-5</v>
      </c>
      <c r="M48" s="47">
        <f>DATA!$C$13*((1+DATA!$C$10)^A48)*F47*G47</f>
        <v>2.8525753009197132E-6</v>
      </c>
      <c r="N48" s="47">
        <f t="shared" si="1"/>
        <v>1.3399128761824013E-3</v>
      </c>
      <c r="O48" s="26">
        <f>N48*'EIOPA RATES'!G56</f>
        <v>3.8317265669660555E-4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735.83372114881297</v>
      </c>
      <c r="T48" s="80">
        <f t="shared" si="3"/>
        <v>8.4240199018759687E-6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RATES'!Q57)*DATA!$C$15*G48*F48</f>
        <v>1.1535286578135966E-5</v>
      </c>
      <c r="M49" s="47">
        <f>DATA!$C$13*((1+DATA!$C$10)^A49)*F48*G48</f>
        <v>1.1031112295354869E-6</v>
      </c>
      <c r="N49" s="47">
        <f t="shared" si="1"/>
        <v>5.3426157325985328E-4</v>
      </c>
      <c r="O49" s="26">
        <f>N49*'EIOPA RATES'!G57</f>
        <v>1.4799310827283971E-4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742.93178424163216</v>
      </c>
      <c r="T49" s="80">
        <f t="shared" si="3"/>
        <v>2.9991826794366298E-6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RATES'!Q58)*DATA!$C$15*G49*F49</f>
        <v>4.1075966508287097E-6</v>
      </c>
      <c r="M50" s="47">
        <f>DATA!$C$13*((1+DATA!$C$10)^A50)*F49*G49</f>
        <v>3.9676537055293947E-7</v>
      </c>
      <c r="N50" s="47">
        <f t="shared" si="1"/>
        <v>1.9780935297623663E-4</v>
      </c>
      <c r="O50" s="26">
        <f>N50*'EIOPA RATES'!G58</f>
        <v>5.3067436665892097E-5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750.22936519595407</v>
      </c>
      <c r="T50" s="80">
        <f t="shared" si="3"/>
        <v>9.8819121340948909E-7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RATES'!Q59)*DATA!$C$15*G50*F50</f>
        <v>1.3536354452616106E-6</v>
      </c>
      <c r="M51" s="47">
        <f>DATA!$C$13*((1+DATA!$C$10)^A51)*F50*G50</f>
        <v>1.3204649571633903E-7</v>
      </c>
      <c r="N51" s="47">
        <f t="shared" si="1"/>
        <v>6.7643687719739706E-5</v>
      </c>
      <c r="O51" s="26">
        <f>N51*'EIOPA RATES'!G59</f>
        <v>1.7572212238423166E-5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757.73096948933312</v>
      </c>
      <c r="T51" s="80">
        <f t="shared" si="3"/>
        <v>2.9974002160196094E-7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RATES'!Q60)*DATA!$C$15*G51*F51</f>
        <v>4.1046338122888034E-7</v>
      </c>
      <c r="M52" s="47">
        <f>DATA!$C$13*((1+DATA!$C$10)^A52)*F51*G51</f>
        <v>4.0449189105712443E-8</v>
      </c>
      <c r="N52" s="47">
        <f t="shared" si="1"/>
        <v>2.1239613803742348E-5</v>
      </c>
      <c r="O52" s="26">
        <f>N52*'EIOPA RATES'!G60</f>
        <v>5.3443476576242194E-6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765.07669071605051</v>
      </c>
      <c r="T52" s="80">
        <f t="shared" si="3"/>
        <v>8.3211887915726014E-8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F53*D53</f>
        <v>0.68309595527820266</v>
      </c>
      <c r="L53" s="60">
        <f>D52*EXP('EIOPA RATES'!Q61)*DATA!$C$15*G52*F52</f>
        <v>1.1396788489943879E-7</v>
      </c>
      <c r="M53" s="47">
        <f>DATA!$C$13*((1+DATA!$C$10)^A53)*F52*G52</f>
        <v>1.1343855863341368E-8</v>
      </c>
      <c r="N53" s="48">
        <f t="shared" si="1"/>
        <v>0.68310204845768863</v>
      </c>
      <c r="O53" s="76">
        <f>N53*'EIOPA RATES'!G61</f>
        <v>0.16646202243808245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772.61357132156559</v>
      </c>
      <c r="T53" s="81">
        <f t="shared" si="3"/>
        <v>2.1038572495111262E-8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" workbookViewId="0">
      <selection activeCell="L4" sqref="L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65425.301295365978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6679.6725734310594</v>
      </c>
      <c r="O4" s="26">
        <f>N4*'EIOPA RATES'!G12</f>
        <v>6539.4664135250823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RATES'!Q13)*DATA!$C$15*G4*F4</f>
        <v>918.53245296622913</v>
      </c>
      <c r="M5" s="47">
        <f>DATA!$C$13*((1+DATA!$C$10)^A5)*F4*G4</f>
        <v>47.832712198875001</v>
      </c>
      <c r="N5" s="47">
        <f t="shared" si="1"/>
        <v>6163.4087115426955</v>
      </c>
      <c r="O5" s="26">
        <f>N5*'EIOPA RATES'!G13</f>
        <v>5913.5197582446926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522.99072648693277</v>
      </c>
      <c r="T5" s="80">
        <f t="shared" ref="T5:T53" si="3">S5*F5*G4</f>
        <v>477.77612018374276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RATES'!Q14)*DATA!$C$15*G5*F5</f>
        <v>844.51208475290912</v>
      </c>
      <c r="M6" s="47">
        <f>DATA!$C$13*((1+DATA!$C$10)^A6)*F5*G5</f>
        <v>44.83763565247186</v>
      </c>
      <c r="N6" s="47">
        <f t="shared" si="1"/>
        <v>5699.1641960090647</v>
      </c>
      <c r="O6" s="26">
        <f>N6*'EIOPA RATES'!G14</f>
        <v>5345.4130560128406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526.24063527839576</v>
      </c>
      <c r="T6" s="80">
        <f t="shared" si="3"/>
        <v>441.54858684064737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RATES'!Q15)*DATA!$C$15*G6*F6</f>
        <v>777.40058576548324</v>
      </c>
      <c r="M7" s="47">
        <f>DATA!$C$13*((1+DATA!$C$10)^A7)*F6*G6</f>
        <v>42.005537169328534</v>
      </c>
      <c r="N7" s="47">
        <f t="shared" si="1"/>
        <v>5283.8909626914283</v>
      </c>
      <c r="O7" s="26">
        <f>N7*'EIOPA RATES'!G15</f>
        <v>4836.0131712485963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530.35668793671152</v>
      </c>
      <c r="T7" s="80">
        <f t="shared" si="3"/>
        <v>408.41051711222252</v>
      </c>
      <c r="W7" s="67" t="s">
        <v>74</v>
      </c>
      <c r="X7" s="70">
        <f>SUMPRODUCT(K4:K53,'EIOPA RATES'!G12:G61)</f>
        <v>0.16646053761896559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RATES'!Q16)*DATA!$C$15*G7*F7</f>
        <v>716.05872015962029</v>
      </c>
      <c r="M8" s="47">
        <f>DATA!$C$13*((1+DATA!$C$10)^A8)*F7*G7</f>
        <v>39.322530984630383</v>
      </c>
      <c r="N8" s="47">
        <f t="shared" si="1"/>
        <v>4903.7613125830439</v>
      </c>
      <c r="O8" s="26">
        <f>N8*'EIOPA RATES'!G16</f>
        <v>4373.5367491555426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535.11127295570122</v>
      </c>
      <c r="T8" s="80">
        <f t="shared" si="3"/>
        <v>377.88853107731063</v>
      </c>
      <c r="W8" s="67" t="s">
        <v>73</v>
      </c>
      <c r="X8" s="70">
        <f>SUMPRODUCT(L4:L53,'EIOPA RATES'!G12:G61)</f>
        <v>8877.7496726509253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RATES'!Q17)*DATA!$C$15*G8*F8</f>
        <v>659.54888841304489</v>
      </c>
      <c r="M9" s="47">
        <f>DATA!$C$13*((1+DATA!$C$10)^A9)*F8*G8</f>
        <v>36.781749197514138</v>
      </c>
      <c r="N9" s="47">
        <f t="shared" si="1"/>
        <v>4556.9809580864958</v>
      </c>
      <c r="O9" s="26">
        <f>N9*'EIOPA RATES'!G17</f>
        <v>3957.4179069746433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540.18076851324156</v>
      </c>
      <c r="T9" s="80">
        <f t="shared" si="3"/>
        <v>349.49547381727626</v>
      </c>
      <c r="W9" s="68" t="s">
        <v>72</v>
      </c>
      <c r="X9" s="71">
        <f>SUMPRODUCT(M4:M53,'EIOPA RATES'!G12:G61)</f>
        <v>510.30373678888566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RATES'!Q18)*DATA!$C$15*G9*F9</f>
        <v>607.43712623978968</v>
      </c>
      <c r="M10" s="47">
        <f>DATA!$C$13*((1+DATA!$C$10)^A10)*F9*G9</f>
        <v>34.372836854051329</v>
      </c>
      <c r="N10" s="47">
        <f t="shared" si="1"/>
        <v>4239.85356197894</v>
      </c>
      <c r="O10" s="26">
        <f>N10*'EIOPA RATES'!G18</f>
        <v>3582.2253198531794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545.61530392484326</v>
      </c>
      <c r="T10" s="80">
        <f t="shared" si="3"/>
        <v>323.07059789934578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RATES'!Q19)*DATA!$C$15*G10*F10</f>
        <v>559.28932274628653</v>
      </c>
      <c r="M11" s="47">
        <f>DATA!$C$13*((1+DATA!$C$10)^A11)*F10*G10</f>
        <v>32.08662238572412</v>
      </c>
      <c r="N11" s="47">
        <f t="shared" si="1"/>
        <v>3949.517441750997</v>
      </c>
      <c r="O11" s="26">
        <f>N11*'EIOPA RATES'!G19</f>
        <v>3243.8307898912863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551.42008803667898</v>
      </c>
      <c r="T11" s="80">
        <f t="shared" si="3"/>
        <v>298.43607466939852</v>
      </c>
      <c r="W11" s="66" t="s">
        <v>75</v>
      </c>
      <c r="X11" s="69">
        <f>DATA!C4-X3</f>
        <v>4574.6987046340219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RATES'!Q20)*DATA!$C$15*G11*F11</f>
        <v>514.57547310837117</v>
      </c>
      <c r="M12" s="47">
        <f>DATA!$C$13*((1+DATA!$C$10)^A12)*F11*G11</f>
        <v>29.914518628835364</v>
      </c>
      <c r="N12" s="47">
        <f t="shared" si="1"/>
        <v>3673.0515218017422</v>
      </c>
      <c r="O12" s="26">
        <f>N12*'EIOPA RATES'!G20</f>
        <v>2931.06413077358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557.44033885435465</v>
      </c>
      <c r="T12" s="80">
        <f t="shared" si="3"/>
        <v>275.42947013366739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RATES'!Q21)*DATA!$C$15*G12*F12</f>
        <v>472.6261553808767</v>
      </c>
      <c r="M13" s="47">
        <f>DATA!$C$13*((1+DATA!$C$10)^A13)*F12*G12</f>
        <v>27.856430680429053</v>
      </c>
      <c r="N13" s="47">
        <f t="shared" si="1"/>
        <v>3414.8320193554587</v>
      </c>
      <c r="O13" s="26">
        <f>N13*'EIOPA RATES'!G21</f>
        <v>2648.9948139576968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563.05985182360257</v>
      </c>
      <c r="T13" s="80">
        <f t="shared" si="3"/>
        <v>253.6418686329302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RATES'!Q22)*DATA!$C$15*G13*F13</f>
        <v>434.43849372285985</v>
      </c>
      <c r="M14" s="47">
        <f>DATA!$C$13*((1+DATA!$C$10)^A14)*F13*G13</f>
        <v>25.904785994085824</v>
      </c>
      <c r="N14" s="47">
        <f t="shared" si="1"/>
        <v>3173.6583771892401</v>
      </c>
      <c r="O14" s="26">
        <f>N14*'EIOPA RATES'!G22</f>
        <v>2388.1115854068948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569.87002212272671</v>
      </c>
      <c r="T14" s="80">
        <f t="shared" si="3"/>
        <v>233.75208905254061</v>
      </c>
      <c r="W14" s="73" t="s">
        <v>77</v>
      </c>
      <c r="X14" s="72">
        <f>SUM(T3:T53)</f>
        <v>5857.2415896186858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RATES'!Q23)*DATA!$C$15*G14*F14</f>
        <v>398.55098215761421</v>
      </c>
      <c r="M15" s="47">
        <f>DATA!$C$13*((1+DATA!$C$10)^A15)*F14*G14</f>
        <v>24.059881691405838</v>
      </c>
      <c r="N15" s="47">
        <f t="shared" si="1"/>
        <v>2957.8938582016817</v>
      </c>
      <c r="O15" s="26">
        <f>N15*'EIOPA RATES'!G23</f>
        <v>2160.5961717434302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576.17939904428897</v>
      </c>
      <c r="T15" s="80">
        <f t="shared" si="3"/>
        <v>214.81274729656587</v>
      </c>
      <c r="W15" s="74" t="s">
        <v>78</v>
      </c>
      <c r="X15" s="70">
        <f>DATA!C4-X3-X14</f>
        <v>-1282.5428849846639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RATES'!Q24)*DATA!$C$15*G15*F15</f>
        <v>364.82753812100867</v>
      </c>
      <c r="M16" s="47">
        <f>DATA!$C$13*((1+DATA!$C$10)^A16)*F15*G15</f>
        <v>22.305722407771551</v>
      </c>
      <c r="N16" s="47">
        <f t="shared" si="1"/>
        <v>2752.9233510047775</v>
      </c>
      <c r="O16" s="26">
        <f>N16*'EIOPA RATES'!G24</f>
        <v>1952.7331369712438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582.20708717260982</v>
      </c>
      <c r="T16" s="80">
        <f t="shared" si="3"/>
        <v>196.90522707968228</v>
      </c>
      <c r="W16" s="75" t="s">
        <v>79</v>
      </c>
      <c r="X16" s="71">
        <f>(DATA!$C$14-DATA!$C$15)*X18*DATA!C4</f>
        <v>5113.6088031112531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RATES'!Q25)*DATA!$C$15*G16*F16</f>
        <v>332.92532474919915</v>
      </c>
      <c r="M17" s="47">
        <f>DATA!$C$13*((1+DATA!$C$10)^A17)*F16*G16</f>
        <v>20.639249405631496</v>
      </c>
      <c r="N17" s="47">
        <f t="shared" si="1"/>
        <v>2564.0930261338494</v>
      </c>
      <c r="O17" s="26">
        <f>N17*'EIOPA RATES'!G25</f>
        <v>1768.2335376694753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587.4779590934013</v>
      </c>
      <c r="T17" s="80">
        <f t="shared" si="3"/>
        <v>179.79799926572875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RATES'!Q26)*DATA!$C$15*G17*F17</f>
        <v>302.96905678901879</v>
      </c>
      <c r="M18" s="47">
        <f>DATA!$C$13*((1+DATA!$C$10)^A18)*F17*G17</f>
        <v>19.050553169965802</v>
      </c>
      <c r="N18" s="47">
        <f t="shared" si="1"/>
        <v>2378.8000313200291</v>
      </c>
      <c r="O18" s="26">
        <f>N18*'EIOPA RATES'!G26</f>
        <v>1595.382094147192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592.4899357991643</v>
      </c>
      <c r="T18" s="80">
        <f t="shared" si="3"/>
        <v>163.70522431997239</v>
      </c>
      <c r="W18" s="66" t="s">
        <v>80</v>
      </c>
      <c r="X18" s="69">
        <f>SUMPRODUCT(O4:O53,A4:A53)/SUM(O4:O53)</f>
        <v>9.1314442912700979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RATES'!Q27)*DATA!$C$15*G18*F18</f>
        <v>275.14916886510355</v>
      </c>
      <c r="M19" s="47">
        <f>DATA!$C$13*((1+DATA!$C$10)^A19)*F18*G18</f>
        <v>17.542684259276665</v>
      </c>
      <c r="N19" s="47">
        <f t="shared" si="1"/>
        <v>2213.4327732208872</v>
      </c>
      <c r="O19" s="26">
        <f>N19*'EIOPA RATES'!G27</f>
        <v>1443.2126356674023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597.64390895523195</v>
      </c>
      <c r="T19" s="80">
        <f t="shared" si="3"/>
        <v>148.62373477281878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RATES'!Q28)*DATA!$C$15*G19*F19</f>
        <v>249.0478715153632</v>
      </c>
      <c r="M20" s="47">
        <f>DATA!$C$13*((1+DATA!$C$10)^A20)*F19*G19</f>
        <v>16.104985194502529</v>
      </c>
      <c r="N20" s="47">
        <f t="shared" si="1"/>
        <v>2034.0879176522346</v>
      </c>
      <c r="O20" s="26">
        <f>N20*'EIOPA RATES'!G28</f>
        <v>1289.7990230600467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602.5626258338134</v>
      </c>
      <c r="T20" s="80">
        <f t="shared" si="3"/>
        <v>134.60706424330309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RATES'!Q29)*DATA!$C$15*G20*F20</f>
        <v>224.66093554812647</v>
      </c>
      <c r="M21" s="47">
        <f>DATA!$C$13*((1+DATA!$C$10)^A21)*F20*G20</f>
        <v>14.756402421778775</v>
      </c>
      <c r="N21" s="47">
        <f t="shared" si="1"/>
        <v>1879.2883161879317</v>
      </c>
      <c r="O21" s="26">
        <f>N21*'EIOPA RATES'!G29</f>
        <v>1160.5393005724075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606.51608276262232</v>
      </c>
      <c r="T21" s="80">
        <f t="shared" si="3"/>
        <v>121.32926867131971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RATES'!Q30)*DATA!$C$15*G21*F21</f>
        <v>201.53409729901847</v>
      </c>
      <c r="M22" s="47">
        <f>DATA!$C$13*((1+DATA!$C$10)^A22)*F21*G21</f>
        <v>13.478397460514623</v>
      </c>
      <c r="N22" s="47">
        <f t="shared" si="1"/>
        <v>1739.8647111462913</v>
      </c>
      <c r="O22" s="26">
        <f>N22*'EIOPA RATES'!G30</f>
        <v>1048.9563062436412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608.88708022991784</v>
      </c>
      <c r="T22" s="80">
        <f t="shared" si="3"/>
        <v>108.6076577761672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RATES'!Q31)*DATA!$C$15*G22*F22</f>
        <v>179.54370263757687</v>
      </c>
      <c r="M23" s="47">
        <f>DATA!$C$13*((1+DATA!$C$10)^A23)*F22*G22</f>
        <v>12.258543179323945</v>
      </c>
      <c r="N23" s="47">
        <f t="shared" si="1"/>
        <v>1609.5913138530932</v>
      </c>
      <c r="O23" s="26">
        <f>N23*'EIOPA RATES'!G31</f>
        <v>949.89407941554225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609.56434974603917</v>
      </c>
      <c r="T23" s="80">
        <f t="shared" si="3"/>
        <v>96.434783657129969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RATES'!Q32)*DATA!$C$15*G23*F23</f>
        <v>159.21571446816932</v>
      </c>
      <c r="M24" s="47">
        <f>DATA!$C$13*((1+DATA!$C$10)^A24)*F23*G23</f>
        <v>11.089947626428058</v>
      </c>
      <c r="N24" s="47">
        <f t="shared" si="1"/>
        <v>1478.1924172158808</v>
      </c>
      <c r="O24" s="26">
        <f>N24*'EIOPA RATES'!G32</f>
        <v>853.304616681781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610.62598562363257</v>
      </c>
      <c r="T24" s="80">
        <f t="shared" si="3"/>
        <v>85.240386501990912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RATES'!Q33)*DATA!$C$15*G24*F24</f>
        <v>140.61795421554132</v>
      </c>
      <c r="M25" s="47">
        <f>DATA!$C$13*((1+DATA!$C$10)^A25)*F24*G24</f>
        <v>9.9812663300823221</v>
      </c>
      <c r="N25" s="47">
        <f t="shared" si="1"/>
        <v>1372.8651821921217</v>
      </c>
      <c r="O25" s="26">
        <f>N25*'EIOPA RATES'!G33</f>
        <v>774.35659716493649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612.30593043035776</v>
      </c>
      <c r="T25" s="80">
        <f t="shared" si="3"/>
        <v>74.837059547742555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RATES'!Q34)*DATA!$C$15*G25*F25</f>
        <v>123.36248223604157</v>
      </c>
      <c r="M26" s="47">
        <f>DATA!$C$13*((1+DATA!$C$10)^A26)*F25*G25</f>
        <v>8.9138215800252922</v>
      </c>
      <c r="N26" s="47">
        <f t="shared" si="1"/>
        <v>1254.179085562449</v>
      </c>
      <c r="O26" s="26">
        <f>N26*'EIOPA RATES'!G34</f>
        <v>690.47398127963163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614.61289787762144</v>
      </c>
      <c r="T26" s="80">
        <f t="shared" si="3"/>
        <v>65.337451302476282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RATES'!Q35)*DATA!$C$15*G26*F26</f>
        <v>107.6216473100469</v>
      </c>
      <c r="M27" s="47">
        <f>DATA!$C$13*((1+DATA!$C$10)^A27)*F26*G26</f>
        <v>7.9081769607999259</v>
      </c>
      <c r="N27" s="47">
        <f t="shared" si="1"/>
        <v>1143.3073014335878</v>
      </c>
      <c r="O27" s="26">
        <f>N27*'EIOPA RATES'!G35</f>
        <v>613.74127306789683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617.49392172919386</v>
      </c>
      <c r="T27" s="80">
        <f t="shared" si="3"/>
        <v>56.667877265114953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RATES'!Q36)*DATA!$C$15*G27*F27</f>
        <v>93.270740553684604</v>
      </c>
      <c r="M28" s="47">
        <f>DATA!$C$13*((1+DATA!$C$10)^A28)*F27*G27</f>
        <v>6.9633830936191998</v>
      </c>
      <c r="N28" s="47">
        <f t="shared" si="1"/>
        <v>1042.3433128839083</v>
      </c>
      <c r="O28" s="26">
        <f>N28*'EIOPA RATES'!G36</f>
        <v>545.09216605950257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620.89454993058143</v>
      </c>
      <c r="T28" s="80">
        <f t="shared" si="3"/>
        <v>48.739406499978678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RATES'!Q37)*DATA!$C$15*G28*F28</f>
        <v>80.137191569985035</v>
      </c>
      <c r="M29" s="47">
        <f>DATA!$C$13*((1+DATA!$C$10)^A29)*F28*G28</f>
        <v>6.0754519667928264</v>
      </c>
      <c r="N29" s="47">
        <f t="shared" si="1"/>
        <v>935.7641397015326</v>
      </c>
      <c r="O29" s="26">
        <f>N29*'EIOPA RATES'!G37</f>
        <v>476.46811879607935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624.57970041482054</v>
      </c>
      <c r="T29" s="80">
        <f t="shared" si="3"/>
        <v>41.58684377906507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RATES'!Q38)*DATA!$C$15*G29*F29</f>
        <v>68.334263329528227</v>
      </c>
      <c r="M30" s="47">
        <f>DATA!$C$13*((1+DATA!$C$10)^A30)*F29*G29</f>
        <v>5.2563523610448053</v>
      </c>
      <c r="N30" s="47">
        <f t="shared" si="1"/>
        <v>844.40265109063034</v>
      </c>
      <c r="O30" s="26">
        <f>N30*'EIOPA RATES'!G38</f>
        <v>418.27046587306336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628.74566466409306</v>
      </c>
      <c r="T30" s="80">
        <f t="shared" si="3"/>
        <v>35.103044795719811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RATES'!Q39)*DATA!$C$15*G30*F30</f>
        <v>57.624624140517675</v>
      </c>
      <c r="M31" s="47">
        <f>DATA!$C$13*((1+DATA!$C$10)^A31)*F30*G30</f>
        <v>4.4955862182744566</v>
      </c>
      <c r="N31" s="47">
        <f t="shared" si="1"/>
        <v>762.00270567471262</v>
      </c>
      <c r="O31" s="26">
        <f>N31*'EIOPA RATES'!G39</f>
        <v>367.05832644363039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633.11943456743575</v>
      </c>
      <c r="T31" s="80">
        <f t="shared" si="3"/>
        <v>29.200613485149319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RATES'!Q40)*DATA!$C$15*G31*F31</f>
        <v>47.909001142518811</v>
      </c>
      <c r="M32" s="47">
        <f>DATA!$C$13*((1+DATA!$C$10)^A32)*F31*G31</f>
        <v>3.7881140754251281</v>
      </c>
      <c r="N32" s="47">
        <f t="shared" si="1"/>
        <v>680.60589566905753</v>
      </c>
      <c r="O32" s="26">
        <f>N32*'EIOPA RATES'!G40</f>
        <v>318.59625293465939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637.91035647435751</v>
      </c>
      <c r="T32" s="80">
        <f t="shared" si="3"/>
        <v>23.891968276475435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RATES'!Q41)*DATA!$C$15*G32*F32</f>
        <v>39.160802530877447</v>
      </c>
      <c r="M33" s="47">
        <f>DATA!$C$13*((1+DATA!$C$10)^A33)*F32*G32</f>
        <v>3.137683734515917</v>
      </c>
      <c r="N33" s="47">
        <f t="shared" si="1"/>
        <v>597.00161786671163</v>
      </c>
      <c r="O33" s="26">
        <f>N33*'EIOPA RATES'!G41</f>
        <v>271.52561026687397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642.78349624547207</v>
      </c>
      <c r="T33" s="80">
        <f t="shared" si="3"/>
        <v>19.192248905424076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RATES'!Q42)*DATA!$C$15*G33*F33</f>
        <v>31.449031989803352</v>
      </c>
      <c r="M34" s="47">
        <f>DATA!$C$13*((1+DATA!$C$10)^A34)*F33*G33</f>
        <v>2.5513980046905402</v>
      </c>
      <c r="N34" s="47">
        <f t="shared" si="1"/>
        <v>515.2154050029468</v>
      </c>
      <c r="O34" s="26">
        <f>N34*'EIOPA RATES'!G42</f>
        <v>227.4972543975633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648.12694343587782</v>
      </c>
      <c r="T34" s="80">
        <f t="shared" si="3"/>
        <v>15.112431014389507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RATES'!Q43)*DATA!$C$15*G34*F34</f>
        <v>24.738010725200063</v>
      </c>
      <c r="M35" s="47">
        <f>DATA!$C$13*((1+DATA!$C$10)^A35)*F34*G34</f>
        <v>2.0323171819854702</v>
      </c>
      <c r="N35" s="47">
        <f t="shared" si="1"/>
        <v>435.61878913759966</v>
      </c>
      <c r="O35" s="26">
        <f>N35*'EIOPA RATES'!G43</f>
        <v>186.76194677204978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653.37417142706192</v>
      </c>
      <c r="T35" s="80">
        <f t="shared" si="3"/>
        <v>11.63002038749296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RATES'!Q44)*DATA!$C$15*G35*F35</f>
        <v>19.031693518460617</v>
      </c>
      <c r="M36" s="47">
        <f>DATA!$C$13*((1+DATA!$C$10)^A36)*F35*G35</f>
        <v>1.5824715791008401</v>
      </c>
      <c r="N36" s="47">
        <f t="shared" si="1"/>
        <v>359.25981880450473</v>
      </c>
      <c r="O36" s="26">
        <f>N36*'EIOPA RATES'!G44</f>
        <v>149.4723582560074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658.92713764863561</v>
      </c>
      <c r="T36" s="80">
        <f t="shared" si="3"/>
        <v>8.7409893299587882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RATES'!Q45)*DATA!$C$15*G36*F36</f>
        <v>14.301683664060885</v>
      </c>
      <c r="M37" s="47">
        <f>DATA!$C$13*((1+DATA!$C$10)^A37)*F36*G36</f>
        <v>1.2029311549775574</v>
      </c>
      <c r="N37" s="47">
        <f t="shared" si="1"/>
        <v>287.59164716491392</v>
      </c>
      <c r="O37" s="26">
        <f>N37*'EIOPA RATES'!G45</f>
        <v>116.05458764741253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664.81234474970222</v>
      </c>
      <c r="T37" s="80">
        <f t="shared" si="3"/>
        <v>6.4170349430318216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RATES'!Q46)*DATA!$C$15*G37*F37</f>
        <v>10.491984777385287</v>
      </c>
      <c r="M38" s="47">
        <f>DATA!$C$13*((1+DATA!$C$10)^A38)*F37*G37</f>
        <v>0.89279773080068281</v>
      </c>
      <c r="N38" s="47">
        <f t="shared" si="1"/>
        <v>226.84374891670015</v>
      </c>
      <c r="O38" s="26">
        <f>N38*'EIOPA RATES'!G46</f>
        <v>88.795992211066931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670.60182830659323</v>
      </c>
      <c r="T38" s="80">
        <f t="shared" si="3"/>
        <v>4.5699235820987019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RATES'!Q47)*DATA!$C$15*G38*F38</f>
        <v>7.4699504769426754</v>
      </c>
      <c r="M39" s="47">
        <f>DATA!$C$13*((1+DATA!$C$10)^A39)*F38*G38</f>
        <v>0.64292768205542372</v>
      </c>
      <c r="N39" s="47">
        <f t="shared" si="1"/>
        <v>171.19578084466491</v>
      </c>
      <c r="O39" s="26">
        <f>N39*'EIOPA RATES'!G47</f>
        <v>64.990108996745221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676.52087700160644</v>
      </c>
      <c r="T39" s="80">
        <f t="shared" si="3"/>
        <v>3.1693279394161515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RATES'!Q48)*DATA!$C$15*G39*F39</f>
        <v>5.1796870153289136</v>
      </c>
      <c r="M40" s="47">
        <f>DATA!$C$13*((1+DATA!$C$10)^A40)*F39*G39</f>
        <v>0.45082092761596099</v>
      </c>
      <c r="N40" s="47">
        <f t="shared" si="1"/>
        <v>125.78875514236293</v>
      </c>
      <c r="O40" s="26">
        <f>N40*'EIOPA RATES'!G48</f>
        <v>46.301051913767523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682.57600455148554</v>
      </c>
      <c r="T40" s="80">
        <f t="shared" si="3"/>
        <v>2.1357264147565043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RATES'!Q49)*DATA!$C$15*G40*F40</f>
        <v>3.4901893002083564</v>
      </c>
      <c r="M41" s="47">
        <f>DATA!$C$13*((1+DATA!$C$10)^A41)*F40*G40</f>
        <v>0.30712337114553284</v>
      </c>
      <c r="N41" s="47">
        <f t="shared" si="1"/>
        <v>89.554768603028862</v>
      </c>
      <c r="O41" s="26">
        <f>N41*'EIOPA RATES'!G49</f>
        <v>31.955069836074482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688.78073726450498</v>
      </c>
      <c r="T41" s="80">
        <f t="shared" si="3"/>
        <v>1.3970512099038288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RATES'!Q50)*DATA!$C$15*G41*F41</f>
        <v>2.2830496240946423</v>
      </c>
      <c r="M42" s="47">
        <f>DATA!$C$13*((1+DATA!$C$10)^A42)*F41*G41</f>
        <v>0.20307187025912274</v>
      </c>
      <c r="N42" s="47">
        <f t="shared" si="1"/>
        <v>61.816741643155233</v>
      </c>
      <c r="O42" s="26">
        <f>N42*'EIOPA RATES'!G50</f>
        <v>21.377965975007925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695.14817398701518</v>
      </c>
      <c r="T42" s="80">
        <f t="shared" si="3"/>
        <v>0.8854104368902852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RATES'!Q51)*DATA!$C$15*G42*F42</f>
        <v>1.4470171940773604</v>
      </c>
      <c r="M43" s="47">
        <f>DATA!$C$13*((1+DATA!$C$10)^A43)*F42*G42</f>
        <v>0.13007261103901432</v>
      </c>
      <c r="N43" s="47">
        <f t="shared" si="1"/>
        <v>41.373822830728045</v>
      </c>
      <c r="O43" s="26">
        <f>N43*'EIOPA RATES'!G51</f>
        <v>13.864440701314347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701.69141286177069</v>
      </c>
      <c r="T43" s="80">
        <f t="shared" si="3"/>
        <v>0.54185674333705769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RATES'!Q52)*DATA!$C$15*G43*F43</f>
        <v>0.88529235051705313</v>
      </c>
      <c r="M44" s="47">
        <f>DATA!$C$13*((1+DATA!$C$10)^A44)*F43*G43</f>
        <v>8.0437228805388478E-2</v>
      </c>
      <c r="N44" s="47">
        <f t="shared" si="1"/>
        <v>27.020357885656651</v>
      </c>
      <c r="O44" s="26">
        <f>N44*'EIOPA RATES'!G52</f>
        <v>8.7753552309181373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708.14025181030365</v>
      </c>
      <c r="T44" s="80">
        <f t="shared" si="3"/>
        <v>0.31644319097754148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RATES'!Q53)*DATA!$C$15*G44*F44</f>
        <v>0.51728347578479428</v>
      </c>
      <c r="M45" s="47">
        <f>DATA!$C$13*((1+DATA!$C$10)^A45)*F44*G44</f>
        <v>4.747832896584258E-2</v>
      </c>
      <c r="N45" s="47">
        <f t="shared" si="1"/>
        <v>16.977317613630397</v>
      </c>
      <c r="O45" s="26">
        <f>N45*'EIOPA RATES'!G53</f>
        <v>5.340449307479556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715.06169613711188</v>
      </c>
      <c r="T45" s="80">
        <f t="shared" si="3"/>
        <v>0.17439885030297161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RATES'!Q54)*DATA!$C$15*G45*F45</f>
        <v>0.28501456848164719</v>
      </c>
      <c r="M46" s="47">
        <f>DATA!$C$13*((1+DATA!$C$10)^A46)*F45*G45</f>
        <v>2.6431342703387959E-2</v>
      </c>
      <c r="N46" s="47">
        <f t="shared" si="1"/>
        <v>9.9630696576898945</v>
      </c>
      <c r="O46" s="26">
        <f>N46*'EIOPA RATES'!G54</f>
        <v>3.0361688457247036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721.89041291200044</v>
      </c>
      <c r="T46" s="80">
        <f t="shared" si="3"/>
        <v>9.0712319085372278E-2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RATES'!Q55)*DATA!$C$15*G46*F46</f>
        <v>0.14820922231397377</v>
      </c>
      <c r="M47" s="47">
        <f>DATA!$C$13*((1+DATA!$C$10)^A47)*F46*G46</f>
        <v>1.3890385227133623E-2</v>
      </c>
      <c r="N47" s="47">
        <f t="shared" si="1"/>
        <v>5.5038278388962354</v>
      </c>
      <c r="O47" s="26">
        <f>N47*'EIOPA RATES'!G55</f>
        <v>1.6252612174985792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728.60504121928943</v>
      </c>
      <c r="T47" s="80">
        <f t="shared" si="3"/>
        <v>4.431708160264853E-2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RATES'!Q56)*DATA!$C$15*G47*F47</f>
        <v>7.245001019976921E-2</v>
      </c>
      <c r="M48" s="47">
        <f>DATA!$C$13*((1+DATA!$C$10)^A48)*F47*G47</f>
        <v>6.8580152700483616E-3</v>
      </c>
      <c r="N48" s="47">
        <f t="shared" si="1"/>
        <v>2.8501691318707092</v>
      </c>
      <c r="O48" s="26">
        <f>N48*'EIOPA RATES'!G56</f>
        <v>0.81505812632021446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735.82686598611826</v>
      </c>
      <c r="T48" s="80">
        <f t="shared" si="3"/>
        <v>2.0252408021792866E-2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RATES'!Q57)*DATA!$C$15*G48*F48</f>
        <v>3.310013376847605E-2</v>
      </c>
      <c r="M49" s="47">
        <f>DATA!$C$13*((1+DATA!$C$10)^A49)*F48*G48</f>
        <v>3.1653421882330912E-3</v>
      </c>
      <c r="N49" s="47">
        <f t="shared" si="1"/>
        <v>1.3753192195433261</v>
      </c>
      <c r="O49" s="26">
        <f>N49*'EIOPA RATES'!G57</f>
        <v>0.3809702519417329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742.92862000255514</v>
      </c>
      <c r="T49" s="80">
        <f t="shared" si="3"/>
        <v>8.6060215665597732E-3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RATES'!Q58)*DATA!$C$15*G49*F49</f>
        <v>1.4067897060681074E-2</v>
      </c>
      <c r="M50" s="47">
        <f>DATA!$C$13*((1+DATA!$C$10)^A50)*F49*G49</f>
        <v>1.3588613646024939E-3</v>
      </c>
      <c r="N50" s="47">
        <f t="shared" si="1"/>
        <v>0.61543989750990602</v>
      </c>
      <c r="O50" s="26">
        <f>N50*'EIOPA RATES'!G58</f>
        <v>0.16510755073696426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750.22800673135487</v>
      </c>
      <c r="T50" s="80">
        <f t="shared" si="3"/>
        <v>3.3843992669826614E-3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RATES'!Q59)*DATA!$C$15*G50*F50</f>
        <v>5.5332862628355364E-3</v>
      </c>
      <c r="M51" s="47">
        <f>DATA!$C$13*((1+DATA!$C$10)^A51)*F50*G50</f>
        <v>5.3976945074866967E-4</v>
      </c>
      <c r="N51" s="47">
        <f t="shared" si="1"/>
        <v>0.25405308741668392</v>
      </c>
      <c r="O51" s="26">
        <f>N51*'EIOPA RATES'!G59</f>
        <v>6.5996915934106948E-2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757.73042985192887</v>
      </c>
      <c r="T51" s="80">
        <f t="shared" si="3"/>
        <v>1.2252532013557723E-3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RATES'!Q60)*DATA!$C$15*G51*F51</f>
        <v>2.0026076439476109E-3</v>
      </c>
      <c r="M52" s="47">
        <f>DATA!$C$13*((1+DATA!$C$10)^A52)*F51*G51</f>
        <v>1.9734733717796194E-4</v>
      </c>
      <c r="N52" s="47">
        <f t="shared" si="1"/>
        <v>9.6185345752892434E-2</v>
      </c>
      <c r="O52" s="26">
        <f>N52*'EIOPA RATES'!G60</f>
        <v>2.4202319873710361E-2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765.07649340916248</v>
      </c>
      <c r="T52" s="80">
        <f t="shared" si="3"/>
        <v>4.0598194005316804E-4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F53*D53</f>
        <v>0.68309595527820266</v>
      </c>
      <c r="L53" s="60">
        <f>D52*EXP('EIOPA RATES'!Q61)*DATA!$C$15*G52*F52</f>
        <v>6.6365744356565123E-4</v>
      </c>
      <c r="M53" s="47">
        <f>DATA!$C$13*((1+DATA!$C$10)^A53)*F52*G52</f>
        <v>6.6057507245003075E-5</v>
      </c>
      <c r="N53" s="48">
        <f t="shared" si="1"/>
        <v>0.71633246082922075</v>
      </c>
      <c r="O53" s="76">
        <f>N53*'EIOPA RATES'!G61</f>
        <v>0.17455979005904915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772.61350527540219</v>
      </c>
      <c r="T53" s="81">
        <f t="shared" si="3"/>
        <v>1.225117414184941E-4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6" workbookViewId="0">
      <selection activeCell="L4" sqref="L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68234.313338369349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39688.46043849444</v>
      </c>
      <c r="O4" s="26">
        <f>N4*'EIOPA RATES'!G12</f>
        <v>38855.4006485887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517.91201273879983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RATES'!Q13)*DATA!$C$15*G4*F4</f>
        <v>446.85362576735463</v>
      </c>
      <c r="M5" s="47">
        <f>DATA!$C$13*((1+DATA!$C$10)^A5)*F4*G4</f>
        <v>23.269968096749995</v>
      </c>
      <c r="N5" s="47">
        <f t="shared" si="1"/>
        <v>5323.7399552854977</v>
      </c>
      <c r="O5" s="26">
        <f>N5*'EIOPA RATES'!G13</f>
        <v>5107.8944926009262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547.55347058905784</v>
      </c>
      <c r="T5" s="80">
        <f t="shared" ref="T5:T53" si="3">S5*F5*G4</f>
        <v>243.34799273632089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RATES'!Q14)*DATA!$C$15*G5*F5</f>
        <v>377.532064184646</v>
      </c>
      <c r="M6" s="47">
        <f>DATA!$C$13*((1+DATA!$C$10)^A6)*F5*G5</f>
        <v>20.044290006802608</v>
      </c>
      <c r="N6" s="47">
        <f t="shared" si="1"/>
        <v>4511.1954416021508</v>
      </c>
      <c r="O6" s="26">
        <f>N6*'EIOPA RATES'!G14</f>
        <v>4231.1823598014826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551.03398092406496</v>
      </c>
      <c r="T6" s="80">
        <f t="shared" si="3"/>
        <v>206.69048023141738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RATES'!Q15)*DATA!$C$15*G6*F6</f>
        <v>319.35228690518176</v>
      </c>
      <c r="M7" s="47">
        <f>DATA!$C$13*((1+DATA!$C$10)^A7)*F6*G6</f>
        <v>17.255665358801807</v>
      </c>
      <c r="N7" s="47">
        <f t="shared" si="1"/>
        <v>3830.1858149797836</v>
      </c>
      <c r="O7" s="26">
        <f>N7*'EIOPA RATES'!G15</f>
        <v>3505.5282518806739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555.10655974723829</v>
      </c>
      <c r="T7" s="80">
        <f t="shared" si="3"/>
        <v>175.60237843226224</v>
      </c>
      <c r="W7" s="67" t="s">
        <v>74</v>
      </c>
      <c r="X7" s="70">
        <f>SUMPRODUCT(K4:K53,'EIOPA RATES'!G12:G61)</f>
        <v>0.16646053761896559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RATES'!Q16)*DATA!$C$15*G7*F7</f>
        <v>270.30308221586444</v>
      </c>
      <c r="M8" s="47">
        <f>DATA!$C$13*((1+DATA!$C$10)^A8)*F7*G7</f>
        <v>14.843756561340472</v>
      </c>
      <c r="N8" s="47">
        <f t="shared" si="1"/>
        <v>3254.6823094041042</v>
      </c>
      <c r="O8" s="26">
        <f>N8*'EIOPA RATES'!G16</f>
        <v>2902.766219571015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559.59004737899113</v>
      </c>
      <c r="T8" s="80">
        <f t="shared" si="3"/>
        <v>149.17359386061239</v>
      </c>
      <c r="W8" s="67" t="s">
        <v>73</v>
      </c>
      <c r="X8" s="70">
        <f>SUMPRODUCT(L4:L53,'EIOPA RATES'!G12:G61)</f>
        <v>3382.7110891055459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RATES'!Q17)*DATA!$C$15*G8*F8</f>
        <v>228.78447245567511</v>
      </c>
      <c r="M9" s="47">
        <f>DATA!$C$13*((1+DATA!$C$10)^A9)*F8*G8</f>
        <v>12.75886175230765</v>
      </c>
      <c r="N9" s="47">
        <f t="shared" si="1"/>
        <v>2767.5907854740026</v>
      </c>
      <c r="O9" s="26">
        <f>N9*'EIOPA RATES'!G17</f>
        <v>2403.458218138323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564.20365595844805</v>
      </c>
      <c r="T9" s="80">
        <f t="shared" si="3"/>
        <v>126.62454163208029</v>
      </c>
      <c r="W9" s="68" t="s">
        <v>72</v>
      </c>
      <c r="X9" s="71">
        <f>SUMPRODUCT(M4:M53,'EIOPA RATES'!G12:G61)</f>
        <v>184.46265491566399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RATES'!Q18)*DATA!$C$15*G9*F9</f>
        <v>193.62350528498402</v>
      </c>
      <c r="M10" s="47">
        <f>DATA!$C$13*((1+DATA!$C$10)^A10)*F9*G9</f>
        <v>10.956507053609105</v>
      </c>
      <c r="N10" s="47">
        <f t="shared" si="1"/>
        <v>2354.8322326672719</v>
      </c>
      <c r="O10" s="26">
        <f>N10*'EIOPA RATES'!G18</f>
        <v>1989.5827826491795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569.03163372528547</v>
      </c>
      <c r="T10" s="80">
        <f t="shared" si="3"/>
        <v>107.39994240711876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RATES'!Q19)*DATA!$C$15*G10*F10</f>
        <v>163.82133747354203</v>
      </c>
      <c r="M11" s="47">
        <f>DATA!$C$13*((1+DATA!$C$10)^A11)*F10*G10</f>
        <v>9.3984869377210387</v>
      </c>
      <c r="N11" s="47">
        <f t="shared" si="1"/>
        <v>2004.6965006253042</v>
      </c>
      <c r="O11" s="26">
        <f>N11*'EIOPA RATES'!G19</f>
        <v>1646.5039916959208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574.10822348468207</v>
      </c>
      <c r="T11" s="80">
        <f t="shared" si="3"/>
        <v>91.011535669203653</v>
      </c>
      <c r="W11" s="66" t="s">
        <v>75</v>
      </c>
      <c r="X11" s="69">
        <f>DATA!C4-X3</f>
        <v>1765.6866616306506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RATES'!Q20)*DATA!$C$15*G11*F11</f>
        <v>138.5033295922816</v>
      </c>
      <c r="M12" s="47">
        <f>DATA!$C$13*((1+DATA!$C$10)^A12)*F11*G11</f>
        <v>8.051803184897329</v>
      </c>
      <c r="N12" s="47">
        <f t="shared" si="1"/>
        <v>1704.6007522826385</v>
      </c>
      <c r="O12" s="26">
        <f>N12*'EIOPA RATES'!G20</f>
        <v>1360.2570213484155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579.30305429829264</v>
      </c>
      <c r="T12" s="80">
        <f t="shared" si="3"/>
        <v>77.042251064073128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RATES'!Q21)*DATA!$C$15*G12*F12</f>
        <v>116.89772974938482</v>
      </c>
      <c r="M13" s="47">
        <f>DATA!$C$13*((1+DATA!$C$10)^A13)*F12*G12</f>
        <v>6.8899138746120805</v>
      </c>
      <c r="N13" s="47">
        <f t="shared" si="1"/>
        <v>1448.0668652425388</v>
      </c>
      <c r="O13" s="26">
        <f>N13*'EIOPA RATES'!G21</f>
        <v>1123.3119504998331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584.02636862941961</v>
      </c>
      <c r="T13" s="80">
        <f t="shared" si="3"/>
        <v>65.070952366712902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RATES'!Q22)*DATA!$C$15*G13*F13</f>
        <v>98.740157826628732</v>
      </c>
      <c r="M14" s="47">
        <f>DATA!$C$13*((1+DATA!$C$10)^A14)*F13*G13</f>
        <v>5.8876980158963379</v>
      </c>
      <c r="N14" s="47">
        <f t="shared" si="1"/>
        <v>1230.3998843641332</v>
      </c>
      <c r="O14" s="26">
        <f>N14*'EIOPA RATES'!G22</f>
        <v>925.85019221118341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589.88711010091617</v>
      </c>
      <c r="T14" s="80">
        <f t="shared" si="3"/>
        <v>54.993848557575461</v>
      </c>
      <c r="W14" s="73" t="s">
        <v>77</v>
      </c>
      <c r="X14" s="72">
        <f>SUM(T3:T53)</f>
        <v>2079.2389497016552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RATES'!Q23)*DATA!$C$15*G14*F14</f>
        <v>83.238950237345421</v>
      </c>
      <c r="M15" s="47">
        <f>DATA!$C$13*((1+DATA!$C$10)^A15)*F14*G14</f>
        <v>5.0250015292531316</v>
      </c>
      <c r="N15" s="47">
        <f t="shared" si="1"/>
        <v>1046.1480815676086</v>
      </c>
      <c r="O15" s="26">
        <f>N15*'EIOPA RATES'!G23</f>
        <v>764.15978681733759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595.21427920644169</v>
      </c>
      <c r="T15" s="80">
        <f t="shared" si="3"/>
        <v>46.346652897452863</v>
      </c>
      <c r="W15" s="74" t="s">
        <v>78</v>
      </c>
      <c r="X15" s="70">
        <f>DATA!C4-X3-X14</f>
        <v>-313.55228807100457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RATES'!Q24)*DATA!$C$15*G15*F15</f>
        <v>70.017647720281431</v>
      </c>
      <c r="M16" s="47">
        <f>DATA!$C$13*((1+DATA!$C$10)^A16)*F15*G15</f>
        <v>4.2809109798496312</v>
      </c>
      <c r="N16" s="47">
        <f t="shared" si="1"/>
        <v>887.97670748575081</v>
      </c>
      <c r="O16" s="26">
        <f>N16*'EIOPA RATES'!G24</f>
        <v>629.86916832725046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600.23189860053174</v>
      </c>
      <c r="T16" s="80">
        <f t="shared" si="3"/>
        <v>38.959980684515457</v>
      </c>
      <c r="W16" s="75" t="s">
        <v>79</v>
      </c>
      <c r="X16" s="71">
        <f>(DATA!$C$14-DATA!$C$15)*X18*DATA!C4</f>
        <v>1913.5807671184746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RATES'!Q25)*DATA!$C$15*G16*F16</f>
        <v>58.714305577596654</v>
      </c>
      <c r="M17" s="47">
        <f>DATA!$C$13*((1+DATA!$C$10)^A17)*F16*G16</f>
        <v>3.6399129366544019</v>
      </c>
      <c r="N17" s="47">
        <f t="shared" si="1"/>
        <v>753.03896318381794</v>
      </c>
      <c r="O17" s="26">
        <f>N17*'EIOPA RATES'!G25</f>
        <v>519.30594416895678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604.47729556237846</v>
      </c>
      <c r="T17" s="80">
        <f t="shared" si="3"/>
        <v>32.626490968141269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RATES'!Q26)*DATA!$C$15*G17*F17</f>
        <v>49.098990689788884</v>
      </c>
      <c r="M18" s="47">
        <f>DATA!$C$13*((1+DATA!$C$10)^A18)*F17*G17</f>
        <v>3.0873216645977344</v>
      </c>
      <c r="N18" s="47">
        <f t="shared" si="1"/>
        <v>636.48447062992102</v>
      </c>
      <c r="O18" s="26">
        <f>N18*'EIOPA RATES'!G26</f>
        <v>426.86897354808377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608.45316730453237</v>
      </c>
      <c r="T18" s="80">
        <f t="shared" si="3"/>
        <v>27.244761311295772</v>
      </c>
      <c r="W18" s="66" t="s">
        <v>80</v>
      </c>
      <c r="X18" s="69">
        <f>SUMPRODUCT(O4:O53,A4:A53)/SUM(O4:O53)</f>
        <v>3.4171085127115624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RATES'!Q27)*DATA!$C$15*G18*F18</f>
        <v>40.975068472121258</v>
      </c>
      <c r="M19" s="47">
        <f>DATA!$C$13*((1+DATA!$C$10)^A19)*F18*G18</f>
        <v>2.612447246973423</v>
      </c>
      <c r="N19" s="47">
        <f t="shared" si="1"/>
        <v>538.43529319973811</v>
      </c>
      <c r="O19" s="26">
        <f>N19*'EIOPA RATES'!G27</f>
        <v>351.07306082957194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612.57414596753529</v>
      </c>
      <c r="T19" s="80">
        <f t="shared" si="3"/>
        <v>22.68588983555588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RATES'!Q28)*DATA!$C$15*G19*F19</f>
        <v>34.080935711203047</v>
      </c>
      <c r="M20" s="47">
        <f>DATA!$C$13*((1+DATA!$C$10)^A20)*F19*G19</f>
        <v>2.2038853883955354</v>
      </c>
      <c r="N20" s="47">
        <f t="shared" si="1"/>
        <v>451.69548054924348</v>
      </c>
      <c r="O20" s="26">
        <f>N20*'EIOPA RATES'!G28</f>
        <v>286.41652333567339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616.46372563992043</v>
      </c>
      <c r="T20" s="80">
        <f t="shared" si="3"/>
        <v>18.845248295965938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RATES'!Q29)*DATA!$C$15*G20*F20</f>
        <v>28.250974407318147</v>
      </c>
      <c r="M21" s="47">
        <f>DATA!$C$13*((1+DATA!$C$10)^A21)*F20*G20</f>
        <v>1.8556085246625167</v>
      </c>
      <c r="N21" s="47">
        <f t="shared" si="1"/>
        <v>379.55727074593023</v>
      </c>
      <c r="O21" s="26">
        <f>N21*'EIOPA RATES'!G29</f>
        <v>234.39252281000398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619.41687665973859</v>
      </c>
      <c r="T21" s="80">
        <f t="shared" si="3"/>
        <v>15.581603940651664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RATES'!Q30)*DATA!$C$15*G21*F21</f>
        <v>23.287968020183381</v>
      </c>
      <c r="M22" s="47">
        <f>DATA!$C$13*((1+DATA!$C$10)^A22)*F21*G21</f>
        <v>1.5574758476629957</v>
      </c>
      <c r="N22" s="47">
        <f t="shared" si="1"/>
        <v>318.61730561970239</v>
      </c>
      <c r="O22" s="26">
        <f>N22*'EIOPA RATES'!G30</f>
        <v>192.09288507722533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620.8080018427695</v>
      </c>
      <c r="T22" s="80">
        <f t="shared" si="3"/>
        <v>12.79570021204586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RATES'!Q31)*DATA!$C$15*G22*F22</f>
        <v>19.064720022329649</v>
      </c>
      <c r="M23" s="47">
        <f>DATA!$C$13*((1+DATA!$C$10)^A23)*F22*G22</f>
        <v>1.3016646652720711</v>
      </c>
      <c r="N23" s="47">
        <f t="shared" si="1"/>
        <v>266.65066070625949</v>
      </c>
      <c r="O23" s="26">
        <f>N23*'EIOPA RATES'!G31</f>
        <v>157.36285459368236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620.52122826009111</v>
      </c>
      <c r="T23" s="80">
        <f t="shared" si="3"/>
        <v>10.423919507240404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RATES'!Q32)*DATA!$C$15*G23*F23</f>
        <v>15.53543354725247</v>
      </c>
      <c r="M24" s="47">
        <f>DATA!$C$13*((1+DATA!$C$10)^A24)*F23*G23</f>
        <v>1.0820988679941344</v>
      </c>
      <c r="N24" s="47">
        <f t="shared" si="1"/>
        <v>221.84761088261632</v>
      </c>
      <c r="O24" s="26">
        <f>N24*'EIOPA RATES'!G32</f>
        <v>128.06424140810162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620.63383438206654</v>
      </c>
      <c r="T24" s="80">
        <f t="shared" si="3"/>
        <v>8.4536258723449418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RATES'!Q33)*DATA!$C$15*G24*F24</f>
        <v>12.608267543621157</v>
      </c>
      <c r="M25" s="47">
        <f>DATA!$C$13*((1+DATA!$C$10)^A25)*F24*G24</f>
        <v>0.89495311616407258</v>
      </c>
      <c r="N25" s="47">
        <f t="shared" si="1"/>
        <v>185.59665394619839</v>
      </c>
      <c r="O25" s="26">
        <f>N25*'EIOPA RATES'!G33</f>
        <v>104.68470994762563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621.39224364427605</v>
      </c>
      <c r="T25" s="80">
        <f t="shared" si="3"/>
        <v>6.8097115766967899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RATES'!Q34)*DATA!$C$15*G25*F25</f>
        <v>10.164240510576837</v>
      </c>
      <c r="M26" s="47">
        <f>DATA!$C$13*((1+DATA!$C$10)^A26)*F25*G25</f>
        <v>0.73443906741750675</v>
      </c>
      <c r="N26" s="47">
        <f t="shared" si="1"/>
        <v>153.38982783859313</v>
      </c>
      <c r="O26" s="26">
        <f>N26*'EIOPA RATES'!G34</f>
        <v>84.447019037965802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622.79228039022928</v>
      </c>
      <c r="T26" s="80">
        <f t="shared" si="3"/>
        <v>5.4550102864287897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RATES'!Q35)*DATA!$C$15*G26*F26</f>
        <v>8.1483309861572728</v>
      </c>
      <c r="M27" s="47">
        <f>DATA!$C$13*((1+DATA!$C$10)^A27)*F26*G26</f>
        <v>0.59874983318235742</v>
      </c>
      <c r="N27" s="47">
        <f t="shared" si="1"/>
        <v>126.38832586520061</v>
      </c>
      <c r="O27" s="26">
        <f>N27*'EIOPA RATES'!G35</f>
        <v>67.846791427085336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624.80334885681134</v>
      </c>
      <c r="T27" s="80">
        <f t="shared" si="3"/>
        <v>4.3412683570639636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RATES'!Q36)*DATA!$C$15*G27*F27</f>
        <v>6.4892072461768819</v>
      </c>
      <c r="M28" s="47">
        <f>DATA!$C$13*((1+DATA!$C$10)^A28)*F27*G27</f>
        <v>0.48446957492538345</v>
      </c>
      <c r="N28" s="47">
        <f t="shared" si="1"/>
        <v>103.94625308355205</v>
      </c>
      <c r="O28" s="26">
        <f>N28*'EIOPA RATES'!G36</f>
        <v>54.358566459564564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627.37346344927528</v>
      </c>
      <c r="T28" s="80">
        <f t="shared" si="3"/>
        <v>3.4263739002216402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RATES'!Q37)*DATA!$C$15*G28*F28</f>
        <v>5.1233913515276805</v>
      </c>
      <c r="M29" s="47">
        <f>DATA!$C$13*((1+DATA!$C$10)^A29)*F28*G28</f>
        <v>0.3884203757765155</v>
      </c>
      <c r="N29" s="47">
        <f t="shared" si="1"/>
        <v>84.429938825922108</v>
      </c>
      <c r="O29" s="26">
        <f>N29*'EIOPA RATES'!G37</f>
        <v>42.989651361598639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630.26673200583684</v>
      </c>
      <c r="T29" s="80">
        <f t="shared" si="3"/>
        <v>2.6829704678651991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RATES'!Q38)*DATA!$C$15*G29*F29</f>
        <v>4.0145708083186937</v>
      </c>
      <c r="M30" s="47">
        <f>DATA!$C$13*((1+DATA!$C$10)^A30)*F29*G29</f>
        <v>0.30880553500851221</v>
      </c>
      <c r="N30" s="47">
        <f t="shared" si="1"/>
        <v>68.665936056603257</v>
      </c>
      <c r="O30" s="26">
        <f>N30*'EIOPA RATES'!G38</f>
        <v>34.013314651380441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633.69321149012933</v>
      </c>
      <c r="T30" s="80">
        <f t="shared" si="3"/>
        <v>2.078497205285553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RATES'!Q39)*DATA!$C$15*G30*F30</f>
        <v>3.1108989482572347</v>
      </c>
      <c r="M31" s="47">
        <f>DATA!$C$13*((1+DATA!$C$10)^A31)*F30*G30</f>
        <v>0.24269684439288536</v>
      </c>
      <c r="N31" s="47">
        <f t="shared" si="1"/>
        <v>55.687018468820952</v>
      </c>
      <c r="O31" s="26">
        <f>N31*'EIOPA RATES'!G39</f>
        <v>26.824555413752879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637.37232394131729</v>
      </c>
      <c r="T31" s="80">
        <f t="shared" si="3"/>
        <v>1.587001475995544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RATES'!Q40)*DATA!$C$15*G31*F31</f>
        <v>2.3766876403477495</v>
      </c>
      <c r="M32" s="47">
        <f>DATA!$C$13*((1+DATA!$C$10)^A32)*F31*G31</f>
        <v>0.18792217931047653</v>
      </c>
      <c r="N32" s="47">
        <f t="shared" si="1"/>
        <v>44.690520011930872</v>
      </c>
      <c r="O32" s="26">
        <f>N32*'EIOPA RATES'!G40</f>
        <v>20.919936644841936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641.51054837047218</v>
      </c>
      <c r="T32" s="80">
        <f t="shared" si="3"/>
        <v>1.1919308752576587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RATES'!Q41)*DATA!$C$15*G32*F32</f>
        <v>1.785187214057524</v>
      </c>
      <c r="M33" s="47">
        <f>DATA!$C$13*((1+DATA!$C$10)^A33)*F32*G32</f>
        <v>0.14303468066563579</v>
      </c>
      <c r="N33" s="47">
        <f t="shared" si="1"/>
        <v>35.2721512359008</v>
      </c>
      <c r="O33" s="26">
        <f>N33*'EIOPA RATES'!G41</f>
        <v>16.04232233737714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645.77814529932232</v>
      </c>
      <c r="T33" s="80">
        <f t="shared" si="3"/>
        <v>0.87897531290061626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RATES'!Q42)*DATA!$C$15*G33*F33</f>
        <v>1.3173969680704709</v>
      </c>
      <c r="M34" s="47">
        <f>DATA!$C$13*((1+DATA!$C$10)^A34)*F33*G33</f>
        <v>0.10687782049413037</v>
      </c>
      <c r="N34" s="47">
        <f t="shared" si="1"/>
        <v>27.406820073226804</v>
      </c>
      <c r="O34" s="26">
        <f>N34*'EIOPA RATES'!G42</f>
        <v>12.101688454737609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650.57146362007427</v>
      </c>
      <c r="T34" s="80">
        <f t="shared" si="3"/>
        <v>0.63544598849921963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RATES'!Q43)*DATA!$C$15*G34*F34</f>
        <v>0.95225079468896823</v>
      </c>
      <c r="M35" s="47">
        <f>DATA!$C$13*((1+DATA!$C$10)^A35)*F34*G34</f>
        <v>7.8230851829742556E-2</v>
      </c>
      <c r="N35" s="47">
        <f t="shared" si="1"/>
        <v>20.883950328849121</v>
      </c>
      <c r="O35" s="26">
        <f>N35*'EIOPA RATES'!G43</f>
        <v>8.9535330361396515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655.32825775721767</v>
      </c>
      <c r="T35" s="80">
        <f t="shared" si="3"/>
        <v>0.44901823573207034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RATES'!Q44)*DATA!$C$15*G35*F35</f>
        <v>0.67319549121285138</v>
      </c>
      <c r="M36" s="47">
        <f>DATA!$C$13*((1+DATA!$C$10)^A36)*F35*G35</f>
        <v>5.5975719185989439E-2</v>
      </c>
      <c r="N36" s="47">
        <f t="shared" si="1"/>
        <v>15.548193631644216</v>
      </c>
      <c r="O36" s="26">
        <f>N36*'EIOPA RATES'!G44</f>
        <v>6.4689259613737686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660.45363350855041</v>
      </c>
      <c r="T36" s="80">
        <f t="shared" si="3"/>
        <v>0.30990550651758358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RATES'!Q45)*DATA!$C$15*G36*F36</f>
        <v>0.46486636464194886</v>
      </c>
      <c r="M37" s="47">
        <f>DATA!$C$13*((1+DATA!$C$10)^A37)*F36*G36</f>
        <v>3.9100447616121831E-2</v>
      </c>
      <c r="N37" s="47">
        <f t="shared" si="1"/>
        <v>11.262935591879037</v>
      </c>
      <c r="O37" s="26">
        <f>N37*'EIOPA RATES'!G45</f>
        <v>4.5450393246829854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665.97617545706373</v>
      </c>
      <c r="T37" s="80">
        <f t="shared" si="3"/>
        <v>0.20894644106994517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RATES'!Q46)*DATA!$C$15*G37*F37</f>
        <v>0.3133832650470918</v>
      </c>
      <c r="M38" s="47">
        <f>DATA!$C$13*((1+DATA!$C$10)^A38)*F37*G37</f>
        <v>2.6666819847853282E-2</v>
      </c>
      <c r="N38" s="47">
        <f t="shared" si="1"/>
        <v>8.028130338218407</v>
      </c>
      <c r="O38" s="26">
        <f>N38*'EIOPA RATES'!G46</f>
        <v>3.1425410767816442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671.46795921754608</v>
      </c>
      <c r="T38" s="80">
        <f t="shared" si="3"/>
        <v>0.13667454854077876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RATES'!Q47)*DATA!$C$15*G38*F38</f>
        <v>0.2050279478475818</v>
      </c>
      <c r="M39" s="47">
        <f>DATA!$C$13*((1+DATA!$C$10)^A39)*F38*G38</f>
        <v>1.76464547754508E-2</v>
      </c>
      <c r="N39" s="47">
        <f t="shared" si="1"/>
        <v>5.4967571619133251</v>
      </c>
      <c r="O39" s="26">
        <f>N39*'EIOPA RATES'!G47</f>
        <v>2.0867035701395302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677.14615822888641</v>
      </c>
      <c r="T39" s="80">
        <f t="shared" si="3"/>
        <v>8.7069036188735141E-2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RATES'!Q48)*DATA!$C$15*G39*F39</f>
        <v>0.13063996437243983</v>
      </c>
      <c r="M40" s="47">
        <f>DATA!$C$13*((1+DATA!$C$10)^A40)*F39*G39</f>
        <v>1.1370422527037483E-2</v>
      </c>
      <c r="N40" s="47">
        <f t="shared" si="1"/>
        <v>3.6665606296834441</v>
      </c>
      <c r="O40" s="26">
        <f>N40*'EIOPA RATES'!G48</f>
        <v>1.349608825270709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683.01545505657441</v>
      </c>
      <c r="T40" s="80">
        <f t="shared" si="3"/>
        <v>5.3901104957133864E-2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RATES'!Q49)*DATA!$C$15*G40*F40</f>
        <v>8.0890721840074759E-2</v>
      </c>
      <c r="M41" s="47">
        <f>DATA!$C$13*((1+DATA!$C$10)^A41)*F40*G40</f>
        <v>7.1180755681178208E-3</v>
      </c>
      <c r="N41" s="47">
        <f t="shared" si="1"/>
        <v>2.3724318010199728</v>
      </c>
      <c r="O41" s="26">
        <f>N41*'EIOPA RATES'!G49</f>
        <v>0.84653475259332145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689.0807425600824</v>
      </c>
      <c r="T41" s="80">
        <f t="shared" si="3"/>
        <v>3.2393000224050332E-2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RATES'!Q50)*DATA!$C$15*G41*F41</f>
        <v>4.8623058390092157E-2</v>
      </c>
      <c r="M42" s="47">
        <f>DATA!$C$13*((1+DATA!$C$10)^A42)*F41*G41</f>
        <v>4.3249061697071666E-3</v>
      </c>
      <c r="N42" s="47">
        <f t="shared" si="1"/>
        <v>1.4893940119426152</v>
      </c>
      <c r="O42" s="26">
        <f>N42*'EIOPA RATES'!G50</f>
        <v>0.51507429321479514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695.34692095110461</v>
      </c>
      <c r="T42" s="80">
        <f t="shared" si="3"/>
        <v>1.8862346028929423E-2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RATES'!Q51)*DATA!$C$15*G42*F42</f>
        <v>2.8318992972579372E-2</v>
      </c>
      <c r="M43" s="47">
        <f>DATA!$C$13*((1+DATA!$C$10)^A43)*F42*G42</f>
        <v>2.5455988864649028E-3</v>
      </c>
      <c r="N43" s="47">
        <f t="shared" si="1"/>
        <v>0.90690810820810208</v>
      </c>
      <c r="O43" s="26">
        <f>N43*'EIOPA RATES'!G51</f>
        <v>0.30390649999240471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701.81893987392323</v>
      </c>
      <c r="T43" s="80">
        <f t="shared" si="3"/>
        <v>1.0606388214023566E-2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RATES'!Q52)*DATA!$C$15*G43*F43</f>
        <v>1.5920914817603729E-2</v>
      </c>
      <c r="M44" s="47">
        <f>DATA!$C$13*((1+DATA!$C$10)^A44)*F43*G43</f>
        <v>1.4465665124370941E-3</v>
      </c>
      <c r="N44" s="47">
        <f t="shared" si="1"/>
        <v>0.53808528597281713</v>
      </c>
      <c r="O44" s="26">
        <f>N44*'EIOPA RATES'!G52</f>
        <v>0.17475303432039982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708.21924247259665</v>
      </c>
      <c r="T44" s="80">
        <f t="shared" si="3"/>
        <v>5.6914837956405272E-3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RATES'!Q53)*DATA!$C$15*G44*F44</f>
        <v>8.5484446783204229E-3</v>
      </c>
      <c r="M45" s="47">
        <f>DATA!$C$13*((1+DATA!$C$10)^A45)*F44*G44</f>
        <v>7.8461015590696348E-4</v>
      </c>
      <c r="N45" s="47">
        <f t="shared" si="1"/>
        <v>0.30697387505767731</v>
      </c>
      <c r="O45" s="26">
        <f>N45*'EIOPA RATES'!G53</f>
        <v>9.6562864392069694E-2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715.10838985592181</v>
      </c>
      <c r="T45" s="80">
        <f t="shared" si="3"/>
        <v>2.8822422245242513E-3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RATES'!Q54)*DATA!$C$15*G45*F45</f>
        <v>4.3281544733995833E-3</v>
      </c>
      <c r="M46" s="47">
        <f>DATA!$C$13*((1+DATA!$C$10)^A46)*F45*G45</f>
        <v>4.0137925148549898E-4</v>
      </c>
      <c r="N46" s="47">
        <f t="shared" si="1"/>
        <v>0.16392050215742118</v>
      </c>
      <c r="O46" s="26">
        <f>N46*'EIOPA RATES'!G54</f>
        <v>4.9953512213153507E-2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721.91644287545239</v>
      </c>
      <c r="T46" s="80">
        <f t="shared" si="3"/>
        <v>1.3775825170477772E-3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RATES'!Q55)*DATA!$C$15*G46*F46</f>
        <v>2.0681789542478951E-3</v>
      </c>
      <c r="M47" s="47">
        <f>DATA!$C$13*((1+DATA!$C$10)^A47)*F46*G46</f>
        <v>1.9383275847905892E-4</v>
      </c>
      <c r="N47" s="47">
        <f t="shared" si="1"/>
        <v>8.2470129299006087E-2</v>
      </c>
      <c r="O47" s="26">
        <f>N47*'EIOPA RATES'!G55</f>
        <v>2.4353142335689051E-2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728.61873777175811</v>
      </c>
      <c r="T47" s="80">
        <f t="shared" si="3"/>
        <v>6.1843235546216212E-4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RATES'!Q56)*DATA!$C$15*G47*F47</f>
        <v>9.2902741497504469E-4</v>
      </c>
      <c r="M48" s="47">
        <f>DATA!$C$13*((1+DATA!$C$10)^A48)*F47*G47</f>
        <v>8.7940418236306998E-5</v>
      </c>
      <c r="N48" s="47">
        <f t="shared" si="1"/>
        <v>3.8927582978254334E-2</v>
      </c>
      <c r="O48" s="26">
        <f>N48*'EIOPA RATES'!G56</f>
        <v>1.1132056161034139E-2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735.83363606097009</v>
      </c>
      <c r="T48" s="80">
        <f t="shared" si="3"/>
        <v>2.5969927857806693E-4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RATES'!Q57)*DATA!$C$15*G48*F48</f>
        <v>3.9002910896798591E-4</v>
      </c>
      <c r="M49" s="47">
        <f>DATA!$C$13*((1+DATA!$C$10)^A49)*F48*G48</f>
        <v>3.7298205556834156E-5</v>
      </c>
      <c r="N49" s="47">
        <f t="shared" si="1"/>
        <v>1.713508559247312E-2</v>
      </c>
      <c r="O49" s="26">
        <f>N49*'EIOPA RATES'!G57</f>
        <v>4.7465037806824553E-3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742.93174804653779</v>
      </c>
      <c r="T49" s="80">
        <f t="shared" si="3"/>
        <v>1.0140783960407187E-4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RATES'!Q58)*DATA!$C$15*G49*F49</f>
        <v>1.5232586279472618E-4</v>
      </c>
      <c r="M50" s="47">
        <f>DATA!$C$13*((1+DATA!$C$10)^A50)*F49*G49</f>
        <v>1.471362271764255E-5</v>
      </c>
      <c r="N50" s="47">
        <f t="shared" si="1"/>
        <v>6.9997375571054657E-3</v>
      </c>
      <c r="O50" s="26">
        <f>N50*'EIOPA RATES'!G58</f>
        <v>1.8778592816800974E-3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750.22935087909673</v>
      </c>
      <c r="T50" s="80">
        <f t="shared" si="3"/>
        <v>3.664602177671082E-5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RATES'!Q59)*DATA!$C$15*G50*F50</f>
        <v>5.5056017938887561E-5</v>
      </c>
      <c r="M51" s="47">
        <f>DATA!$C$13*((1+DATA!$C$10)^A51)*F50*G50</f>
        <v>5.3706884393242037E-6</v>
      </c>
      <c r="N51" s="47">
        <f t="shared" si="1"/>
        <v>2.639535916769512E-3</v>
      </c>
      <c r="O51" s="26">
        <f>N51*'EIOPA RATES'!G59</f>
        <v>6.8568830150990488E-4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757.73096425069116</v>
      </c>
      <c r="T51" s="80">
        <f t="shared" si="3"/>
        <v>1.2191238010200945E-5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RATES'!Q60)*DATA!$C$15*G51*F51</f>
        <v>1.83102688206899E-5</v>
      </c>
      <c r="M52" s="47">
        <f>DATA!$C$13*((1+DATA!$C$10)^A52)*F51*G51</f>
        <v>1.8043887956268797E-6</v>
      </c>
      <c r="N52" s="47">
        <f t="shared" si="1"/>
        <v>9.1345814754475042E-4</v>
      </c>
      <c r="O52" s="26">
        <f>N52*'EIOPA RATES'!G60</f>
        <v>2.2984588873778777E-4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765.07668895211089</v>
      </c>
      <c r="T52" s="80">
        <f t="shared" si="3"/>
        <v>3.7119804176919198E-6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F53*D53</f>
        <v>0.68309595527820266</v>
      </c>
      <c r="L53" s="60">
        <f>D52*EXP('EIOPA RATES'!Q61)*DATA!$C$15*G52*F52</f>
        <v>5.5759646736835985E-6</v>
      </c>
      <c r="M53" s="47">
        <f>DATA!$C$13*((1+DATA!$C$10)^A53)*F52*G52</f>
        <v>5.5500669871308192E-7</v>
      </c>
      <c r="N53" s="48">
        <f t="shared" si="1"/>
        <v>0.6833846364049887</v>
      </c>
      <c r="O53" s="76">
        <f>N53*'EIOPA RATES'!G61</f>
        <v>0.16653088500602584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772.61357077790274</v>
      </c>
      <c r="T53" s="81">
        <f t="shared" si="3"/>
        <v>1.0293280167341425E-6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7" workbookViewId="0">
      <selection activeCell="L4" sqref="L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67138.995806270352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RATES'!Q12)*DATA!$C$15*G3*F3</f>
        <v>1001.0111999999998</v>
      </c>
      <c r="M4" s="47">
        <f>DATA!$C$13*((1+DATA!$C$10)^A4)*F3*G3</f>
        <v>51</v>
      </c>
      <c r="N4" s="47">
        <f t="shared" ref="N4:N53" si="1">SUM(I4:M4)</f>
        <v>11980.857285822118</v>
      </c>
      <c r="O4" s="26">
        <f>N4*'EIOPA RATES'!G12</f>
        <v>11729.379391664825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521.00639999999976</v>
      </c>
      <c r="T4" s="80">
        <f>S4*F4*G3</f>
        <v>517.13050313879978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RATES'!Q13)*DATA!$C$15*G4*F4</f>
        <v>842.78319887410214</v>
      </c>
      <c r="M5" s="47">
        <f>DATA!$C$13*((1+DATA!$C$10)^A5)*F4*G4</f>
        <v>43.88805868275</v>
      </c>
      <c r="N5" s="47">
        <f t="shared" si="1"/>
        <v>10040.7791965088</v>
      </c>
      <c r="O5" s="26">
        <f>N5*'EIOPA RATES'!G13</f>
        <v>9633.6863163931266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526.93538000305784</v>
      </c>
      <c r="T5" s="80">
        <f t="shared" ref="T5:T53" si="3">S5*F5*G4</f>
        <v>441.68146511131039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RATES'!Q14)*DATA!$C$15*G5*F5</f>
        <v>712.04005603555652</v>
      </c>
      <c r="M6" s="47">
        <f>DATA!$C$13*((1+DATA!$C$10)^A6)*F5*G5</f>
        <v>37.804305206395036</v>
      </c>
      <c r="N6" s="47">
        <f t="shared" si="1"/>
        <v>8508.2888574325734</v>
      </c>
      <c r="O6" s="26">
        <f>N6*'EIOPA RATES'!G14</f>
        <v>7980.1733690524325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533.27396572447253</v>
      </c>
      <c r="T6" s="80">
        <f t="shared" si="3"/>
        <v>377.26199578834974</v>
      </c>
      <c r="W6" s="67" t="s">
        <v>70</v>
      </c>
      <c r="X6" s="70">
        <f>SUMPRODUCT(J4:J53,'EIOPA RATES'!G12:G61)</f>
        <v>4220.4853483854904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RATES'!Q15)*DATA!$C$15*G6*F6</f>
        <v>602.31074876817479</v>
      </c>
      <c r="M7" s="47">
        <f>DATA!$C$13*((1+DATA!$C$10)^A7)*F6*G6</f>
        <v>32.544851403675146</v>
      </c>
      <c r="N7" s="47">
        <f t="shared" si="1"/>
        <v>7223.8783961696545</v>
      </c>
      <c r="O7" s="26">
        <f>N7*'EIOPA RATES'!G15</f>
        <v>6611.561691572093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539.81737370236499</v>
      </c>
      <c r="T7" s="80">
        <f t="shared" si="3"/>
        <v>322.07089153103658</v>
      </c>
      <c r="W7" s="67" t="s">
        <v>74</v>
      </c>
      <c r="X7" s="70">
        <f>SUMPRODUCT(K4:K53,'EIOPA RATES'!G12:G61)</f>
        <v>0.16620935497602499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RATES'!Q16)*DATA!$C$15*G7*F7</f>
        <v>509.80205409370171</v>
      </c>
      <c r="M8" s="47">
        <f>DATA!$C$13*((1+DATA!$C$10)^A8)*F7*G7</f>
        <v>27.995898246528004</v>
      </c>
      <c r="N8" s="47">
        <f t="shared" si="1"/>
        <v>6138.4565546003296</v>
      </c>
      <c r="O8" s="26">
        <f>N8*'EIOPA RATES'!G16</f>
        <v>5474.7292156635967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546.4379056938036</v>
      </c>
      <c r="T8" s="80">
        <f t="shared" si="3"/>
        <v>274.73460919538047</v>
      </c>
      <c r="W8" s="67" t="s">
        <v>73</v>
      </c>
      <c r="X8" s="70">
        <f>SUMPRODUCT(L4:L53,'EIOPA RATES'!G12:G61)</f>
        <v>5511.6059239069673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RATES'!Q17)*DATA!$C$15*G8*F8</f>
        <v>431.49635234089692</v>
      </c>
      <c r="M9" s="47">
        <f>DATA!$C$13*((1+DATA!$C$10)^A9)*F8*G8</f>
        <v>24.063706103171651</v>
      </c>
      <c r="N9" s="47">
        <f t="shared" si="1"/>
        <v>5219.7831255164238</v>
      </c>
      <c r="O9" s="26">
        <f>N9*'EIOPA RATES'!G17</f>
        <v>4533.0150381222375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552.89881160758409</v>
      </c>
      <c r="T9" s="80">
        <f t="shared" si="3"/>
        <v>234.03360898394004</v>
      </c>
      <c r="W9" s="68" t="s">
        <v>72</v>
      </c>
      <c r="X9" s="71">
        <f>SUMPRODUCT(M4:M53,'EIOPA RATES'!G12:G61)</f>
        <v>303.66421680882684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RATES'!Q18)*DATA!$C$15*G9*F9</f>
        <v>365.18141008942644</v>
      </c>
      <c r="M10" s="47">
        <f>DATA!$C$13*((1+DATA!$C$10)^A10)*F9*G9</f>
        <v>20.664395521621703</v>
      </c>
      <c r="N10" s="47">
        <f t="shared" si="1"/>
        <v>4441.3045512411609</v>
      </c>
      <c r="O10" s="26">
        <f>N10*'EIOPA RATES'!G18</f>
        <v>3752.4299799659625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559.32374525727289</v>
      </c>
      <c r="T10" s="80">
        <f t="shared" si="3"/>
        <v>199.10468450085457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RATES'!Q19)*DATA!$C$15*G10*F10</f>
        <v>308.97337042458452</v>
      </c>
      <c r="M11" s="47">
        <f>DATA!$C$13*((1+DATA!$C$10)^A11)*F10*G10</f>
        <v>17.725909401198077</v>
      </c>
      <c r="N11" s="47">
        <f t="shared" si="1"/>
        <v>3780.9350358686115</v>
      </c>
      <c r="O11" s="26">
        <f>N11*'EIOPA RATES'!G19</f>
        <v>3105.3701280761588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565.78080102120498</v>
      </c>
      <c r="T11" s="80">
        <f t="shared" si="3"/>
        <v>169.16147526795089</v>
      </c>
      <c r="W11" s="66" t="s">
        <v>75</v>
      </c>
      <c r="X11" s="69">
        <f>DATA!C4-X3</f>
        <v>2861.0041937296483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RATES'!Q20)*DATA!$C$15*G11*F11</f>
        <v>261.22262959833159</v>
      </c>
      <c r="M12" s="47">
        <f>DATA!$C$13*((1+DATA!$C$10)^A12)*F11*G11</f>
        <v>15.186011824832786</v>
      </c>
      <c r="N12" s="47">
        <f t="shared" si="1"/>
        <v>3214.9428626543231</v>
      </c>
      <c r="O12" s="26">
        <f>N12*'EIOPA RATES'!G20</f>
        <v>2565.4972850994081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572.16884565835721</v>
      </c>
      <c r="T12" s="80">
        <f t="shared" si="3"/>
        <v>143.51521156582223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RATES'!Q21)*DATA!$C$15*G12*F12</f>
        <v>220.47363373213176</v>
      </c>
      <c r="M13" s="47">
        <f>DATA!$C$13*((1+DATA!$C$10)^A13)*F12*G12</f>
        <v>12.994643705175553</v>
      </c>
      <c r="N13" s="47">
        <f t="shared" si="1"/>
        <v>2731.1100425267227</v>
      </c>
      <c r="O13" s="26">
        <f>N13*'EIOPA RATES'!G21</f>
        <v>2118.6097289689246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577.92163879885607</v>
      </c>
      <c r="T13" s="80">
        <f t="shared" si="3"/>
        <v>121.4434918959647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RATES'!Q22)*DATA!$C$15*G13*F13</f>
        <v>186.2277517107691</v>
      </c>
      <c r="M14" s="47">
        <f>DATA!$C$13*((1+DATA!$C$10)^A14)*F13*G13</f>
        <v>11.104425882906929</v>
      </c>
      <c r="N14" s="47">
        <f t="shared" si="1"/>
        <v>2320.5817087374426</v>
      </c>
      <c r="O14" s="26">
        <f>N14*'EIOPA RATES'!G22</f>
        <v>1746.1892254538543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584.67038223390557</v>
      </c>
      <c r="T14" s="80">
        <f t="shared" si="3"/>
        <v>102.80325943025181</v>
      </c>
      <c r="W14" s="73" t="s">
        <v>77</v>
      </c>
      <c r="X14" s="72">
        <f>SUM(T3:T53)</f>
        <v>3399.3622899482575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RATES'!Q23)*DATA!$C$15*G14*F14</f>
        <v>156.9918754300891</v>
      </c>
      <c r="M15" s="47">
        <f>DATA!$C$13*((1+DATA!$C$10)^A15)*F14*G14</f>
        <v>9.4773469856012102</v>
      </c>
      <c r="N15" s="47">
        <f t="shared" si="1"/>
        <v>1973.0756915432996</v>
      </c>
      <c r="O15" s="26">
        <f>N15*'EIOPA RATES'!G23</f>
        <v>1441.2348752433847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590.76193375009359</v>
      </c>
      <c r="T15" s="80">
        <f t="shared" si="3"/>
        <v>86.757718053815879</v>
      </c>
      <c r="W15" s="74" t="s">
        <v>78</v>
      </c>
      <c r="X15" s="70">
        <f>DATA!C4-X3-X14</f>
        <v>-538.35809621860926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RATES'!Q24)*DATA!$C$15*G15*F15</f>
        <v>132.05598818182349</v>
      </c>
      <c r="M16" s="47">
        <f>DATA!$C$13*((1+DATA!$C$10)^A16)*F15*G15</f>
        <v>8.0739634673375331</v>
      </c>
      <c r="N16" s="47">
        <f t="shared" si="1"/>
        <v>1674.75837031735</v>
      </c>
      <c r="O16" s="26">
        <f>N16*'EIOPA RATES'!G24</f>
        <v>1187.9575815087671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596.43884611304384</v>
      </c>
      <c r="T16" s="80">
        <f t="shared" si="3"/>
        <v>73.01568527643029</v>
      </c>
      <c r="W16" s="75" t="s">
        <v>79</v>
      </c>
      <c r="X16" s="71">
        <f>(DATA!$C$14-DATA!$C$15)*X18*DATA!C4</f>
        <v>3154.4937857923765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RATES'!Q25)*DATA!$C$15*G16*F16</f>
        <v>110.73744828495806</v>
      </c>
      <c r="M17" s="47">
        <f>DATA!$C$13*((1+DATA!$C$10)^A17)*F16*G16</f>
        <v>6.8650163979511669</v>
      </c>
      <c r="N17" s="47">
        <f t="shared" si="1"/>
        <v>1420.260572304973</v>
      </c>
      <c r="O17" s="26">
        <f>N17*'EIOPA RATES'!G25</f>
        <v>979.43107000525799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601.25219210108162</v>
      </c>
      <c r="T17" s="80">
        <f t="shared" si="3"/>
        <v>61.206511857919367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RATES'!Q26)*DATA!$C$15*G17*F17</f>
        <v>92.602592994453175</v>
      </c>
      <c r="M18" s="47">
        <f>DATA!$C$13*((1+DATA!$C$10)^A18)*F17*G17</f>
        <v>5.8228079138327171</v>
      </c>
      <c r="N18" s="47">
        <f t="shared" si="1"/>
        <v>1200.4342971818016</v>
      </c>
      <c r="O18" s="26">
        <f>N18*'EIOPA RATES'!G26</f>
        <v>805.09137283862879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605.71768105529748</v>
      </c>
      <c r="T18" s="80">
        <f t="shared" si="3"/>
        <v>51.153656799803059</v>
      </c>
      <c r="W18" s="66" t="s">
        <v>80</v>
      </c>
      <c r="X18" s="69">
        <f>SUMPRODUCT(O4:O53,A4:A53)/SUM(O4:O53)</f>
        <v>5.6330246174863872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RATES'!Q27)*DATA!$C$15*G18*F18</f>
        <v>77.28056188806373</v>
      </c>
      <c r="M19" s="47">
        <f>DATA!$C$13*((1+DATA!$C$10)^A19)*F18*G18</f>
        <v>4.9271764191533887</v>
      </c>
      <c r="N19" s="47">
        <f t="shared" si="1"/>
        <v>1015.5097611893252</v>
      </c>
      <c r="O19" s="26">
        <f>N19*'EIOPA RATES'!G27</f>
        <v>662.13735367230095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610.25941679535526</v>
      </c>
      <c r="T19" s="80">
        <f t="shared" si="3"/>
        <v>42.624787639376891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RATES'!Q28)*DATA!$C$15*G19*F19</f>
        <v>64.277961200351314</v>
      </c>
      <c r="M20" s="47">
        <f>DATA!$C$13*((1+DATA!$C$10)^A20)*F19*G19</f>
        <v>4.1566129723000138</v>
      </c>
      <c r="N20" s="47">
        <f t="shared" si="1"/>
        <v>851.91512401973955</v>
      </c>
      <c r="O20" s="26">
        <f>N20*'EIOPA RATES'!G28</f>
        <v>540.19262646178254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614.51099805601598</v>
      </c>
      <c r="T20" s="80">
        <f t="shared" si="3"/>
        <v>35.430279656011024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RATES'!Q29)*DATA!$C$15*G20*F20</f>
        <v>53.28242898650192</v>
      </c>
      <c r="M21" s="47">
        <f>DATA!$C$13*((1+DATA!$C$10)^A21)*F20*G20</f>
        <v>3.4997493543609046</v>
      </c>
      <c r="N21" s="47">
        <f t="shared" si="1"/>
        <v>715.85967383807281</v>
      </c>
      <c r="O21" s="26">
        <f>N21*'EIOPA RATES'!G29</f>
        <v>442.07335193209872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617.77273583004023</v>
      </c>
      <c r="T21" s="80">
        <f t="shared" si="3"/>
        <v>29.309502572370498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RATES'!Q30)*DATA!$C$15*G21*F21</f>
        <v>43.922007233630879</v>
      </c>
      <c r="M22" s="47">
        <f>DATA!$C$13*((1+DATA!$C$10)^A22)*F21*G21</f>
        <v>2.937459609527616</v>
      </c>
      <c r="N22" s="47">
        <f t="shared" si="1"/>
        <v>600.92454567353673</v>
      </c>
      <c r="O22" s="26">
        <f>N22*'EIOPA RATES'!G30</f>
        <v>362.29460125411487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619.42801808090485</v>
      </c>
      <c r="T22" s="80">
        <f t="shared" si="3"/>
        <v>24.079539606740784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RATES'!Q31)*DATA!$C$15*G22*F22</f>
        <v>35.956798377693602</v>
      </c>
      <c r="M23" s="47">
        <f>DATA!$C$13*((1+DATA!$C$10)^A23)*F22*G22</f>
        <v>2.454989838284372</v>
      </c>
      <c r="N23" s="47">
        <f t="shared" si="1"/>
        <v>502.91344604399524</v>
      </c>
      <c r="O23" s="26">
        <f>N23*'EIOPA RATES'!G31</f>
        <v>296.7924222404568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619.36790308707873</v>
      </c>
      <c r="T23" s="80">
        <f t="shared" si="3"/>
        <v>19.623374145483204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RATES'!Q32)*DATA!$C$15*G23*F23</f>
        <v>29.300427759460735</v>
      </c>
      <c r="M24" s="47">
        <f>DATA!$C$13*((1+DATA!$C$10)^A24)*F23*G23</f>
        <v>2.0408802634197323</v>
      </c>
      <c r="N24" s="47">
        <f t="shared" si="1"/>
        <v>418.41316346299567</v>
      </c>
      <c r="O24" s="26">
        <f>N24*'EIOPA RATES'!G32</f>
        <v>241.53410605086356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619.67505298664094</v>
      </c>
      <c r="T24" s="80">
        <f t="shared" si="3"/>
        <v>15.919234177764828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RATES'!Q33)*DATA!$C$15*G24*F24</f>
        <v>23.77967960856558</v>
      </c>
      <c r="M25" s="47">
        <f>DATA!$C$13*((1+DATA!$C$10)^A25)*F24*G24</f>
        <v>1.6879161465633692</v>
      </c>
      <c r="N25" s="47">
        <f t="shared" si="1"/>
        <v>350.04245841017888</v>
      </c>
      <c r="O25" s="26">
        <f>N25*'EIOPA RATES'!G33</f>
        <v>197.43940663200718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620.59928061387677</v>
      </c>
      <c r="T25" s="80">
        <f t="shared" si="3"/>
        <v>12.826989546586379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RATES'!Q34)*DATA!$C$15*G25*F25</f>
        <v>19.170150218473403</v>
      </c>
      <c r="M26" s="47">
        <f>DATA!$C$13*((1+DATA!$C$10)^A26)*F25*G25</f>
        <v>1.3851804504289613</v>
      </c>
      <c r="N26" s="47">
        <f t="shared" si="1"/>
        <v>289.29914031370407</v>
      </c>
      <c r="O26" s="26">
        <f>N26*'EIOPA RATES'!G34</f>
        <v>159.27033985229994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622.14153900721783</v>
      </c>
      <c r="T26" s="80">
        <f t="shared" si="3"/>
        <v>10.277610039910881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RATES'!Q35)*DATA!$C$15*G26*F26</f>
        <v>15.368066986601789</v>
      </c>
      <c r="M27" s="47">
        <f>DATA!$C$13*((1+DATA!$C$10)^A27)*F26*G26</f>
        <v>1.129265313374632</v>
      </c>
      <c r="N27" s="47">
        <f t="shared" si="1"/>
        <v>238.37326460113056</v>
      </c>
      <c r="O27" s="26">
        <f>N27*'EIOPA RATES'!G35</f>
        <v>127.96166935888908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624.27283337661913</v>
      </c>
      <c r="T27" s="80">
        <f t="shared" si="3"/>
        <v>8.1808476174667284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RATES'!Q36)*DATA!$C$15*G27*F27</f>
        <v>12.238895525796357</v>
      </c>
      <c r="M28" s="47">
        <f>DATA!$C$13*((1+DATA!$C$10)^A28)*F27*G27</f>
        <v>0.91372833198262071</v>
      </c>
      <c r="N28" s="47">
        <f t="shared" si="1"/>
        <v>196.04664846188882</v>
      </c>
      <c r="O28" s="26">
        <f>N28*'EIOPA RATES'!G36</f>
        <v>102.52235605861158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626.94420469221802</v>
      </c>
      <c r="T28" s="80">
        <f t="shared" si="3"/>
        <v>6.4578519380012054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RATES'!Q37)*DATA!$C$15*G28*F28</f>
        <v>9.662913990928292</v>
      </c>
      <c r="M29" s="47">
        <f>DATA!$C$13*((1+DATA!$C$10)^A29)*F28*G28</f>
        <v>0.73257583228214163</v>
      </c>
      <c r="N29" s="47">
        <f t="shared" si="1"/>
        <v>159.2381259126258</v>
      </c>
      <c r="O29" s="26">
        <f>N29*'EIOPA RATES'!G37</f>
        <v>81.080143035190275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629.92257654933121</v>
      </c>
      <c r="T29" s="80">
        <f t="shared" si="3"/>
        <v>5.0574228369226493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RATES'!Q38)*DATA!$C$15*G29*F29</f>
        <v>7.5716356158715019</v>
      </c>
      <c r="M30" s="47">
        <f>DATA!$C$13*((1+DATA!$C$10)^A30)*F29*G29</f>
        <v>0.58241916730021015</v>
      </c>
      <c r="N30" s="47">
        <f t="shared" si="1"/>
        <v>129.50660777137287</v>
      </c>
      <c r="O30" s="26">
        <f>N30*'EIOPA RATES'!G38</f>
        <v>64.150425269517825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633.41959785783763</v>
      </c>
      <c r="T30" s="80">
        <f t="shared" si="3"/>
        <v>3.9184333985432476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RATES'!Q39)*DATA!$C$15*G30*F30</f>
        <v>5.8672755815375348</v>
      </c>
      <c r="M31" s="47">
        <f>DATA!$C$13*((1+DATA!$C$10)^A31)*F30*G30</f>
        <v>0.45773562320959255</v>
      </c>
      <c r="N31" s="47">
        <f t="shared" si="1"/>
        <v>105.02786786236881</v>
      </c>
      <c r="O31" s="26">
        <f>N31*'EIOPA RATES'!G39</f>
        <v>50.59214766615387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637.15728516250056</v>
      </c>
      <c r="T31" s="80">
        <f t="shared" si="3"/>
        <v>2.9921362475458491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RATES'!Q40)*DATA!$C$15*G31*F31</f>
        <v>4.4825246943383998</v>
      </c>
      <c r="M32" s="47">
        <f>DATA!$C$13*((1+DATA!$C$10)^A32)*F31*G31</f>
        <v>0.35442848907559743</v>
      </c>
      <c r="N32" s="47">
        <f t="shared" si="1"/>
        <v>84.288047009405702</v>
      </c>
      <c r="O32" s="26">
        <f>N32*'EIOPA RATES'!G40</f>
        <v>39.455808589461121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641.34404206070701</v>
      </c>
      <c r="T32" s="80">
        <f t="shared" si="3"/>
        <v>2.2474441881588478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RATES'!Q41)*DATA!$C$15*G32*F32</f>
        <v>3.3669320423861731</v>
      </c>
      <c r="M33" s="47">
        <f>DATA!$C$13*((1+DATA!$C$10)^A33)*F32*G32</f>
        <v>0.26976893275580288</v>
      </c>
      <c r="N33" s="47">
        <f t="shared" si="1"/>
        <v>66.524639693178258</v>
      </c>
      <c r="O33" s="26">
        <f>N33*'EIOPA RATES'!G41</f>
        <v>30.256439597299327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645.65141104723216</v>
      </c>
      <c r="T33" s="80">
        <f t="shared" si="3"/>
        <v>1.6574560520861852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RATES'!Q42)*DATA!$C$15*G33*F33</f>
        <v>2.4846615690559921</v>
      </c>
      <c r="M34" s="47">
        <f>DATA!$C$13*((1+DATA!$C$10)^A34)*F33*G33</f>
        <v>0.20157569783629975</v>
      </c>
      <c r="N34" s="47">
        <f t="shared" si="1"/>
        <v>51.6903213051393</v>
      </c>
      <c r="O34" s="26">
        <f>N34*'EIOPA RATES'!G42</f>
        <v>22.824251879230598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650.47676574273203</v>
      </c>
      <c r="T34" s="80">
        <f t="shared" si="3"/>
        <v>1.1983012283692571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RATES'!Q43)*DATA!$C$15*G34*F34</f>
        <v>1.7959817815066832</v>
      </c>
      <c r="M35" s="47">
        <f>DATA!$C$13*((1+DATA!$C$10)^A35)*F34*G34</f>
        <v>0.14754640838483943</v>
      </c>
      <c r="N35" s="47">
        <f t="shared" si="1"/>
        <v>39.387937007450255</v>
      </c>
      <c r="O35" s="26">
        <f>N35*'EIOPA RATES'!G43</f>
        <v>16.886709155519618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655.25894220066255</v>
      </c>
      <c r="T35" s="80">
        <f t="shared" si="3"/>
        <v>0.84677616196998495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RATES'!Q44)*DATA!$C$15*G35*F35</f>
        <v>1.2696727000428836</v>
      </c>
      <c r="M36" s="47">
        <f>DATA!$C$13*((1+DATA!$C$10)^A36)*F35*G35</f>
        <v>0.10557236856663113</v>
      </c>
      <c r="N36" s="47">
        <f t="shared" si="1"/>
        <v>29.324493771509108</v>
      </c>
      <c r="O36" s="26">
        <f>N36*'EIOPA RATES'!G44</f>
        <v>12.200644239249685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660.40403685916976</v>
      </c>
      <c r="T36" s="80">
        <f t="shared" si="3"/>
        <v>0.58444986359931972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RATES'!Q45)*DATA!$C$15*G36*F36</f>
        <v>0.87675592017214521</v>
      </c>
      <c r="M37" s="47">
        <f>DATA!$C$13*((1+DATA!$C$10)^A37)*F36*G36</f>
        <v>7.3744954542409452E-2</v>
      </c>
      <c r="N37" s="47">
        <f t="shared" si="1"/>
        <v>21.242331581256369</v>
      </c>
      <c r="O37" s="26">
        <f>N37*'EIOPA RATES'!G45</f>
        <v>8.5721197282153838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665.94153095013735</v>
      </c>
      <c r="T37" s="80">
        <f t="shared" si="3"/>
        <v>0.39406055851209937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RATES'!Q46)*DATA!$C$15*G37*F37</f>
        <v>0.59105294297758337</v>
      </c>
      <c r="M38" s="47">
        <f>DATA!$C$13*((1+DATA!$C$10)^A38)*F37*G37</f>
        <v>5.0294652295993683E-2</v>
      </c>
      <c r="N38" s="47">
        <f t="shared" si="1"/>
        <v>15.14136392158202</v>
      </c>
      <c r="O38" s="26">
        <f>N38*'EIOPA RATES'!G46</f>
        <v>5.9269538581794521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671.44433138509794</v>
      </c>
      <c r="T38" s="80">
        <f t="shared" si="3"/>
        <v>0.25776440727782773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RATES'!Q47)*DATA!$C$15*G38*F38</f>
        <v>0.38669062928346776</v>
      </c>
      <c r="M39" s="47">
        <f>DATA!$C$13*((1+DATA!$C$10)^A39)*F38*G38</f>
        <v>3.3281895338552039E-2</v>
      </c>
      <c r="N39" s="47">
        <f t="shared" si="1"/>
        <v>10.367096331368472</v>
      </c>
      <c r="O39" s="26">
        <f>N39*'EIOPA RATES'!G47</f>
        <v>3.9356035366708708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677.13052278832333</v>
      </c>
      <c r="T39" s="80">
        <f t="shared" si="3"/>
        <v>0.16421177370933784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RATES'!Q48)*DATA!$C$15*G39*F39</f>
        <v>0.24639201905441299</v>
      </c>
      <c r="M40" s="47">
        <f>DATA!$C$13*((1+DATA!$C$10)^A40)*F39*G39</f>
        <v>2.1445056092877925E-2</v>
      </c>
      <c r="N40" s="47">
        <f t="shared" si="1"/>
        <v>6.9152749763280674</v>
      </c>
      <c r="O40" s="26">
        <f>N40*'EIOPA RATES'!G48</f>
        <v>2.5454143759875092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683.00538042300866</v>
      </c>
      <c r="T40" s="80">
        <f t="shared" si="3"/>
        <v>0.10165806649284012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RATES'!Q49)*DATA!$C$15*G40*F40</f>
        <v>0.15256302596749316</v>
      </c>
      <c r="M41" s="47">
        <f>DATA!$C$13*((1+DATA!$C$10)^A41)*F40*G40</f>
        <v>1.3424965472360707E-2</v>
      </c>
      <c r="N41" s="47">
        <f t="shared" si="1"/>
        <v>4.4744980169753195</v>
      </c>
      <c r="O41" s="26">
        <f>N41*'EIOPA RATES'!G49</f>
        <v>1.5965972426060988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689.0744356701781</v>
      </c>
      <c r="T41" s="80">
        <f t="shared" si="3"/>
        <v>6.1093890497561198E-2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RATES'!Q50)*DATA!$C$15*G41*F41</f>
        <v>9.170496629332231E-2</v>
      </c>
      <c r="M42" s="47">
        <f>DATA!$C$13*((1+DATA!$C$10)^A42)*F41*G41</f>
        <v>8.1569400948171347E-3</v>
      </c>
      <c r="N42" s="47">
        <f t="shared" si="1"/>
        <v>2.8090546375524839</v>
      </c>
      <c r="O42" s="26">
        <f>N42*'EIOPA RATES'!G50</f>
        <v>0.97145001284914168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695.34308891717944</v>
      </c>
      <c r="T42" s="80">
        <f t="shared" si="3"/>
        <v>3.5574917155738101E-2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RATES'!Q51)*DATA!$C$15*G42*F42</f>
        <v>5.341071462794713E-2</v>
      </c>
      <c r="M43" s="47">
        <f>DATA!$C$13*((1+DATA!$C$10)^A43)*F42*G42</f>
        <v>4.8010978290734417E-3</v>
      </c>
      <c r="N43" s="47">
        <f t="shared" si="1"/>
        <v>1.7104637233455413</v>
      </c>
      <c r="O43" s="26">
        <f>N43*'EIOPA RATES'!G51</f>
        <v>0.57317939802412754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701.8166843749807</v>
      </c>
      <c r="T43" s="80">
        <f t="shared" si="3"/>
        <v>2.0003993577226178E-2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RATES'!Q52)*DATA!$C$15*G43*F43</f>
        <v>3.0027460325381599E-2</v>
      </c>
      <c r="M44" s="47">
        <f>DATA!$C$13*((1+DATA!$C$10)^A44)*F43*G43</f>
        <v>2.7282803191813173E-3</v>
      </c>
      <c r="N44" s="47">
        <f t="shared" si="1"/>
        <v>1.0148496340395741</v>
      </c>
      <c r="O44" s="26">
        <f>N44*'EIOPA RATES'!G52</f>
        <v>0.32959097293792589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708.2179607587899</v>
      </c>
      <c r="T44" s="80">
        <f t="shared" si="3"/>
        <v>1.0734338857593017E-2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RATES'!Q53)*DATA!$C$15*G44*F44</f>
        <v>1.612269686526847E-2</v>
      </c>
      <c r="M45" s="47">
        <f>DATA!$C$13*((1+DATA!$C$10)^A45)*F44*G44</f>
        <v>1.4798050612856576E-3</v>
      </c>
      <c r="N45" s="47">
        <f t="shared" si="1"/>
        <v>0.57896458588115285</v>
      </c>
      <c r="O45" s="26">
        <f>N45*'EIOPA RATES'!G53</f>
        <v>0.1821212921905758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715.10769466101647</v>
      </c>
      <c r="T45" s="80">
        <f t="shared" si="3"/>
        <v>5.4360148835778319E-3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RATES'!Q54)*DATA!$C$15*G45*F45</f>
        <v>8.1630665210537055E-3</v>
      </c>
      <c r="M46" s="47">
        <f>DATA!$C$13*((1+DATA!$C$10)^A46)*F45*G45</f>
        <v>7.5701677243357056E-4</v>
      </c>
      <c r="N46" s="47">
        <f t="shared" si="1"/>
        <v>0.30916039884882857</v>
      </c>
      <c r="O46" s="26">
        <f>N46*'EIOPA RATES'!G54</f>
        <v>9.4214253595240008E-2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721.91608723793138</v>
      </c>
      <c r="T46" s="80">
        <f t="shared" si="3"/>
        <v>2.5981725592849809E-3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RATES'!Q55)*DATA!$C$15*G46*F46</f>
        <v>3.9006653955463424E-3</v>
      </c>
      <c r="M47" s="47">
        <f>DATA!$C$13*((1+DATA!$C$10)^A47)*F46*G46</f>
        <v>3.6557606969630374E-4</v>
      </c>
      <c r="N47" s="47">
        <f t="shared" si="1"/>
        <v>0.15554184944302821</v>
      </c>
      <c r="O47" s="26">
        <f>N47*'EIOPA RATES'!G55</f>
        <v>4.5930967137310333E-2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728.61856602844682</v>
      </c>
      <c r="T47" s="80">
        <f t="shared" si="3"/>
        <v>1.1663870357437611E-3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RATES'!Q56)*DATA!$C$15*G47*F47</f>
        <v>1.7521815903135194E-3</v>
      </c>
      <c r="M48" s="47">
        <f>DATA!$C$13*((1+DATA!$C$10)^A48)*F47*G47</f>
        <v>1.6585902568038582E-4</v>
      </c>
      <c r="N48" s="47">
        <f t="shared" si="1"/>
        <v>7.3418925158125009E-2</v>
      </c>
      <c r="O48" s="26">
        <f>N48*'EIOPA RATES'!G56</f>
        <v>2.0995487919184982E-2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735.83355814236268</v>
      </c>
      <c r="T48" s="80">
        <f t="shared" si="3"/>
        <v>4.8980281897221005E-4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RATES'!Q57)*DATA!$C$15*G48*F48</f>
        <v>7.3560996522201443E-4</v>
      </c>
      <c r="M49" s="47">
        <f>DATA!$C$13*((1+DATA!$C$10)^A49)*F48*G48</f>
        <v>7.0345856403139314E-5</v>
      </c>
      <c r="N49" s="47">
        <f t="shared" si="1"/>
        <v>3.2317433306727893E-2</v>
      </c>
      <c r="O49" s="26">
        <f>N49*'EIOPA RATES'!G57</f>
        <v>8.9520894742258165E-3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742.93171499888695</v>
      </c>
      <c r="T49" s="80">
        <f t="shared" si="3"/>
        <v>1.9125909408020838E-4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RATES'!Q58)*DATA!$C$15*G49*F49</f>
        <v>2.8729246114304576E-4</v>
      </c>
      <c r="M50" s="47">
        <f>DATA!$C$13*((1+DATA!$C$10)^A50)*F49*G49</f>
        <v>2.775046079061571E-5</v>
      </c>
      <c r="N50" s="47">
        <f t="shared" si="1"/>
        <v>1.3201775412532661E-2</v>
      </c>
      <c r="O50" s="26">
        <f>N50*'EIOPA RATES'!G58</f>
        <v>3.5417151415791325E-3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750.22933784225859</v>
      </c>
      <c r="T50" s="80">
        <f t="shared" si="3"/>
        <v>6.9115811400798593E-5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RATES'!Q59)*DATA!$C$15*G50*F50</f>
        <v>1.0383777648916954E-4</v>
      </c>
      <c r="M51" s="47">
        <f>DATA!$C$13*((1+DATA!$C$10)^A51)*F50*G50</f>
        <v>1.0129325850891382E-5</v>
      </c>
      <c r="N51" s="47">
        <f t="shared" si="1"/>
        <v>4.9782666967466077E-3</v>
      </c>
      <c r="O51" s="26">
        <f>N51*'EIOPA RATES'!G59</f>
        <v>1.2932346228246385E-3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757.73095949205378</v>
      </c>
      <c r="T51" s="80">
        <f t="shared" si="3"/>
        <v>2.2993145655477922E-5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RATES'!Q60)*DATA!$C$15*G51*F51</f>
        <v>3.4533874269109991E-5</v>
      </c>
      <c r="M52" s="47">
        <f>DATA!$C$13*((1+DATA!$C$10)^A52)*F51*G51</f>
        <v>3.4031469669281262E-6</v>
      </c>
      <c r="N52" s="47">
        <f t="shared" si="1"/>
        <v>1.7228173505437351E-3</v>
      </c>
      <c r="O52" s="26">
        <f>N52*'EIOPA RATES'!G60</f>
        <v>4.3349822444843476E-4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765.07668735335278</v>
      </c>
      <c r="T52" s="80">
        <f t="shared" si="3"/>
        <v>7.0009384363188353E-6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F53*D53</f>
        <v>0.68206518936885807</v>
      </c>
      <c r="L53" s="60">
        <f>D52*EXP('EIOPA RATES'!Q61)*DATA!$C$15*G52*F52</f>
        <v>1.0516484758126724E-5</v>
      </c>
      <c r="M53" s="47">
        <f>DATA!$C$13*((1+DATA!$C$10)^A53)*F52*G52</f>
        <v>1.0467640720934658E-6</v>
      </c>
      <c r="N53" s="48">
        <f t="shared" si="1"/>
        <v>0.68260965312490252</v>
      </c>
      <c r="O53" s="76">
        <f>N53*'EIOPA RATES'!G61</f>
        <v>0.16634203286533894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772.61357028614543</v>
      </c>
      <c r="T53" s="81">
        <f t="shared" si="3"/>
        <v>1.9413523983207659E-6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opLeftCell="A16" workbookViewId="0">
      <selection activeCell="L4" sqref="L4:M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59" t="s">
        <v>50</v>
      </c>
      <c r="C1" s="159"/>
      <c r="D1" s="159"/>
      <c r="F1" s="160" t="s">
        <v>54</v>
      </c>
      <c r="G1" s="161"/>
      <c r="I1" s="162" t="s">
        <v>56</v>
      </c>
      <c r="J1" s="163"/>
      <c r="K1" s="163"/>
      <c r="L1" s="163"/>
      <c r="M1" s="163"/>
      <c r="N1" s="163"/>
      <c r="O1" s="164"/>
      <c r="Q1" s="165" t="s">
        <v>64</v>
      </c>
      <c r="R1" s="166"/>
      <c r="S1" s="166"/>
      <c r="T1" s="167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7" t="s">
        <v>65</v>
      </c>
      <c r="R2" s="78" t="s">
        <v>66</v>
      </c>
      <c r="S2" s="78" t="s">
        <v>81</v>
      </c>
      <c r="T2" s="79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67184.579043077043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RATES'!Q12)*DATA!$C$15*G3*F3</f>
        <v>1001.0111999999998</v>
      </c>
      <c r="M4" s="47">
        <f>(1+DATA!$F$12)*DATA!$C$13*((1+(DATA!$C$10+DATA!$F$13))^A4)*F3*G3</f>
        <v>56.650000000000006</v>
      </c>
      <c r="N4" s="47">
        <f t="shared" ref="N4:N53" si="1">SUM(I4:M4)</f>
        <v>11897.206625039616</v>
      </c>
      <c r="O4" s="26">
        <f>N4*'EIOPA RATES'!G12</f>
        <v>11647.484556155641</v>
      </c>
      <c r="Q4" s="82">
        <f>B3*EXP('EIOPA RATES'!Q12)*(DATA!$C$14-DATA!$C$15)</f>
        <v>457.60511999999983</v>
      </c>
      <c r="R4" s="84">
        <f>C3*EXP('EIOPA RATES'!Q12)*(DATA!$C$14-DATA!$C$15)</f>
        <v>114.40127999999996</v>
      </c>
      <c r="S4" s="60">
        <f>Q4+R4-M4</f>
        <v>515.35639999999978</v>
      </c>
      <c r="T4" s="80">
        <f>S4*F4*G3</f>
        <v>512.29556950129984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RATES'!Q13)*DATA!$C$15*G4*F4</f>
        <v>844.05684867166985</v>
      </c>
      <c r="M5" s="47">
        <f>(1+DATA!$F$12)*DATA!$C$13*((1+(DATA!$C$10+DATA!$F$13))^A5)*F4*G4</f>
        <v>49.302505572306259</v>
      </c>
      <c r="N5" s="47">
        <f t="shared" si="1"/>
        <v>10061.24974256428</v>
      </c>
      <c r="O5" s="26">
        <f>N5*'EIOPA RATES'!G13</f>
        <v>9653.3269055908586</v>
      </c>
      <c r="Q5" s="82">
        <f>B4*EXP('EIOPA RATES'!Q13)*(DATA!$C$14-DATA!$C$15)</f>
        <v>456.65875094864623</v>
      </c>
      <c r="R5" s="84">
        <f>C4*EXP('EIOPA RATES'!Q13)*(DATA!$C$14-DATA!$C$15)</f>
        <v>114.16468773716156</v>
      </c>
      <c r="S5" s="60">
        <f t="shared" ref="S5:S53" si="2">Q5+R5-M5</f>
        <v>521.52093311350154</v>
      </c>
      <c r="T5" s="80">
        <f t="shared" ref="T5:T53" si="3">S5*F5*G4</f>
        <v>437.80366140161163</v>
      </c>
      <c r="W5" s="67" t="s">
        <v>71</v>
      </c>
      <c r="X5" s="70">
        <f>SUMPRODUCT(I4:I53,'EIOPA RATES'!G12:G61)</f>
        <v>57188.306775736724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RATES'!Q14)*DATA!$C$15*G5*F5</f>
        <v>713.11612123766463</v>
      </c>
      <c r="M6" s="47">
        <f>(1+DATA!$F$12)*DATA!$C$13*((1+(DATA!$C$10+DATA!$F$13))^A6)*F5*G5</f>
        <v>42.884557532875071</v>
      </c>
      <c r="N6" s="47">
        <f t="shared" si="1"/>
        <v>8526.1030711329986</v>
      </c>
      <c r="O6" s="26">
        <f>N6*'EIOPA RATES'!G14</f>
        <v>7996.8818419480785</v>
      </c>
      <c r="Q6" s="82">
        <f>B5*EXP('EIOPA RATES'!Q14)*(DATA!$C$14-DATA!$C$15)</f>
        <v>456.86261674469409</v>
      </c>
      <c r="R6" s="84">
        <f>C5*EXP('EIOPA RATES'!Q14)*(DATA!$C$14-DATA!$C$15)</f>
        <v>114.21565418617352</v>
      </c>
      <c r="S6" s="60">
        <f t="shared" si="2"/>
        <v>528.1937133979925</v>
      </c>
      <c r="T6" s="80">
        <f t="shared" si="3"/>
        <v>374.23269968946096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RATES'!Q15)*DATA!$C$15*G6*F6</f>
        <v>603.22098637645445</v>
      </c>
      <c r="M7" s="47">
        <f>(1+DATA!$F$12)*DATA!$C$13*((1+(DATA!$C$10+DATA!$F$13))^A7)*F6*G6</f>
        <v>37.280267397080898</v>
      </c>
      <c r="N7" s="47">
        <f t="shared" si="1"/>
        <v>7239.4044422234811</v>
      </c>
      <c r="O7" s="26">
        <f>N7*'EIOPA RATES'!G15</f>
        <v>6625.7717053183787</v>
      </c>
      <c r="Q7" s="82">
        <f>B6*EXP('EIOPA RATES'!Q15)*(DATA!$C$14-DATA!$C$15)</f>
        <v>457.88978008483207</v>
      </c>
      <c r="R7" s="84">
        <f>C6*EXP('EIOPA RATES'!Q15)*(DATA!$C$14-DATA!$C$15)</f>
        <v>114.47244502120802</v>
      </c>
      <c r="S7" s="60">
        <f t="shared" si="2"/>
        <v>535.08195770895918</v>
      </c>
      <c r="T7" s="80">
        <f t="shared" si="3"/>
        <v>319.72806086804309</v>
      </c>
      <c r="W7" s="67" t="s">
        <v>74</v>
      </c>
      <c r="X7" s="70">
        <f>SUMPRODUCT(K4:K53,'EIOPA RATES'!G12:G61)</f>
        <v>0.16646053761896559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RATES'!Q16)*DATA!$C$15*G7*F7</f>
        <v>510.57248862996613</v>
      </c>
      <c r="M8" s="47">
        <f>(1+DATA!$F$12)*DATA!$C$13*((1+(DATA!$C$10+DATA!$F$13))^A8)*F7*G7</f>
        <v>32.38382806888157</v>
      </c>
      <c r="N8" s="47">
        <f t="shared" si="1"/>
        <v>6151.995497341899</v>
      </c>
      <c r="O8" s="26">
        <f>N8*'EIOPA RATES'!G16</f>
        <v>5486.8042453908847</v>
      </c>
      <c r="Q8" s="82">
        <f>B7*EXP('EIOPA RATES'!Q16)*(DATA!$C$14-DATA!$C$15)</f>
        <v>459.5470431522653</v>
      </c>
      <c r="R8" s="84">
        <f>C7*EXP('EIOPA RATES'!Q16)*(DATA!$C$14-DATA!$C$15)</f>
        <v>114.88676078806633</v>
      </c>
      <c r="S8" s="60">
        <f t="shared" si="2"/>
        <v>542.04997587144999</v>
      </c>
      <c r="T8" s="80">
        <f t="shared" si="3"/>
        <v>272.9403300854998</v>
      </c>
      <c r="W8" s="67" t="s">
        <v>73</v>
      </c>
      <c r="X8" s="70">
        <f>SUMPRODUCT(L4:L53,'EIOPA RATES'!G12:G61)</f>
        <v>5518.4542794215913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RATES'!Q17)*DATA!$C$15*G8*F8</f>
        <v>432.14844797183071</v>
      </c>
      <c r="M9" s="47">
        <f>(1+DATA!$F$12)*DATA!$C$13*((1+(DATA!$C$10+DATA!$F$13))^A9)*F8*G8</f>
        <v>28.108220155075912</v>
      </c>
      <c r="N9" s="47">
        <f t="shared" si="1"/>
        <v>5231.5932911053069</v>
      </c>
      <c r="O9" s="26">
        <f>N9*'EIOPA RATES'!G17</f>
        <v>4543.2713374606947</v>
      </c>
      <c r="Q9" s="82">
        <f>B8*EXP('EIOPA RATES'!Q17)*(DATA!$C$14-DATA!$C$15)</f>
        <v>461.57001416860459</v>
      </c>
      <c r="R9" s="84">
        <f>C8*EXP('EIOPA RATES'!Q17)*(DATA!$C$14-DATA!$C$15)</f>
        <v>115.39250354215115</v>
      </c>
      <c r="S9" s="60">
        <f t="shared" si="2"/>
        <v>548.85429755567975</v>
      </c>
      <c r="T9" s="80">
        <f t="shared" si="3"/>
        <v>232.67272237723145</v>
      </c>
      <c r="W9" s="68" t="s">
        <v>72</v>
      </c>
      <c r="X9" s="71">
        <f>SUMPRODUCT(M4:M53,'EIOPA RATES'!G12:G61)</f>
        <v>354.35451191023304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RATES'!Q18)*DATA!$C$15*G9*F9</f>
        <v>365.73328776052529</v>
      </c>
      <c r="M10" s="47">
        <f>(1+DATA!$F$12)*DATA!$C$13*((1+(DATA!$C$10+DATA!$F$13))^A10)*F9*G9</f>
        <v>24.374212346646008</v>
      </c>
      <c r="N10" s="47">
        <f t="shared" si="1"/>
        <v>4451.608193714892</v>
      </c>
      <c r="O10" s="26">
        <f>N10*'EIOPA RATES'!G18</f>
        <v>3761.1354619871122</v>
      </c>
      <c r="Q10" s="82">
        <f>B9*EXP('EIOPA RATES'!Q18)*(DATA!$C$14-DATA!$C$15)</f>
        <v>463.99051262311571</v>
      </c>
      <c r="R10" s="84">
        <f>C9*EXP('EIOPA RATES'!Q18)*(DATA!$C$14-DATA!$C$15)</f>
        <v>115.99762815577893</v>
      </c>
      <c r="S10" s="60">
        <f t="shared" si="2"/>
        <v>555.6139284322486</v>
      </c>
      <c r="T10" s="80">
        <f t="shared" si="3"/>
        <v>198.08298606069076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RATES'!Q19)*DATA!$C$15*G10*F10</f>
        <v>309.44030411669041</v>
      </c>
      <c r="M11" s="47">
        <f>(1+DATA!$F$12)*DATA!$C$13*((1+(DATA!$C$10+DATA!$F$13))^A11)*F10*G10</f>
        <v>21.113170885701432</v>
      </c>
      <c r="N11" s="47">
        <f t="shared" si="1"/>
        <v>3789.9239792609901</v>
      </c>
      <c r="O11" s="26">
        <f>N11*'EIOPA RATES'!G19</f>
        <v>3112.7529569343242</v>
      </c>
      <c r="Q11" s="82">
        <f>B10*EXP('EIOPA RATES'!Q19)*(DATA!$C$14-DATA!$C$15)</f>
        <v>466.80536833792246</v>
      </c>
      <c r="R11" s="84">
        <f>C10*EXP('EIOPA RATES'!Q19)*(DATA!$C$14-DATA!$C$15)</f>
        <v>116.70134208448061</v>
      </c>
      <c r="S11" s="60">
        <f t="shared" si="2"/>
        <v>562.39353953670172</v>
      </c>
      <c r="T11" s="80">
        <f t="shared" si="3"/>
        <v>168.40283940059408</v>
      </c>
      <c r="W11" s="66" t="s">
        <v>75</v>
      </c>
      <c r="X11" s="69">
        <f>DATA!C4-X3</f>
        <v>2815.420956922957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RATES'!Q20)*DATA!$C$15*G11*F11</f>
        <v>261.61740034097636</v>
      </c>
      <c r="M12" s="47">
        <f>(1+DATA!$F$12)*DATA!$C$13*((1+(DATA!$C$10+DATA!$F$13))^A12)*F11*G11</f>
        <v>18.265254346569701</v>
      </c>
      <c r="N12" s="47">
        <f t="shared" si="1"/>
        <v>3222.7750565533374</v>
      </c>
      <c r="O12" s="26">
        <f>N12*'EIOPA RATES'!G20</f>
        <v>2571.7473097632069</v>
      </c>
      <c r="Q12" s="82">
        <f>B11*EXP('EIOPA RATES'!Q20)*(DATA!$C$14-DATA!$C$15)</f>
        <v>469.88388598655206</v>
      </c>
      <c r="R12" s="84">
        <f>C11*EXP('EIOPA RATES'!Q20)*(DATA!$C$14-DATA!$C$15)</f>
        <v>117.47097149663801</v>
      </c>
      <c r="S12" s="60">
        <f t="shared" si="2"/>
        <v>569.08960313662033</v>
      </c>
      <c r="T12" s="80">
        <f t="shared" si="3"/>
        <v>142.95857446046375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RATES'!Q21)*DATA!$C$15*G12*F12</f>
        <v>220.80682285994908</v>
      </c>
      <c r="M13" s="47">
        <f>(1+DATA!$F$12)*DATA!$C$13*((1+(DATA!$C$10+DATA!$F$13))^A13)*F12*G12</f>
        <v>15.782776979141792</v>
      </c>
      <c r="N13" s="47">
        <f t="shared" si="1"/>
        <v>2737.9270356481366</v>
      </c>
      <c r="O13" s="26">
        <f>N13*'EIOPA RATES'!G21</f>
        <v>2123.8978893595545</v>
      </c>
      <c r="Q13" s="82">
        <f>B12*EXP('EIOPA RATES'!Q21)*(DATA!$C$14-DATA!$C$15)</f>
        <v>472.73302600322535</v>
      </c>
      <c r="R13" s="84">
        <f>C12*EXP('EIOPA RATES'!Q21)*(DATA!$C$14-DATA!$C$15)</f>
        <v>118.18325650080634</v>
      </c>
      <c r="S13" s="60">
        <f t="shared" si="2"/>
        <v>575.13350552488987</v>
      </c>
      <c r="T13" s="80">
        <f t="shared" si="3"/>
        <v>121.0402433475622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RATES'!Q22)*DATA!$C$15*G13*F13</f>
        <v>186.50918700585422</v>
      </c>
      <c r="M14" s="47">
        <f>(1+DATA!$F$12)*DATA!$C$13*((1+(DATA!$C$10+DATA!$F$13))^A14)*F13*G13</f>
        <v>13.619219082262946</v>
      </c>
      <c r="N14" s="47">
        <f t="shared" si="1"/>
        <v>2326.5122674034201</v>
      </c>
      <c r="O14" s="26">
        <f>N14*'EIOPA RATES'!G22</f>
        <v>1750.6518468752247</v>
      </c>
      <c r="Q14" s="82">
        <f>B13*EXP('EIOPA RATES'!Q22)*(DATA!$C$14-DATA!$C$15)</f>
        <v>476.61984649345004</v>
      </c>
      <c r="R14" s="84">
        <f>C13*EXP('EIOPA RATES'!Q22)*(DATA!$C$14-DATA!$C$15)</f>
        <v>119.15496162336251</v>
      </c>
      <c r="S14" s="60">
        <f t="shared" si="2"/>
        <v>582.15558903454962</v>
      </c>
      <c r="T14" s="80">
        <f t="shared" si="3"/>
        <v>102.51577289314771</v>
      </c>
      <c r="W14" s="73" t="s">
        <v>77</v>
      </c>
      <c r="X14" s="72">
        <f>SUM(T3:T53)</f>
        <v>3378.6017360122792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RATES'!Q23)*DATA!$C$15*G14*F14</f>
        <v>157.22912822609692</v>
      </c>
      <c r="M15" s="47">
        <f>(1+DATA!$F$12)*DATA!$C$13*((1+(DATA!$C$10+DATA!$F$13))^A15)*F14*G14</f>
        <v>11.737616901485636</v>
      </c>
      <c r="N15" s="47">
        <f t="shared" si="1"/>
        <v>1978.2339313755626</v>
      </c>
      <c r="O15" s="26">
        <f>N15*'EIOPA RATES'!G23</f>
        <v>1445.0027160682403</v>
      </c>
      <c r="Q15" s="82">
        <f>B14*EXP('EIOPA RATES'!Q23)*(DATA!$C$14-DATA!$C$15)</f>
        <v>480.19142458855589</v>
      </c>
      <c r="R15" s="84">
        <f>C14*EXP('EIOPA RATES'!Q23)*(DATA!$C$14-DATA!$C$15)</f>
        <v>120.04785614713897</v>
      </c>
      <c r="S15" s="60">
        <f t="shared" si="2"/>
        <v>588.50166383420924</v>
      </c>
      <c r="T15" s="80">
        <f t="shared" si="3"/>
        <v>86.556391171380938</v>
      </c>
      <c r="W15" s="74" t="s">
        <v>78</v>
      </c>
      <c r="X15" s="70">
        <f>DATA!C4-X3-X14</f>
        <v>-563.18077908932219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RATES'!Q24)*DATA!$C$15*G15*F15</f>
        <v>132.25555680497601</v>
      </c>
      <c r="M16" s="47">
        <f>(1+DATA!$F$12)*DATA!$C$13*((1+(DATA!$C$10+DATA!$F$13))^A16)*F15*G15</f>
        <v>10.097572551435817</v>
      </c>
      <c r="N16" s="47">
        <f t="shared" si="1"/>
        <v>1679.236403236604</v>
      </c>
      <c r="O16" s="26">
        <f>N16*'EIOPA RATES'!G24</f>
        <v>1191.1339878793565</v>
      </c>
      <c r="Q16" s="82">
        <f>B15*EXP('EIOPA RATES'!Q24)*(DATA!$C$14-DATA!$C$15)</f>
        <v>483.61024766430512</v>
      </c>
      <c r="R16" s="84">
        <f>C15*EXP('EIOPA RATES'!Q24)*(DATA!$C$14-DATA!$C$15)</f>
        <v>120.90256191607628</v>
      </c>
      <c r="S16" s="60">
        <f t="shared" si="2"/>
        <v>594.41523702894551</v>
      </c>
      <c r="T16" s="80">
        <f t="shared" si="3"/>
        <v>72.877926296821997</v>
      </c>
      <c r="W16" s="75" t="s">
        <v>79</v>
      </c>
      <c r="X16" s="71">
        <f>(DATA!$C$14-DATA!$C$15)*X18*DATA!C4</f>
        <v>3159.3199376509056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RATES'!Q25)*DATA!$C$15*G16*F16</f>
        <v>110.90479942434922</v>
      </c>
      <c r="M17" s="47">
        <f>(1+DATA!$F$12)*DATA!$C$13*((1+(DATA!$C$10+DATA!$F$13))^A17)*F16*G16</f>
        <v>8.6697951114900622</v>
      </c>
      <c r="N17" s="47">
        <f t="shared" si="1"/>
        <v>1424.1422701799936</v>
      </c>
      <c r="O17" s="26">
        <f>N17*'EIOPA RATES'!G25</f>
        <v>982.10794182533425</v>
      </c>
      <c r="Q17" s="82">
        <f>B16*EXP('EIOPA RATES'!Q25)*(DATA!$C$14-DATA!$C$15)</f>
        <v>486.49376679922625</v>
      </c>
      <c r="R17" s="84">
        <f>C16*EXP('EIOPA RATES'!Q25)*(DATA!$C$14-DATA!$C$15)</f>
        <v>121.62344169980656</v>
      </c>
      <c r="S17" s="60">
        <f t="shared" si="2"/>
        <v>599.44741338754272</v>
      </c>
      <c r="T17" s="80">
        <f t="shared" si="3"/>
        <v>61.115008502174007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RATES'!Q26)*DATA!$C$15*G17*F17</f>
        <v>92.74253796960123</v>
      </c>
      <c r="M18" s="47">
        <f>(1+DATA!$F$12)*DATA!$C$13*((1+(DATA!$C$10+DATA!$F$13))^A18)*F17*G17</f>
        <v>7.4256892639098</v>
      </c>
      <c r="N18" s="47">
        <f t="shared" si="1"/>
        <v>1203.7887088496343</v>
      </c>
      <c r="O18" s="26">
        <f>N18*'EIOPA RATES'!G26</f>
        <v>807.34106522167826</v>
      </c>
      <c r="Q18" s="82">
        <f>B17*EXP('EIOPA RATES'!Q26)*(DATA!$C$14-DATA!$C$15)</f>
        <v>489.23239117530414</v>
      </c>
      <c r="R18" s="84">
        <f>C17*EXP('EIOPA RATES'!Q26)*(DATA!$C$14-DATA!$C$15)</f>
        <v>122.30809779382604</v>
      </c>
      <c r="S18" s="60">
        <f t="shared" si="2"/>
        <v>604.11479970522032</v>
      </c>
      <c r="T18" s="80">
        <f t="shared" si="3"/>
        <v>51.095392367129449</v>
      </c>
      <c r="W18" s="66" t="s">
        <v>80</v>
      </c>
      <c r="X18" s="69">
        <f>SUMPRODUCT(O4:O53,A4:A53)/SUM(O4:O53)</f>
        <v>5.6416427458051892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RATES'!Q27)*DATA!$C$15*G18*F18</f>
        <v>77.397351558451263</v>
      </c>
      <c r="M19" s="47">
        <f>(1+DATA!$F$12)*DATA!$C$13*((1+(DATA!$C$10+DATA!$F$13))^A19)*F18*G18</f>
        <v>6.3451146489981793</v>
      </c>
      <c r="N19" s="47">
        <f t="shared" si="1"/>
        <v>1018.4062644398759</v>
      </c>
      <c r="O19" s="26">
        <f>N19*'EIOPA RATES'!G27</f>
        <v>664.02594506799244</v>
      </c>
      <c r="Q19" s="82">
        <f>B18*EXP('EIOPA RATES'!Q27)*(DATA!$C$14-DATA!$C$15)</f>
        <v>492.14927457160695</v>
      </c>
      <c r="R19" s="84">
        <f>C18*EXP('EIOPA RATES'!Q27)*(DATA!$C$14-DATA!$C$15)</f>
        <v>123.03731864290174</v>
      </c>
      <c r="S19" s="60">
        <f t="shared" si="2"/>
        <v>608.84147856551044</v>
      </c>
      <c r="T19" s="80">
        <f t="shared" si="3"/>
        <v>42.590015631686697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RATES'!Q28)*DATA!$C$15*G19*F19</f>
        <v>64.375100787827975</v>
      </c>
      <c r="M20" s="47">
        <f>(1+DATA!$F$12)*DATA!$C$13*((1+(DATA!$C$10+DATA!$F$13))^A20)*F19*G19</f>
        <v>5.4052775960776556</v>
      </c>
      <c r="N20" s="47">
        <f t="shared" si="1"/>
        <v>854.40119848103905</v>
      </c>
      <c r="O20" s="26">
        <f>N20*'EIOPA RATES'!G28</f>
        <v>541.76902656898119</v>
      </c>
      <c r="Q20" s="82">
        <f>B19*EXP('EIOPA RATES'!Q28)*(DATA!$C$14-DATA!$C$15)</f>
        <v>494.93408882265277</v>
      </c>
      <c r="R20" s="84">
        <f>C19*EXP('EIOPA RATES'!Q28)*(DATA!$C$14-DATA!$C$15)</f>
        <v>123.73352220566319</v>
      </c>
      <c r="S20" s="60">
        <f t="shared" si="2"/>
        <v>613.26233343223828</v>
      </c>
      <c r="T20" s="80">
        <f t="shared" si="3"/>
        <v>35.41172152607674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RATES'!Q29)*DATA!$C$15*G20*F20</f>
        <v>53.362951658267612</v>
      </c>
      <c r="M21" s="47">
        <f>(1+DATA!$F$12)*DATA!$C$13*((1+(DATA!$C$10+DATA!$F$13))^A21)*F20*G20</f>
        <v>4.5957078115046315</v>
      </c>
      <c r="N21" s="47">
        <f t="shared" si="1"/>
        <v>717.9930965043045</v>
      </c>
      <c r="O21" s="26">
        <f>N21*'EIOPA RATES'!G29</f>
        <v>443.3908298451824</v>
      </c>
      <c r="Q21" s="82">
        <f>B20*EXP('EIOPA RATES'!Q29)*(DATA!$C$14-DATA!$C$15)</f>
        <v>497.0179881475209</v>
      </c>
      <c r="R21" s="84">
        <f>C20*EXP('EIOPA RATES'!Q29)*(DATA!$C$14-DATA!$C$15)</f>
        <v>124.25449703688022</v>
      </c>
      <c r="S21" s="60">
        <f t="shared" si="2"/>
        <v>616.67677737289648</v>
      </c>
      <c r="T21" s="80">
        <f t="shared" si="3"/>
        <v>29.301721296335433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RATES'!Q30)*DATA!$C$15*G21*F21</f>
        <v>43.98838403812416</v>
      </c>
      <c r="M22" s="47">
        <f>(1+DATA!$F$12)*DATA!$C$13*((1+(DATA!$C$10+DATA!$F$13))^A22)*F21*G21</f>
        <v>3.8951521245494334</v>
      </c>
      <c r="N22" s="47">
        <f t="shared" si="1"/>
        <v>602.75128840421758</v>
      </c>
      <c r="O22" s="26">
        <f>N22*'EIOPA RATES'!G30</f>
        <v>363.39593591246881</v>
      </c>
      <c r="Q22" s="82">
        <f>B21*EXP('EIOPA RATES'!Q30)*(DATA!$C$14-DATA!$C$15)</f>
        <v>497.89238215234604</v>
      </c>
      <c r="R22" s="84">
        <f>C21*EXP('EIOPA RATES'!Q30)*(DATA!$C$14-DATA!$C$15)</f>
        <v>124.47309553808651</v>
      </c>
      <c r="S22" s="60">
        <f t="shared" si="2"/>
        <v>618.47032556588306</v>
      </c>
      <c r="T22" s="80">
        <f t="shared" si="3"/>
        <v>24.078644192093023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RATES'!Q31)*DATA!$C$15*G22*F22</f>
        <v>36.011137819955998</v>
      </c>
      <c r="M23" s="47">
        <f>(1+DATA!$F$12)*DATA!$C$13*((1+(DATA!$C$10+DATA!$F$13))^A23)*F22*G22</f>
        <v>3.2872994850100978</v>
      </c>
      <c r="N23" s="47">
        <f t="shared" si="1"/>
        <v>504.4715926347784</v>
      </c>
      <c r="O23" s="26">
        <f>N23*'EIOPA RATES'!G31</f>
        <v>297.71195641581426</v>
      </c>
      <c r="Q23" s="82">
        <f>B22*EXP('EIOPA RATES'!Q31)*(DATA!$C$14-DATA!$C$15)</f>
        <v>497.45831434029049</v>
      </c>
      <c r="R23" s="84">
        <f>C22*EXP('EIOPA RATES'!Q31)*(DATA!$C$14-DATA!$C$15)</f>
        <v>124.36457858507262</v>
      </c>
      <c r="S23" s="60">
        <f t="shared" si="2"/>
        <v>618.53559344035307</v>
      </c>
      <c r="T23" s="80">
        <f t="shared" si="3"/>
        <v>19.626619984171988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RATES'!Q32)*DATA!$C$15*G23*F23</f>
        <v>29.344707811476891</v>
      </c>
      <c r="M24" s="47">
        <f>(1+DATA!$F$12)*DATA!$C$13*((1+(DATA!$C$10+DATA!$F$13))^A24)*F23*G23</f>
        <v>2.7595873891055915</v>
      </c>
      <c r="N24" s="47">
        <f t="shared" si="1"/>
        <v>419.73450981067782</v>
      </c>
      <c r="O24" s="26">
        <f>N24*'EIOPA RATES'!G32</f>
        <v>242.29686935933486</v>
      </c>
      <c r="Q24" s="82">
        <f>B23*EXP('EIOPA RATES'!Q32)*(DATA!$C$14-DATA!$C$15)</f>
        <v>497.37274660004852</v>
      </c>
      <c r="R24" s="84">
        <f>C23*EXP('EIOPA RATES'!Q32)*(DATA!$C$14-DATA!$C$15)</f>
        <v>124.34318665001213</v>
      </c>
      <c r="S24" s="60">
        <f t="shared" si="2"/>
        <v>618.95634586095503</v>
      </c>
      <c r="T24" s="80">
        <f t="shared" si="3"/>
        <v>15.924800765323425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RATES'!Q33)*DATA!$C$15*G24*F24</f>
        <v>23.815616471284407</v>
      </c>
      <c r="M25" s="47">
        <f>(1+DATA!$F$12)*DATA!$C$13*((1+(DATA!$C$10+DATA!$F$13))^A25)*F24*G24</f>
        <v>2.3047007673141215</v>
      </c>
      <c r="N25" s="47">
        <f t="shared" si="1"/>
        <v>351.16270659514328</v>
      </c>
      <c r="O25" s="26">
        <f>N25*'EIOPA RATES'!G33</f>
        <v>198.07127608557153</v>
      </c>
      <c r="Q25" s="82">
        <f>B24*EXP('EIOPA RATES'!Q33)*(DATA!$C$14-DATA!$C$15)</f>
        <v>497.82975740835207</v>
      </c>
      <c r="R25" s="84">
        <f>C24*EXP('EIOPA RATES'!Q33)*(DATA!$C$14-DATA!$C$15)</f>
        <v>124.45743935208802</v>
      </c>
      <c r="S25" s="60">
        <f t="shared" si="2"/>
        <v>619.98249599312601</v>
      </c>
      <c r="T25" s="80">
        <f t="shared" si="3"/>
        <v>12.833606827506332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RATES'!Q34)*DATA!$C$15*G25*F25</f>
        <v>19.199120964422914</v>
      </c>
      <c r="M26" s="47">
        <f>(1+DATA!$F$12)*DATA!$C$13*((1+(DATA!$C$10+DATA!$F$13))^A26)*F25*G25</f>
        <v>1.9098844169690792</v>
      </c>
      <c r="N26" s="47">
        <f t="shared" si="1"/>
        <v>290.23926288734003</v>
      </c>
      <c r="O26" s="26">
        <f>N26*'EIOPA RATES'!G34</f>
        <v>159.78791360534828</v>
      </c>
      <c r="Q26" s="82">
        <f>B25*EXP('EIOPA RATES'!Q34)*(DATA!$C$14-DATA!$C$15)</f>
        <v>498.82137556611747</v>
      </c>
      <c r="R26" s="84">
        <f>C25*EXP('EIOPA RATES'!Q34)*(DATA!$C$14-DATA!$C$15)</f>
        <v>124.70534389152937</v>
      </c>
      <c r="S26" s="60">
        <f t="shared" si="2"/>
        <v>621.61683504067764</v>
      </c>
      <c r="T26" s="80">
        <f t="shared" si="3"/>
        <v>10.284460934028671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RATES'!Q35)*DATA!$C$15*G26*F26</f>
        <v>15.391291862741513</v>
      </c>
      <c r="M27" s="47">
        <f>(1+DATA!$F$12)*DATA!$C$13*((1+(DATA!$C$10+DATA!$F$13))^A27)*F26*G26</f>
        <v>1.5722940580569664</v>
      </c>
      <c r="N27" s="47">
        <f t="shared" si="1"/>
        <v>239.15811826642698</v>
      </c>
      <c r="O27" s="26">
        <f>N27*'EIOPA RATES'!G35</f>
        <v>128.38298835782055</v>
      </c>
      <c r="Q27" s="82">
        <f>B26*EXP('EIOPA RATES'!Q35)*(DATA!$C$14-DATA!$C$15)</f>
        <v>500.32167895199501</v>
      </c>
      <c r="R27" s="84">
        <f>C26*EXP('EIOPA RATES'!Q35)*(DATA!$C$14-DATA!$C$15)</f>
        <v>125.08041973799875</v>
      </c>
      <c r="S27" s="60">
        <f t="shared" si="2"/>
        <v>623.82980463193678</v>
      </c>
      <c r="T27" s="80">
        <f t="shared" si="3"/>
        <v>8.1873963725194514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RATES'!Q36)*DATA!$C$15*G27*F27</f>
        <v>12.257391465000776</v>
      </c>
      <c r="M28" s="47">
        <f>(1+DATA!$F$12)*DATA!$C$13*((1+(DATA!$C$10+DATA!$F$13))^A28)*F27*G27</f>
        <v>1.2846710247253825</v>
      </c>
      <c r="N28" s="47">
        <f t="shared" si="1"/>
        <v>196.69845943469215</v>
      </c>
      <c r="O28" s="26">
        <f>N28*'EIOPA RATES'!G36</f>
        <v>102.86321981303401</v>
      </c>
      <c r="Q28" s="82">
        <f>B27*EXP('EIOPA RATES'!Q36)*(DATA!$C$14-DATA!$C$15)</f>
        <v>502.28634641936048</v>
      </c>
      <c r="R28" s="84">
        <f>C27*EXP('EIOPA RATES'!Q36)*(DATA!$C$14-DATA!$C$15)</f>
        <v>125.57158660484012</v>
      </c>
      <c r="S28" s="60">
        <f t="shared" si="2"/>
        <v>626.57326199947522</v>
      </c>
      <c r="T28" s="80">
        <f t="shared" si="3"/>
        <v>6.4637846410761428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RATES'!Q37)*DATA!$C$15*G28*F28</f>
        <v>9.6775169973300592</v>
      </c>
      <c r="M29" s="47">
        <f>(1+DATA!$F$12)*DATA!$C$13*((1+(DATA!$C$10+DATA!$F$13))^A29)*F28*G28</f>
        <v>1.0400745694399622</v>
      </c>
      <c r="N29" s="47">
        <f t="shared" si="1"/>
        <v>159.77350971515293</v>
      </c>
      <c r="O29" s="26">
        <f>N29*'EIOPA RATES'!G37</f>
        <v>81.352747319113092</v>
      </c>
      <c r="Q29" s="82">
        <f>B28*EXP('EIOPA RATES'!Q37)*(DATA!$C$14-DATA!$C$15)</f>
        <v>504.52412190529066</v>
      </c>
      <c r="R29" s="84">
        <f>C28*EXP('EIOPA RATES'!Q37)*(DATA!$C$14-DATA!$C$15)</f>
        <v>126.13103047632266</v>
      </c>
      <c r="S29" s="60">
        <f t="shared" si="2"/>
        <v>629.61507781217335</v>
      </c>
      <c r="T29" s="80">
        <f t="shared" si="3"/>
        <v>5.0625933010904136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RATES'!Q38)*DATA!$C$15*G29*F29</f>
        <v>7.5830781934908638</v>
      </c>
      <c r="M30" s="47">
        <f>(1+DATA!$F$12)*DATA!$C$13*((1+(DATA!$C$10+DATA!$F$13))^A30)*F29*G29</f>
        <v>0.83499639901904543</v>
      </c>
      <c r="N30" s="47">
        <f t="shared" si="1"/>
        <v>129.94445976527876</v>
      </c>
      <c r="O30" s="26">
        <f>N30*'EIOPA RATES'!G38</f>
        <v>64.36731297970907</v>
      </c>
      <c r="Q30" s="82">
        <f>B29*EXP('EIOPA RATES'!Q38)*(DATA!$C$14-DATA!$C$15)</f>
        <v>507.20161362011032</v>
      </c>
      <c r="R30" s="84">
        <f>C29*EXP('EIOPA RATES'!Q38)*(DATA!$C$14-DATA!$C$15)</f>
        <v>126.80040340502758</v>
      </c>
      <c r="S30" s="60">
        <f t="shared" si="2"/>
        <v>633.16702062611887</v>
      </c>
      <c r="T30" s="80">
        <f t="shared" si="3"/>
        <v>3.9227902578436571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RATES'!Q39)*DATA!$C$15*G30*F30</f>
        <v>5.8761424578192196</v>
      </c>
      <c r="M31" s="47">
        <f>(1+DATA!$F$12)*DATA!$C$13*((1+(DATA!$C$10+DATA!$F$13))^A31)*F30*G30</f>
        <v>0.66267518662987157</v>
      </c>
      <c r="N31" s="47">
        <f t="shared" si="1"/>
        <v>105.38312171743605</v>
      </c>
      <c r="O31" s="26">
        <f>N31*'EIOPA RATES'!G39</f>
        <v>50.763274204855819</v>
      </c>
      <c r="Q31" s="82">
        <f>B30*EXP('EIOPA RATES'!Q39)*(DATA!$C$14-DATA!$C$15)</f>
        <v>510.0920166285681</v>
      </c>
      <c r="R31" s="84">
        <f>C30*EXP('EIOPA RATES'!Q39)*(DATA!$C$14-DATA!$C$15)</f>
        <v>127.52300415714203</v>
      </c>
      <c r="S31" s="60">
        <f t="shared" si="2"/>
        <v>636.95234559908033</v>
      </c>
      <c r="T31" s="80">
        <f t="shared" si="3"/>
        <v>2.9956942257365466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RATES'!Q40)*DATA!$C$15*G31*F31</f>
        <v>4.4892988762124144</v>
      </c>
      <c r="M32" s="47">
        <f>(1+DATA!$F$12)*DATA!$C$13*((1+(DATA!$C$10+DATA!$F$13))^A32)*F31*G31</f>
        <v>0.51814543076876951</v>
      </c>
      <c r="N32" s="47">
        <f t="shared" si="1"/>
        <v>84.572493765664618</v>
      </c>
      <c r="O32" s="26">
        <f>N32*'EIOPA RATES'!G40</f>
        <v>39.588960052415203</v>
      </c>
      <c r="Q32" s="82">
        <f>B31*EXP('EIOPA RATES'!Q40)*(DATA!$C$14-DATA!$C$15)</f>
        <v>513.3587764398261</v>
      </c>
      <c r="R32" s="84">
        <f>C31*EXP('EIOPA RATES'!Q40)*(DATA!$C$14-DATA!$C$15)</f>
        <v>128.33969410995653</v>
      </c>
      <c r="S32" s="60">
        <f t="shared" si="2"/>
        <v>641.1803251190139</v>
      </c>
      <c r="T32" s="80">
        <f t="shared" si="3"/>
        <v>2.2502660455930452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RATES'!Q41)*DATA!$C$15*G32*F32</f>
        <v>3.3720202932197663</v>
      </c>
      <c r="M33" s="47">
        <f>(1+DATA!$F$12)*DATA!$C$13*((1+(DATA!$C$10+DATA!$F$13))^A33)*F32*G32</f>
        <v>0.39824656275436221</v>
      </c>
      <c r="N33" s="47">
        <f t="shared" si="1"/>
        <v>66.748494082370328</v>
      </c>
      <c r="O33" s="26">
        <f>N33*'EIOPA RATES'!G41</f>
        <v>30.358252051097175</v>
      </c>
      <c r="Q33" s="82">
        <f>B32*EXP('EIOPA RATES'!Q41)*(DATA!$C$14-DATA!$C$15)</f>
        <v>516.73694398399039</v>
      </c>
      <c r="R33" s="84">
        <f>C32*EXP('EIOPA RATES'!Q41)*(DATA!$C$14-DATA!$C$15)</f>
        <v>129.1842359959976</v>
      </c>
      <c r="S33" s="60">
        <f t="shared" si="2"/>
        <v>645.52293341723362</v>
      </c>
      <c r="T33" s="80">
        <f t="shared" si="3"/>
        <v>1.6596305559177653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RATES'!Q42)*DATA!$C$15*G33*F33</f>
        <v>2.488416495244222</v>
      </c>
      <c r="M34" s="47">
        <f>(1+DATA!$F$12)*DATA!$C$13*((1+(DATA!$C$10+DATA!$F$13))^A34)*F33*G33</f>
        <v>0.30049366953908258</v>
      </c>
      <c r="N34" s="47">
        <f t="shared" si="1"/>
        <v>51.863439770022559</v>
      </c>
      <c r="O34" s="26">
        <f>N34*'EIOPA RATES'!G42</f>
        <v>22.90069364526482</v>
      </c>
      <c r="Q34" s="82">
        <f>B33*EXP('EIOPA RATES'!Q42)*(DATA!$C$14-DATA!$C$15)</f>
        <v>520.54267315245465</v>
      </c>
      <c r="R34" s="84">
        <f>C33*EXP('EIOPA RATES'!Q42)*(DATA!$C$14-DATA!$C$15)</f>
        <v>130.13566828811366</v>
      </c>
      <c r="S34" s="60">
        <f t="shared" si="2"/>
        <v>650.37784777102934</v>
      </c>
      <c r="T34" s="80">
        <f t="shared" si="3"/>
        <v>1.1999296511268644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RATES'!Q43)*DATA!$C$15*G34*F34</f>
        <v>1.7986959455236065</v>
      </c>
      <c r="M35" s="47">
        <f>(1+DATA!$F$12)*DATA!$C$13*((1+(DATA!$C$10+DATA!$F$13))^A35)*F34*G34</f>
        <v>0.22210730905358089</v>
      </c>
      <c r="N35" s="47">
        <f t="shared" si="1"/>
        <v>39.519118493174915</v>
      </c>
      <c r="O35" s="26">
        <f>N35*'EIOPA RATES'!G43</f>
        <v>16.942950323865201</v>
      </c>
      <c r="Q35" s="82">
        <f>B34*EXP('EIOPA RATES'!Q43)*(DATA!$C$14-DATA!$C$15)</f>
        <v>524.32519088723791</v>
      </c>
      <c r="R35" s="84">
        <f>C34*EXP('EIOPA RATES'!Q43)*(DATA!$C$14-DATA!$C$15)</f>
        <v>131.08129772180948</v>
      </c>
      <c r="S35" s="60">
        <f t="shared" si="2"/>
        <v>655.18438129999379</v>
      </c>
      <c r="T35" s="80">
        <f t="shared" si="3"/>
        <v>0.84795934714122001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RATES'!Q44)*DATA!$C$15*G35*F35</f>
        <v>1.2715914834020525</v>
      </c>
      <c r="M36" s="47">
        <f>(1+DATA!$F$12)*DATA!$C$13*((1+(DATA!$C$10+DATA!$F$13))^A36)*F35*G35</f>
        <v>0.16048022567561307</v>
      </c>
      <c r="N36" s="47">
        <f t="shared" si="1"/>
        <v>29.421617175258273</v>
      </c>
      <c r="O36" s="26">
        <f>N36*'EIOPA RATES'!G44</f>
        <v>12.241053056045693</v>
      </c>
      <c r="Q36" s="82">
        <f>B35*EXP('EIOPA RATES'!Q44)*(DATA!$C$14-DATA!$C$15)</f>
        <v>528.40768738218912</v>
      </c>
      <c r="R36" s="84">
        <f>C35*EXP('EIOPA RATES'!Q44)*(DATA!$C$14-DATA!$C$15)</f>
        <v>132.10192184554728</v>
      </c>
      <c r="S36" s="60">
        <f t="shared" si="2"/>
        <v>660.34912900206075</v>
      </c>
      <c r="T36" s="80">
        <f t="shared" si="3"/>
        <v>0.58528444283053505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RATES'!Q45)*DATA!$C$15*G36*F36</f>
        <v>0.87808091099034769</v>
      </c>
      <c r="M37" s="47">
        <f>(1+DATA!$F$12)*DATA!$C$13*((1+(DATA!$C$10+DATA!$F$13))^A37)*F36*G36</f>
        <v>0.11319848808894566</v>
      </c>
      <c r="N37" s="47">
        <f t="shared" si="1"/>
        <v>21.312404824965366</v>
      </c>
      <c r="O37" s="26">
        <f>N37*'EIOPA RATES'!G45</f>
        <v>8.600397049493429</v>
      </c>
      <c r="Q37" s="82">
        <f>B36*EXP('EIOPA RATES'!Q45)*(DATA!$C$14-DATA!$C$15)</f>
        <v>532.81222072374385</v>
      </c>
      <c r="R37" s="84">
        <f>C36*EXP('EIOPA RATES'!Q45)*(DATA!$C$14-DATA!$C$15)</f>
        <v>133.20305518093596</v>
      </c>
      <c r="S37" s="60">
        <f t="shared" si="2"/>
        <v>665.90207741659083</v>
      </c>
      <c r="T37" s="80">
        <f t="shared" si="3"/>
        <v>0.39463269828273845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RATES'!Q46)*DATA!$C$15*G37*F37</f>
        <v>0.59194616731117333</v>
      </c>
      <c r="M38" s="47">
        <f>(1+DATA!$F$12)*DATA!$C$13*((1+(DATA!$C$10+DATA!$F$13))^A38)*F37*G37</f>
        <v>7.7959164683071597E-2</v>
      </c>
      <c r="N38" s="47">
        <f t="shared" si="1"/>
        <v>15.190895841261407</v>
      </c>
      <c r="O38" s="26">
        <f>N38*'EIOPA RATES'!G46</f>
        <v>5.9463426928952154</v>
      </c>
      <c r="Q38" s="82">
        <f>B37*EXP('EIOPA RATES'!Q46)*(DATA!$C$14-DATA!$C$15)</f>
        <v>537.19570082991515</v>
      </c>
      <c r="R38" s="84">
        <f>C37*EXP('EIOPA RATES'!Q46)*(DATA!$C$14-DATA!$C$15)</f>
        <v>134.29892520747879</v>
      </c>
      <c r="S38" s="60">
        <f t="shared" si="2"/>
        <v>671.41666687271083</v>
      </c>
      <c r="T38" s="80">
        <f t="shared" si="3"/>
        <v>0.2581433154783182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RATES'!Q47)*DATA!$C$15*G38*F38</f>
        <v>0.38727501260098773</v>
      </c>
      <c r="M39" s="47">
        <f>(1+DATA!$F$12)*DATA!$C$13*((1+(DATA!$C$10+DATA!$F$13))^A39)*F38*G38</f>
        <v>5.2094331641916514E-2</v>
      </c>
      <c r="N39" s="47">
        <f t="shared" si="1"/>
        <v>10.400900215135307</v>
      </c>
      <c r="O39" s="26">
        <f>N39*'EIOPA RATES'!G47</f>
        <v>3.9484363184116384</v>
      </c>
      <c r="Q39" s="82">
        <f>B38*EXP('EIOPA RATES'!Q47)*(DATA!$C$14-DATA!$C$15)</f>
        <v>541.73104374692946</v>
      </c>
      <c r="R39" s="84">
        <f>C38*EXP('EIOPA RATES'!Q47)*(DATA!$C$14-DATA!$C$15)</f>
        <v>135.43276093673236</v>
      </c>
      <c r="S39" s="60">
        <f t="shared" si="2"/>
        <v>677.11171035201994</v>
      </c>
      <c r="T39" s="80">
        <f t="shared" si="3"/>
        <v>0.16445536840035643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RATES'!Q48)*DATA!$C$15*G39*F39</f>
        <v>0.24676437714794186</v>
      </c>
      <c r="M40" s="47">
        <f>(1+DATA!$F$12)*DATA!$C$13*((1+(DATA!$C$10+DATA!$F$13))^A40)*F39*G39</f>
        <v>3.3895860173164989E-2</v>
      </c>
      <c r="N40" s="47">
        <f t="shared" si="1"/>
        <v>6.9377395247599738</v>
      </c>
      <c r="O40" s="26">
        <f>N40*'EIOPA RATES'!G48</f>
        <v>2.5536832567947632</v>
      </c>
      <c r="Q40" s="82">
        <f>B39*EXP('EIOPA RATES'!Q48)*(DATA!$C$14-DATA!$C$15)</f>
        <v>546.42146038328121</v>
      </c>
      <c r="R40" s="84">
        <f>C39*EXP('EIOPA RATES'!Q48)*(DATA!$C$14-DATA!$C$15)</f>
        <v>136.6053650958203</v>
      </c>
      <c r="S40" s="60">
        <f t="shared" si="2"/>
        <v>682.99292961892831</v>
      </c>
      <c r="T40" s="80">
        <f t="shared" si="3"/>
        <v>0.10180984051450924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RATES'!Q49)*DATA!$C$15*G40*F40</f>
        <v>0.15279358569791893</v>
      </c>
      <c r="M41" s="47">
        <f>(1+DATA!$F$12)*DATA!$C$13*((1+(DATA!$C$10+DATA!$F$13))^A41)*F40*G40</f>
        <v>2.1427411165428459E-2</v>
      </c>
      <c r="N41" s="47">
        <f t="shared" si="1"/>
        <v>4.4889884988816142</v>
      </c>
      <c r="O41" s="26">
        <f>N41*'EIOPA RATES'!G49</f>
        <v>1.601767758576349</v>
      </c>
      <c r="Q41" s="82">
        <f>B40*EXP('EIOPA RATES'!Q49)*(DATA!$C$14-DATA!$C$15)</f>
        <v>551.27028850852037</v>
      </c>
      <c r="R41" s="84">
        <f>C40*EXP('EIOPA RATES'!Q49)*(DATA!$C$14-DATA!$C$15)</f>
        <v>137.81757212713009</v>
      </c>
      <c r="S41" s="60">
        <f t="shared" si="2"/>
        <v>689.06643322448508</v>
      </c>
      <c r="T41" s="80">
        <f t="shared" si="3"/>
        <v>6.1185507606568344E-2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RATES'!Q50)*DATA!$C$15*G41*F41</f>
        <v>9.1843554736840721E-2</v>
      </c>
      <c r="M42" s="47">
        <f>(1+DATA!$F$12)*DATA!$C$13*((1+(DATA!$C$10+DATA!$F$13))^A42)*F41*G41</f>
        <v>1.3146824080672874E-2</v>
      </c>
      <c r="N42" s="47">
        <f t="shared" si="1"/>
        <v>2.8181232894139825</v>
      </c>
      <c r="O42" s="26">
        <f>N42*'EIOPA RATES'!G50</f>
        <v>0.97458620744272673</v>
      </c>
      <c r="Q42" s="82">
        <f>B41*EXP('EIOPA RATES'!Q50)*(DATA!$C$14-DATA!$C$15)</f>
        <v>556.28099668581945</v>
      </c>
      <c r="R42" s="84">
        <f>C41*EXP('EIOPA RATES'!Q50)*(DATA!$C$14-DATA!$C$15)</f>
        <v>139.07024917145486</v>
      </c>
      <c r="S42" s="60">
        <f t="shared" si="2"/>
        <v>695.33809903319366</v>
      </c>
      <c r="T42" s="80">
        <f t="shared" si="3"/>
        <v>3.5628423806234454E-2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RATES'!Q51)*DATA!$C$15*G42*F42</f>
        <v>5.3491431170427692E-2</v>
      </c>
      <c r="M43" s="47">
        <f>(1+DATA!$F$12)*DATA!$C$13*((1+(DATA!$C$10+DATA!$F$13))^A43)*F42*G42</f>
        <v>7.8139600617486444E-3</v>
      </c>
      <c r="N43" s="47">
        <f t="shared" si="1"/>
        <v>1.7159639924101866</v>
      </c>
      <c r="O43" s="26">
        <f>N43*'EIOPA RATES'!G51</f>
        <v>0.57502254784859608</v>
      </c>
      <c r="Q43" s="82">
        <f>B42*EXP('EIOPA RATES'!Q51)*(DATA!$C$14-DATA!$C$15)</f>
        <v>561.45718837824779</v>
      </c>
      <c r="R43" s="84">
        <f>C42*EXP('EIOPA RATES'!Q51)*(DATA!$C$14-DATA!$C$15)</f>
        <v>140.36429709456195</v>
      </c>
      <c r="S43" s="60">
        <f t="shared" si="2"/>
        <v>701.81367151274799</v>
      </c>
      <c r="T43" s="80">
        <f t="shared" si="3"/>
        <v>2.003413845683152E-2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RATES'!Q52)*DATA!$C$15*G43*F43</f>
        <v>3.007283909991814E-2</v>
      </c>
      <c r="M44" s="47">
        <f>(1+DATA!$F$12)*DATA!$C$13*((1+(DATA!$C$10+DATA!$F$13))^A44)*F43*G43</f>
        <v>4.4839078103010369E-3</v>
      </c>
      <c r="N44" s="47">
        <f t="shared" si="1"/>
        <v>1.0180843786385454</v>
      </c>
      <c r="O44" s="26">
        <f>N44*'EIOPA RATES'!G52</f>
        <v>0.33064151538660069</v>
      </c>
      <c r="Q44" s="82">
        <f>B43*EXP('EIOPA RATES'!Q52)*(DATA!$C$14-DATA!$C$15)</f>
        <v>566.57655123128723</v>
      </c>
      <c r="R44" s="84">
        <f>C43*EXP('EIOPA RATES'!Q52)*(DATA!$C$14-DATA!$C$15)</f>
        <v>141.64413780782181</v>
      </c>
      <c r="S44" s="60">
        <f t="shared" si="2"/>
        <v>708.21620513129881</v>
      </c>
      <c r="T44" s="80">
        <f t="shared" si="3"/>
        <v>1.0750534396840197E-2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RATES'!Q53)*DATA!$C$15*G44*F44</f>
        <v>1.6147062170160792E-2</v>
      </c>
      <c r="M45" s="47">
        <f>(1+DATA!$F$12)*DATA!$C$13*((1+(DATA!$C$10+DATA!$F$13))^A45)*F44*G44</f>
        <v>2.4558918959176569E-3</v>
      </c>
      <c r="N45" s="47">
        <f t="shared" si="1"/>
        <v>0.58078681963678636</v>
      </c>
      <c r="O45" s="26">
        <f>N45*'EIOPA RATES'!G53</f>
        <v>0.18269450094002662</v>
      </c>
      <c r="Q45" s="82">
        <f>B44*EXP('EIOPA RATES'!Q53)*(DATA!$C$14-DATA!$C$15)</f>
        <v>572.08733957286222</v>
      </c>
      <c r="R45" s="84">
        <f>C44*EXP('EIOPA RATES'!Q53)*(DATA!$C$14-DATA!$C$15)</f>
        <v>143.02183489321555</v>
      </c>
      <c r="S45" s="60">
        <f t="shared" si="2"/>
        <v>715.10671857418185</v>
      </c>
      <c r="T45" s="80">
        <f t="shared" si="3"/>
        <v>5.4442225892532689E-3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RATES'!Q54)*DATA!$C$15*G45*F45</f>
        <v>8.1754028941992095E-3</v>
      </c>
      <c r="M46" s="47">
        <f>(1+DATA!$F$12)*DATA!$C$13*((1+(DATA!$C$10+DATA!$F$13))^A46)*F45*G45</f>
        <v>1.268665974790994E-3</v>
      </c>
      <c r="N46" s="47">
        <f t="shared" si="1"/>
        <v>0.31012491376978918</v>
      </c>
      <c r="O46" s="26">
        <f>N46*'EIOPA RATES'!G54</f>
        <v>9.4508182098690455E-2</v>
      </c>
      <c r="Q46" s="82">
        <f>B45*EXP('EIOPA RATES'!Q54)*(DATA!$C$14-DATA!$C$15)</f>
        <v>577.53347540376308</v>
      </c>
      <c r="R46" s="84">
        <f>C45*EXP('EIOPA RATES'!Q54)*(DATA!$C$14-DATA!$C$15)</f>
        <v>144.38336885094077</v>
      </c>
      <c r="S46" s="60">
        <f t="shared" si="2"/>
        <v>721.9155755887291</v>
      </c>
      <c r="T46" s="80">
        <f t="shared" si="3"/>
        <v>2.6020971839012148E-3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RATES'!Q55)*DATA!$C$15*G46*F46</f>
        <v>3.906560246912689E-3</v>
      </c>
      <c r="M47" s="47">
        <f>(1+DATA!$F$12)*DATA!$C$13*((1+(DATA!$C$10+DATA!$F$13))^A47)*F46*G46</f>
        <v>6.1866650396621102E-4</v>
      </c>
      <c r="N47" s="47">
        <f t="shared" si="1"/>
        <v>0.15602328569096185</v>
      </c>
      <c r="O47" s="26">
        <f>N47*'EIOPA RATES'!G55</f>
        <v>4.6073133586801152E-2</v>
      </c>
      <c r="Q47" s="82">
        <f>B46*EXP('EIOPA RATES'!Q55)*(DATA!$C$14-DATA!$C$15)</f>
        <v>582.89514528361326</v>
      </c>
      <c r="R47" s="84">
        <f>C46*EXP('EIOPA RATES'!Q55)*(DATA!$C$14-DATA!$C$15)</f>
        <v>145.72378632090332</v>
      </c>
      <c r="S47" s="60">
        <f t="shared" si="2"/>
        <v>728.61831293801254</v>
      </c>
      <c r="T47" s="80">
        <f t="shared" si="3"/>
        <v>1.1681493236518155E-3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RATES'!Q56)*DATA!$C$15*G47*F47</f>
        <v>1.7548295616195279E-3</v>
      </c>
      <c r="M48" s="47">
        <f>(1+DATA!$F$12)*DATA!$C$13*((1+(DATA!$C$10+DATA!$F$13))^A48)*F47*G47</f>
        <v>2.8343599733899363E-4</v>
      </c>
      <c r="N48" s="47">
        <f t="shared" si="1"/>
        <v>7.3644517863542966E-2</v>
      </c>
      <c r="O48" s="26">
        <f>N48*'EIOPA RATES'!G56</f>
        <v>2.1060000289953935E-2</v>
      </c>
      <c r="Q48" s="82">
        <f>B47*EXP('EIOPA RATES'!Q56)*(DATA!$C$14-DATA!$C$15)</f>
        <v>588.66697920111062</v>
      </c>
      <c r="R48" s="84">
        <f>C47*EXP('EIOPA RATES'!Q56)*(DATA!$C$14-DATA!$C$15)</f>
        <v>147.16674480027766</v>
      </c>
      <c r="S48" s="60">
        <f t="shared" si="2"/>
        <v>735.83344056539102</v>
      </c>
      <c r="T48" s="80">
        <f t="shared" si="3"/>
        <v>4.9054295143155209E-4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RATES'!Q57)*DATA!$C$15*G48*F48</f>
        <v>7.36721650272862E-4</v>
      </c>
      <c r="M49" s="47">
        <f>(1+DATA!$F$12)*DATA!$C$13*((1+(DATA!$C$10+DATA!$F$13))^A49)*F48*G48</f>
        <v>1.2139239240173504E-4</v>
      </c>
      <c r="N49" s="47">
        <f t="shared" si="1"/>
        <v>3.2416123614830823E-2</v>
      </c>
      <c r="O49" s="26">
        <f>N49*'EIOPA RATES'!G57</f>
        <v>8.9794271795439057E-3</v>
      </c>
      <c r="Q49" s="82">
        <f>B48*EXP('EIOPA RATES'!Q57)*(DATA!$C$14-DATA!$C$15)</f>
        <v>594.34542827579469</v>
      </c>
      <c r="R49" s="84">
        <f>C48*EXP('EIOPA RATES'!Q57)*(DATA!$C$14-DATA!$C$15)</f>
        <v>148.58635706894867</v>
      </c>
      <c r="S49" s="60">
        <f t="shared" si="2"/>
        <v>742.93166395235096</v>
      </c>
      <c r="T49" s="80">
        <f t="shared" si="3"/>
        <v>1.9154811979257453E-4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RATES'!Q58)*DATA!$C$15*G49*F49</f>
        <v>2.8772662972337157E-4</v>
      </c>
      <c r="M50" s="47">
        <f>(1+DATA!$F$12)*DATA!$C$13*((1+(DATA!$C$10+DATA!$F$13))^A50)*F49*G49</f>
        <v>4.8357094780221213E-5</v>
      </c>
      <c r="N50" s="47">
        <f t="shared" si="1"/>
        <v>1.324188276570853E-2</v>
      </c>
      <c r="O50" s="26">
        <f>N50*'EIOPA RATES'!G58</f>
        <v>3.5524749686170008E-3</v>
      </c>
      <c r="Q50" s="82">
        <f>B49*EXP('EIOPA RATES'!Q58)*(DATA!$C$14-DATA!$C$15)</f>
        <v>600.18349247417552</v>
      </c>
      <c r="R50" s="84">
        <f>C49*EXP('EIOPA RATES'!Q58)*(DATA!$C$14-DATA!$C$15)</f>
        <v>150.04587311854388</v>
      </c>
      <c r="S50" s="60">
        <f t="shared" si="2"/>
        <v>750.22931723562465</v>
      </c>
      <c r="T50" s="80">
        <f t="shared" si="3"/>
        <v>6.9220260251878538E-5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RATES'!Q59)*DATA!$C$15*G50*F50</f>
        <v>1.0399470055123201E-4</v>
      </c>
      <c r="M51" s="47">
        <f>(1+DATA!$F$12)*DATA!$C$13*((1+(DATA!$C$10+DATA!$F$13))^A51)*F50*G50</f>
        <v>1.7824099484080798E-5</v>
      </c>
      <c r="N51" s="47">
        <f t="shared" si="1"/>
        <v>4.9933286538245995E-3</v>
      </c>
      <c r="O51" s="26">
        <f>N51*'EIOPA RATES'!G59</f>
        <v>1.2971473590373222E-3</v>
      </c>
      <c r="Q51" s="82">
        <f>B50*EXP('EIOPA RATES'!Q59)*(DATA!$C$14-DATA!$C$15)</f>
        <v>606.18477569710365</v>
      </c>
      <c r="R51" s="84">
        <f>C50*EXP('EIOPA RATES'!Q59)*(DATA!$C$14-DATA!$C$15)</f>
        <v>151.54619392427591</v>
      </c>
      <c r="S51" s="60">
        <f t="shared" si="2"/>
        <v>757.73095179728011</v>
      </c>
      <c r="T51" s="80">
        <f t="shared" si="3"/>
        <v>2.3027893640801883E-5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RATES'!Q60)*DATA!$C$15*G51*F51</f>
        <v>3.4586063327969791E-5</v>
      </c>
      <c r="M52" s="47">
        <f>(1+DATA!$F$12)*DATA!$C$13*((1+(DATA!$C$10+DATA!$F$13))^A52)*F51*G51</f>
        <v>6.0470674523386575E-6</v>
      </c>
      <c r="N52" s="47">
        <f t="shared" si="1"/>
        <v>1.7280152548399788E-3</v>
      </c>
      <c r="O52" s="26">
        <f>N52*'EIOPA RATES'!G60</f>
        <v>4.348061299455343E-4</v>
      </c>
      <c r="Q52" s="82">
        <f>B51*EXP('EIOPA RATES'!Q60)*(DATA!$C$14-DATA!$C$15)</f>
        <v>612.06135260519977</v>
      </c>
      <c r="R52" s="84">
        <f>C51*EXP('EIOPA RATES'!Q60)*(DATA!$C$14-DATA!$C$15)</f>
        <v>153.01533815129994</v>
      </c>
      <c r="S52" s="60">
        <f t="shared" si="2"/>
        <v>765.07668470943224</v>
      </c>
      <c r="T52" s="80">
        <f t="shared" si="3"/>
        <v>7.0115185278695205E-6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F53*D53</f>
        <v>0.68309595527820266</v>
      </c>
      <c r="L53" s="60">
        <f>D52*EXP('EIOPA RATES'!Q61)*DATA!$C$15*G52*F52</f>
        <v>1.0532377716957902E-5</v>
      </c>
      <c r="M53" s="47">
        <f>(1+DATA!$F$12)*DATA!$C$13*((1+(DATA!$C$10+DATA!$F$13))^A53)*F52*G52</f>
        <v>1.878235173097015E-6</v>
      </c>
      <c r="N53" s="48">
        <f t="shared" si="1"/>
        <v>0.68364205896402519</v>
      </c>
      <c r="O53" s="76">
        <f>N53*'EIOPA RATES'!G61</f>
        <v>0.16659361513528712</v>
      </c>
      <c r="Q53" s="83">
        <f>B52*EXP('EIOPA RATES'!Q61)*(DATA!$C$14-DATA!$C$15)</f>
        <v>618.09085706632754</v>
      </c>
      <c r="R53" s="85">
        <f>C52*EXP('EIOPA RATES'!Q61)*(DATA!$C$14-DATA!$C$15)</f>
        <v>154.52271426658189</v>
      </c>
      <c r="S53" s="60">
        <f t="shared" si="2"/>
        <v>772.61356945467435</v>
      </c>
      <c r="T53" s="81">
        <f t="shared" si="3"/>
        <v>1.9442862505012458E-6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Q28" sqref="Q28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6"/>
      <c r="C2" s="97" t="s">
        <v>94</v>
      </c>
      <c r="D2" s="97" t="s">
        <v>93</v>
      </c>
      <c r="F2" s="174" t="s">
        <v>107</v>
      </c>
      <c r="G2" s="175"/>
      <c r="H2" s="175"/>
      <c r="I2" s="104"/>
    </row>
    <row r="3" spans="2:20" ht="15.75" thickBot="1" x14ac:dyDescent="0.3">
      <c r="B3" s="120" t="s">
        <v>95</v>
      </c>
      <c r="C3" s="98">
        <f>'BASE CASE'!$X$11-IR_up!$X$11</f>
        <v>-20.297657807663199</v>
      </c>
      <c r="D3" s="101">
        <f>MAX(0,C3)</f>
        <v>0</v>
      </c>
      <c r="F3" s="105" t="s">
        <v>102</v>
      </c>
      <c r="G3" s="106" t="s">
        <v>103</v>
      </c>
      <c r="H3" s="106" t="s">
        <v>83</v>
      </c>
      <c r="I3" s="107" t="s">
        <v>84</v>
      </c>
      <c r="K3" s="129" t="s">
        <v>108</v>
      </c>
      <c r="L3" s="141" cm="1">
        <f t="array" ref="L3">SQRT(MMULT(MMULT(G9:I9,G4:I6),TRANSPOSE(G9:I9)))</f>
        <v>1358.9103369502707</v>
      </c>
    </row>
    <row r="4" spans="2:20" x14ac:dyDescent="0.25">
      <c r="B4" s="121" t="s">
        <v>101</v>
      </c>
      <c r="C4" s="99">
        <f>'BASE CASE'!$X$11-IR_down!$X$11</f>
        <v>208.91009916456824</v>
      </c>
      <c r="D4" s="102">
        <f t="shared" ref="D4:D12" si="0">MAX(0,C4)</f>
        <v>208.91009916456824</v>
      </c>
      <c r="F4" s="108" t="s">
        <v>103</v>
      </c>
      <c r="G4" s="109">
        <v>1</v>
      </c>
      <c r="H4" s="110">
        <f>IF(C3&gt;C4,0,0.5)</f>
        <v>0.5</v>
      </c>
      <c r="I4" s="111">
        <f>IF(C3&gt;C4,0,0.5)</f>
        <v>0.5</v>
      </c>
    </row>
    <row r="5" spans="2:20" x14ac:dyDescent="0.25">
      <c r="B5" s="121" t="s">
        <v>65</v>
      </c>
      <c r="C5" s="99">
        <f>'BASE CASE'!$X$11-EQ!$X$11</f>
        <v>1117.1034529527096</v>
      </c>
      <c r="D5" s="102">
        <f t="shared" si="0"/>
        <v>1117.1034529527096</v>
      </c>
      <c r="F5" s="112" t="s">
        <v>83</v>
      </c>
      <c r="G5" s="113">
        <f>IF(C3&gt;C4,0,0.5)</f>
        <v>0.5</v>
      </c>
      <c r="H5" s="114">
        <v>1</v>
      </c>
      <c r="I5" s="115">
        <v>0.75</v>
      </c>
    </row>
    <row r="6" spans="2:20" x14ac:dyDescent="0.25">
      <c r="B6" s="121" t="s">
        <v>66</v>
      </c>
      <c r="C6" s="99">
        <f>'BASE CASE'!$X$11-PROP!$X$11</f>
        <v>157.53376762082189</v>
      </c>
      <c r="D6" s="102">
        <f t="shared" si="0"/>
        <v>157.53376762082189</v>
      </c>
      <c r="F6" s="116" t="s">
        <v>84</v>
      </c>
      <c r="G6" s="117">
        <f>IF(C3&gt;C4,0,0.5)</f>
        <v>0.5</v>
      </c>
      <c r="H6" s="118">
        <v>0.75</v>
      </c>
      <c r="I6" s="119">
        <v>1</v>
      </c>
    </row>
    <row r="7" spans="2:20" x14ac:dyDescent="0.25">
      <c r="B7" s="122" t="s">
        <v>96</v>
      </c>
      <c r="C7" s="99">
        <f>'BASE CASE'!$X$11-MORT!$X$11</f>
        <v>19.435724227601895</v>
      </c>
      <c r="D7" s="102">
        <f t="shared" si="0"/>
        <v>19.435724227601895</v>
      </c>
    </row>
    <row r="8" spans="2:20" ht="15.75" thickBot="1" x14ac:dyDescent="0.3">
      <c r="B8" s="122" t="s">
        <v>97</v>
      </c>
      <c r="C8" s="99">
        <f>'BASE CASE'!$X$11-LAPSE_up!$X$11</f>
        <v>806.65767734270776</v>
      </c>
      <c r="D8" s="102">
        <f t="shared" si="0"/>
        <v>806.65767734270776</v>
      </c>
    </row>
    <row r="9" spans="2:20" ht="16.5" thickBot="1" x14ac:dyDescent="0.3">
      <c r="B9" s="122" t="s">
        <v>98</v>
      </c>
      <c r="C9" s="99">
        <f>'BASE CASE'!$X$11-LAPSE_down!$X$11</f>
        <v>-1710.0348324523511</v>
      </c>
      <c r="D9" s="102">
        <f t="shared" si="0"/>
        <v>0</v>
      </c>
      <c r="G9" s="131">
        <f>MAX(D3,D4,0)</f>
        <v>208.91009916456824</v>
      </c>
      <c r="H9" s="132">
        <f>D5</f>
        <v>1117.1034529527096</v>
      </c>
      <c r="I9" s="133">
        <f>D6</f>
        <v>157.53376762082189</v>
      </c>
      <c r="O9" s="137" t="s">
        <v>110</v>
      </c>
      <c r="P9" s="138"/>
      <c r="Q9" s="139"/>
    </row>
    <row r="10" spans="2:20" ht="15.75" thickBot="1" x14ac:dyDescent="0.3">
      <c r="B10" s="122" t="s">
        <v>99</v>
      </c>
      <c r="C10" s="99">
        <f>'BASE CASE'!$X$11-LAPSE_mass!$X$11</f>
        <v>1098.9772105510201</v>
      </c>
      <c r="D10" s="102">
        <f t="shared" si="0"/>
        <v>1098.9772105510201</v>
      </c>
      <c r="O10" s="105" t="s">
        <v>102</v>
      </c>
      <c r="P10" s="134" t="s">
        <v>111</v>
      </c>
      <c r="Q10" s="134" t="s">
        <v>112</v>
      </c>
      <c r="S10" s="140" t="s">
        <v>113</v>
      </c>
      <c r="T10" s="141">
        <f>SQRT(SUM(L3*L3,M14*M14,P12*L3*M14*2))</f>
        <v>1969.4741950234295</v>
      </c>
    </row>
    <row r="11" spans="2:20" x14ac:dyDescent="0.25">
      <c r="B11" s="122" t="s">
        <v>90</v>
      </c>
      <c r="C11" s="99">
        <f>'BASE CASE'!$X$11-CAT!$X$11</f>
        <v>3.6596784520224901</v>
      </c>
      <c r="D11" s="102">
        <f t="shared" si="0"/>
        <v>3.6596784520224901</v>
      </c>
      <c r="O11" s="135" t="s">
        <v>111</v>
      </c>
      <c r="P11" s="109">
        <v>1</v>
      </c>
      <c r="Q11" s="136">
        <v>0.25</v>
      </c>
    </row>
    <row r="12" spans="2:20" ht="15.75" thickBot="1" x14ac:dyDescent="0.3">
      <c r="B12" s="123" t="s">
        <v>100</v>
      </c>
      <c r="C12" s="100">
        <f>'BASE CASE'!$X$11-EXP!$X$11</f>
        <v>49.242915258713765</v>
      </c>
      <c r="D12" s="103">
        <f t="shared" si="0"/>
        <v>49.242915258713765</v>
      </c>
      <c r="O12" s="135" t="s">
        <v>112</v>
      </c>
      <c r="P12" s="109">
        <v>0.25</v>
      </c>
      <c r="Q12" s="136">
        <v>1</v>
      </c>
    </row>
    <row r="13" spans="2:20" ht="16.5" thickBot="1" x14ac:dyDescent="0.3">
      <c r="F13" s="124" t="s">
        <v>104</v>
      </c>
      <c r="G13" s="126"/>
      <c r="H13" s="126"/>
      <c r="I13" s="126"/>
      <c r="J13" s="127"/>
    </row>
    <row r="14" spans="2:20" ht="15.75" thickBot="1" x14ac:dyDescent="0.3">
      <c r="F14" s="105" t="s">
        <v>102</v>
      </c>
      <c r="G14" s="125" t="s">
        <v>86</v>
      </c>
      <c r="H14" s="125" t="s">
        <v>105</v>
      </c>
      <c r="I14" s="125" t="s">
        <v>90</v>
      </c>
      <c r="J14" s="125" t="s">
        <v>106</v>
      </c>
      <c r="L14" s="130" t="s">
        <v>109</v>
      </c>
      <c r="M14" s="141" cm="1">
        <f t="array" ref="M14">SQRT(MMULT(MMULT(G20:J20,G15:J18),TRANSPOSE(G20:J20)))</f>
        <v>1125.7437162268191</v>
      </c>
    </row>
    <row r="15" spans="2:20" x14ac:dyDescent="0.25">
      <c r="F15" s="128" t="s">
        <v>86</v>
      </c>
      <c r="G15" s="109">
        <v>1</v>
      </c>
      <c r="H15" s="109">
        <v>0</v>
      </c>
      <c r="I15" s="109">
        <v>0.25</v>
      </c>
      <c r="J15" s="109">
        <v>0.25</v>
      </c>
    </row>
    <row r="16" spans="2:20" x14ac:dyDescent="0.25">
      <c r="F16" s="128" t="s">
        <v>105</v>
      </c>
      <c r="G16" s="109">
        <v>0</v>
      </c>
      <c r="H16" s="109">
        <v>1</v>
      </c>
      <c r="I16" s="109">
        <v>0.25</v>
      </c>
      <c r="J16" s="109">
        <v>0.5</v>
      </c>
    </row>
    <row r="17" spans="6:10" x14ac:dyDescent="0.25">
      <c r="F17" s="128" t="s">
        <v>90</v>
      </c>
      <c r="G17" s="109">
        <v>0.25</v>
      </c>
      <c r="H17" s="109">
        <v>0.25</v>
      </c>
      <c r="I17" s="109">
        <v>1</v>
      </c>
      <c r="J17" s="109">
        <v>0.25</v>
      </c>
    </row>
    <row r="18" spans="6:10" x14ac:dyDescent="0.25">
      <c r="F18" s="128" t="s">
        <v>106</v>
      </c>
      <c r="G18" s="109">
        <v>0.25</v>
      </c>
      <c r="H18" s="109">
        <v>0.5</v>
      </c>
      <c r="I18" s="109">
        <v>0.25</v>
      </c>
      <c r="J18" s="109">
        <v>1</v>
      </c>
    </row>
    <row r="20" spans="6:10" x14ac:dyDescent="0.25">
      <c r="G20" s="131">
        <f>D7</f>
        <v>19.435724227601895</v>
      </c>
      <c r="H20" s="132">
        <f>MAX(0,D8,D9,D10)</f>
        <v>1098.9772105510201</v>
      </c>
      <c r="I20" s="132">
        <f>D11</f>
        <v>3.6596784520224901</v>
      </c>
      <c r="J20" s="133">
        <f>D12</f>
        <v>49.242915258713765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MORTALITY RATES MALE+FEMALE</vt:lpstr>
      <vt:lpstr>MORTALITY RATES MALE</vt:lpstr>
      <vt:lpstr>EIOPA RATES</vt:lpstr>
      <vt:lpstr>RATES_shock</vt:lpstr>
      <vt:lpstr>shockup</vt:lpstr>
      <vt:lpstr>shockdown</vt:lpstr>
      <vt:lpstr>DATA</vt:lpstr>
      <vt:lpstr>BASE CASE</vt:lpstr>
      <vt:lpstr>BC_m+f</vt:lpstr>
      <vt:lpstr>BC_65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2025-05-24T09:19:57Z</dcterms:modified>
</cp:coreProperties>
</file>