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eom\Desktop\ESTRUCTURAS\TERCERO\PROBLEMAS_TIPO\19_CUADRADO_CON_TODO\"/>
    </mc:Choice>
  </mc:AlternateContent>
  <bookViews>
    <workbookView xWindow="0" yWindow="0" windowWidth="19200" windowHeight="12372"/>
  </bookViews>
  <sheets>
    <sheet name="Sheet1" sheetId="1" r:id="rId1"/>
  </sheets>
  <definedNames>
    <definedName name="_R2">Sheet1!$B$32</definedName>
    <definedName name="A">Sheet1!$B$21</definedName>
    <definedName name="Desl">Sheet1!$B$34</definedName>
    <definedName name="E">Sheet1!$B$22</definedName>
    <definedName name="E_A">Sheet1!$B$23</definedName>
    <definedName name="E_A__L">Sheet1!$B$29</definedName>
    <definedName name="L">Sheet1!$B$24</definedName>
    <definedName name="L___E_A">Sheet1!$B$30</definedName>
    <definedName name="P">Sheet1!$B$25</definedName>
    <definedName name="Q">Sheet1!$B$26</definedName>
    <definedName name="X">Sheet1!$B$27</definedName>
    <definedName name="X____R2">Sheet1!$B$35</definedName>
    <definedName name="y">Sheet1!$B$28</definedName>
    <definedName name="α">Sheet1!$B$38</definedName>
    <definedName name="ΔT">Sheet1!$B$39</definedName>
    <definedName name="ε">Sheet1!$B$41</definedName>
    <definedName name="εt">Sheet1!$B$42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" i="1" l="1"/>
  <c r="U28" i="1"/>
  <c r="B40" i="1"/>
  <c r="B42" i="1" s="1"/>
  <c r="B26" i="1"/>
  <c r="B25" i="1"/>
  <c r="N27" i="1"/>
  <c r="M25" i="1"/>
  <c r="M26" i="1"/>
  <c r="M27" i="1"/>
  <c r="M28" i="1"/>
  <c r="M24" i="1"/>
  <c r="B32" i="1"/>
  <c r="B35" i="1" s="1"/>
  <c r="U27" i="1" s="1"/>
  <c r="L28" i="1"/>
  <c r="L27" i="1"/>
  <c r="N26" i="1"/>
  <c r="L26" i="1"/>
  <c r="B23" i="1"/>
  <c r="B30" i="1" s="1"/>
  <c r="O27" i="1" s="1"/>
  <c r="R27" i="1" s="1"/>
  <c r="N25" i="1"/>
  <c r="L25" i="1"/>
  <c r="N24" i="1"/>
  <c r="L24" i="1"/>
  <c r="U24" i="1" l="1"/>
  <c r="U26" i="1"/>
  <c r="U25" i="1"/>
  <c r="R30" i="1"/>
  <c r="B36" i="1"/>
  <c r="O24" i="1"/>
  <c r="B29" i="1"/>
  <c r="P27" i="1"/>
  <c r="O25" i="1"/>
  <c r="O28" i="1"/>
  <c r="O26" i="1"/>
  <c r="U29" i="1" l="1"/>
  <c r="U32" i="1" s="1"/>
  <c r="P26" i="1"/>
  <c r="R26" i="1"/>
  <c r="P28" i="1"/>
  <c r="R28" i="1"/>
  <c r="P25" i="1"/>
  <c r="R25" i="1"/>
  <c r="P24" i="1"/>
  <c r="R24" i="1"/>
  <c r="R29" i="1" l="1"/>
  <c r="P29" i="1"/>
</calcChain>
</file>

<file path=xl/sharedStrings.xml><?xml version="1.0" encoding="utf-8"?>
<sst xmlns="http://schemas.openxmlformats.org/spreadsheetml/2006/main" count="61" uniqueCount="53">
  <si>
    <t>I) Verificación del 'sistema isostático equivalente' (MEFI)</t>
  </si>
  <si>
    <t>----------</t>
  </si>
  <si>
    <t>estado 1</t>
  </si>
  <si>
    <t>----------------------------------------------------</t>
  </si>
  <si>
    <t>pun</t>
  </si>
  <si>
    <t>desX</t>
  </si>
  <si>
    <t>desY</t>
  </si>
  <si>
    <t>reaX</t>
  </si>
  <si>
    <t>reaY</t>
  </si>
  <si>
    <t>------------------------------------------</t>
  </si>
  <si>
    <t>lín</t>
  </si>
  <si>
    <t>punIni</t>
  </si>
  <si>
    <t>punFin</t>
  </si>
  <si>
    <t>axi</t>
  </si>
  <si>
    <t>nor</t>
  </si>
  <si>
    <t>Long.</t>
  </si>
  <si>
    <r>
      <t>N</t>
    </r>
    <r>
      <rPr>
        <b/>
        <vertAlign val="superscript"/>
        <sz val="11"/>
        <color theme="1"/>
        <rFont val="Calibri"/>
        <family val="2"/>
      </rPr>
      <t>Ψ1</t>
    </r>
  </si>
  <si>
    <r>
      <t>ΔL</t>
    </r>
    <r>
      <rPr>
        <b/>
        <vertAlign val="superscript"/>
        <sz val="11"/>
        <color theme="1"/>
        <rFont val="Calibri"/>
        <family val="2"/>
        <scheme val="minor"/>
      </rPr>
      <t>R</t>
    </r>
  </si>
  <si>
    <r>
      <t>ΔL</t>
    </r>
    <r>
      <rPr>
        <b/>
        <vertAlign val="superscript"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xN</t>
    </r>
    <r>
      <rPr>
        <b/>
        <vertAlign val="superscript"/>
        <sz val="11"/>
        <color theme="1"/>
        <rFont val="Calibri"/>
        <family val="2"/>
        <scheme val="minor"/>
      </rPr>
      <t>Ψ1</t>
    </r>
  </si>
  <si>
    <t>A</t>
  </si>
  <si>
    <t>E</t>
  </si>
  <si>
    <t>Pa</t>
  </si>
  <si>
    <t>E*A</t>
  </si>
  <si>
    <t>L</t>
  </si>
  <si>
    <t>m</t>
  </si>
  <si>
    <t>P</t>
  </si>
  <si>
    <t>Nw</t>
  </si>
  <si>
    <t>Q</t>
  </si>
  <si>
    <t>X</t>
  </si>
  <si>
    <t>R2</t>
  </si>
  <si>
    <t>y</t>
  </si>
  <si>
    <t>(E_A)/L</t>
  </si>
  <si>
    <t>(L)/(E_A)</t>
  </si>
  <si>
    <t>Desl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</si>
  <si>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</si>
  <si>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 xml:space="preserve">R </t>
    </r>
    <r>
      <rPr>
        <b/>
        <sz val="11"/>
        <color theme="1"/>
        <rFont val="Calibri"/>
        <family val="2"/>
        <scheme val="minor"/>
      </rPr>
      <t>(MEFI)</t>
    </r>
  </si>
  <si>
    <r>
      <t xml:space="preserve">1 x </t>
    </r>
    <r>
      <rPr>
        <sz val="11"/>
        <color theme="1"/>
        <rFont val="Calibri"/>
        <family val="2"/>
      </rPr>
      <t>ΔL</t>
    </r>
    <r>
      <rPr>
        <vertAlign val="subscript"/>
        <sz val="12.65"/>
        <color theme="1"/>
        <rFont val="Calibri"/>
        <family val="2"/>
      </rPr>
      <t>AD</t>
    </r>
  </si>
  <si>
    <r>
      <t>N</t>
    </r>
    <r>
      <rPr>
        <b/>
        <vertAlign val="superscript"/>
        <sz val="11"/>
        <color theme="1"/>
        <rFont val="Calibri"/>
        <family val="2"/>
      </rPr>
      <t>Ψ2</t>
    </r>
  </si>
  <si>
    <r>
      <t>ΔL</t>
    </r>
    <r>
      <rPr>
        <b/>
        <vertAlign val="superscript"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xN</t>
    </r>
    <r>
      <rPr>
        <b/>
        <vertAlign val="superscript"/>
        <sz val="11"/>
        <color theme="1"/>
        <rFont val="Calibri"/>
        <family val="2"/>
        <scheme val="minor"/>
      </rPr>
      <t>Ψ2</t>
    </r>
  </si>
  <si>
    <t>(X)/(_R2)</t>
  </si>
  <si>
    <t>Luego "x" e "y" cumplen</t>
  </si>
  <si>
    <r>
      <t>ΔL</t>
    </r>
    <r>
      <rPr>
        <b/>
        <vertAlign val="superscript"/>
        <sz val="8"/>
        <color theme="1"/>
        <rFont val="Calibri"/>
        <family val="2"/>
        <scheme val="minor"/>
      </rPr>
      <t>R</t>
    </r>
    <r>
      <rPr>
        <b/>
        <sz val="8"/>
        <color theme="1"/>
        <rFont val="Calibri"/>
        <family val="2"/>
        <scheme val="minor"/>
      </rPr>
      <t>xN</t>
    </r>
    <r>
      <rPr>
        <b/>
        <vertAlign val="superscript"/>
        <sz val="8"/>
        <color theme="1"/>
        <rFont val="Calibri"/>
        <family val="2"/>
        <scheme val="minor"/>
      </rPr>
      <t>Ψ1</t>
    </r>
    <r>
      <rPr>
        <b/>
        <sz val="8"/>
        <color theme="1"/>
        <rFont val="Calibri"/>
        <family val="2"/>
        <scheme val="minor"/>
      </rPr>
      <t xml:space="preserve"> (Manual)</t>
    </r>
  </si>
  <si>
    <t>α</t>
  </si>
  <si>
    <t>ΔT</t>
  </si>
  <si>
    <t>ε</t>
  </si>
  <si>
    <r>
      <t>ε</t>
    </r>
    <r>
      <rPr>
        <b/>
        <vertAlign val="subscript"/>
        <sz val="12"/>
        <color theme="1"/>
        <rFont val="Calibri"/>
        <family val="2"/>
      </rPr>
      <t>t</t>
    </r>
  </si>
  <si>
    <t>-(Q+(X____R2))*L___E_A+εt</t>
  </si>
  <si>
    <t>-(P+X____R2)*L___E_A</t>
  </si>
  <si>
    <t>(y-(X____R2))*L___E_A</t>
  </si>
  <si>
    <t>(P*_R2+X)*L___E_A*_R2</t>
  </si>
  <si>
    <r>
      <t xml:space="preserve">1 x </t>
    </r>
    <r>
      <rPr>
        <sz val="11"/>
        <color theme="1"/>
        <rFont val="Calibri"/>
        <family val="2"/>
      </rPr>
      <t>ΔL</t>
    </r>
    <r>
      <rPr>
        <vertAlign val="subscript"/>
        <sz val="11"/>
        <color theme="1"/>
        <rFont val="Calibri"/>
        <family val="2"/>
      </rPr>
      <t>BD</t>
    </r>
  </si>
  <si>
    <t>(y-X____R2)*L___E_A</t>
  </si>
  <si>
    <t>-(X)*L___E_A*_r2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</si>
</sst>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6" formatCode="0.000E+00"/>
    <numFmt numFmtId="169" formatCode="0.0000E+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b/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2.65"/>
      <color theme="1"/>
      <name val="Calibri"/>
      <family val="2"/>
    </font>
    <font>
      <b/>
      <vertAlign val="superscript"/>
      <sz val="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bscript"/>
      <sz val="12"/>
      <color theme="1"/>
      <name val="Calibri"/>
      <family val="2"/>
    </font>
    <font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 applyAlignment="1">
      <alignment horizontal="right"/>
    </xf>
    <xf numFmtId="11" fontId="7" fillId="0" borderId="0" xfId="0" applyNumberFormat="1" applyFont="1"/>
    <xf numFmtId="11" fontId="8" fillId="0" borderId="0" xfId="0" quotePrefix="1" applyNumberFormat="1" applyFont="1"/>
    <xf numFmtId="11" fontId="8" fillId="0" borderId="0" xfId="0" applyNumberFormat="1" applyFont="1"/>
    <xf numFmtId="0" fontId="7" fillId="0" borderId="0" xfId="0" applyFont="1"/>
    <xf numFmtId="11" fontId="1" fillId="0" borderId="0" xfId="0" applyNumberFormat="1" applyFont="1"/>
    <xf numFmtId="11" fontId="9" fillId="0" borderId="0" xfId="0" applyNumberFormat="1" applyFont="1"/>
    <xf numFmtId="0" fontId="8" fillId="0" borderId="0" xfId="0" applyFont="1"/>
    <xf numFmtId="11" fontId="0" fillId="0" borderId="0" xfId="0" quotePrefix="1" applyNumberFormat="1"/>
    <xf numFmtId="11" fontId="7" fillId="0" borderId="0" xfId="0" quotePrefix="1" applyNumberFormat="1" applyFont="1"/>
    <xf numFmtId="164" fontId="0" fillId="0" borderId="0" xfId="0" applyNumberFormat="1"/>
    <xf numFmtId="0" fontId="4" fillId="0" borderId="0" xfId="0" quotePrefix="1" applyFont="1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/>
    </xf>
    <xf numFmtId="0" fontId="14" fillId="0" borderId="0" xfId="0" applyFont="1"/>
    <xf numFmtId="0" fontId="3" fillId="0" borderId="0" xfId="0" applyFont="1" applyAlignment="1">
      <alignment horizontal="left"/>
    </xf>
    <xf numFmtId="0" fontId="16" fillId="0" borderId="0" xfId="0" quotePrefix="1" applyFont="1"/>
    <xf numFmtId="169" fontId="0" fillId="0" borderId="0" xfId="0" applyNumberForma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503712</xdr:colOff>
      <xdr:row>5</xdr:row>
      <xdr:rowOff>176155</xdr:rowOff>
    </xdr:from>
    <xdr:to>
      <xdr:col>18</xdr:col>
      <xdr:colOff>166859</xdr:colOff>
      <xdr:row>21</xdr:row>
      <xdr:rowOff>98833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9555" y="1103807"/>
          <a:ext cx="3830955" cy="2957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V43"/>
  <sheetViews>
    <sheetView tabSelected="1" topLeftCell="A16" zoomScale="115" zoomScaleNormal="115" workbookViewId="0">
      <selection activeCell="N37" sqref="N37"/>
    </sheetView>
  </sheetViews>
  <sheetFormatPr defaultRowHeight="14.4" x14ac:dyDescent="0.3"/>
  <cols>
    <col min="2" max="2" width="17.44140625" bestFit="1" customWidth="1"/>
    <col min="3" max="11" width="1.77734375" customWidth="1"/>
    <col min="12" max="13" width="12" customWidth="1"/>
    <col min="17" max="17" width="13.21875" bestFit="1" customWidth="1"/>
    <col min="20" max="20" width="17.109375" bestFit="1" customWidth="1"/>
    <col min="21" max="21" width="13.109375" bestFit="1" customWidth="1"/>
  </cols>
  <sheetData>
    <row r="7" spans="5:13" ht="18" x14ac:dyDescent="0.35">
      <c r="E7" s="14" t="s">
        <v>0</v>
      </c>
      <c r="F7" s="14"/>
      <c r="G7" s="14"/>
      <c r="H7" s="14"/>
      <c r="I7" s="14"/>
      <c r="J7" s="14"/>
      <c r="K7" s="14"/>
      <c r="L7" s="14"/>
      <c r="M7" s="14"/>
    </row>
    <row r="11" spans="5:13" x14ac:dyDescent="0.3">
      <c r="E11" t="s">
        <v>1</v>
      </c>
    </row>
    <row r="12" spans="5:13" x14ac:dyDescent="0.3">
      <c r="F12" t="s">
        <v>2</v>
      </c>
    </row>
    <row r="13" spans="5:13" x14ac:dyDescent="0.3">
      <c r="E13" t="s">
        <v>1</v>
      </c>
    </row>
    <row r="14" spans="5:13" x14ac:dyDescent="0.3">
      <c r="E14" t="s">
        <v>3</v>
      </c>
    </row>
    <row r="15" spans="5:13" x14ac:dyDescent="0.3">
      <c r="F15" t="s">
        <v>4</v>
      </c>
      <c r="G15" t="s">
        <v>5</v>
      </c>
      <c r="H15" t="s">
        <v>6</v>
      </c>
      <c r="I15" t="s">
        <v>7</v>
      </c>
      <c r="J15" t="s">
        <v>8</v>
      </c>
    </row>
    <row r="16" spans="5:13" x14ac:dyDescent="0.3">
      <c r="E16" t="s">
        <v>3</v>
      </c>
    </row>
    <row r="17" spans="1:22" x14ac:dyDescent="0.3">
      <c r="F17">
        <v>1</v>
      </c>
      <c r="G17" s="2">
        <v>0</v>
      </c>
      <c r="H17" s="2">
        <v>0</v>
      </c>
      <c r="I17" s="2">
        <v>-303310</v>
      </c>
      <c r="J17" s="2">
        <v>88290</v>
      </c>
    </row>
    <row r="18" spans="1:22" x14ac:dyDescent="0.3">
      <c r="F18">
        <v>2</v>
      </c>
      <c r="G18" s="2">
        <v>7.5241000000000001E-4</v>
      </c>
      <c r="H18" s="2">
        <v>8.7828E-5</v>
      </c>
    </row>
    <row r="19" spans="1:22" x14ac:dyDescent="0.3">
      <c r="F19">
        <v>3</v>
      </c>
      <c r="G19" s="2">
        <v>5.9657999999999998E-4</v>
      </c>
      <c r="H19" s="2">
        <v>-1.5583E-4</v>
      </c>
    </row>
    <row r="20" spans="1:22" x14ac:dyDescent="0.3">
      <c r="F20">
        <v>4</v>
      </c>
      <c r="G20" s="2">
        <v>9.9963999999999999E-4</v>
      </c>
      <c r="H20" s="2">
        <v>0</v>
      </c>
      <c r="J20" s="2">
        <v>9810</v>
      </c>
    </row>
    <row r="21" spans="1:22" ht="16.2" x14ac:dyDescent="0.3">
      <c r="A21" t="s">
        <v>19</v>
      </c>
      <c r="B21" s="4">
        <v>2.5000000000000001E-3</v>
      </c>
      <c r="C21" t="s">
        <v>34</v>
      </c>
      <c r="E21" t="s">
        <v>9</v>
      </c>
    </row>
    <row r="22" spans="1:22" x14ac:dyDescent="0.3">
      <c r="A22" t="s">
        <v>20</v>
      </c>
      <c r="B22" s="4">
        <v>210000000000</v>
      </c>
      <c r="C22" t="s">
        <v>21</v>
      </c>
      <c r="F22" t="s">
        <v>10</v>
      </c>
      <c r="G22" t="s">
        <v>11</v>
      </c>
      <c r="H22" t="s">
        <v>12</v>
      </c>
      <c r="I22" t="s">
        <v>13</v>
      </c>
      <c r="J22" t="s">
        <v>14</v>
      </c>
    </row>
    <row r="23" spans="1:22" ht="16.2" x14ac:dyDescent="0.3">
      <c r="A23" s="5" t="s">
        <v>22</v>
      </c>
      <c r="B23" s="6">
        <f>E*A</f>
        <v>525000000</v>
      </c>
      <c r="E23" t="s">
        <v>9</v>
      </c>
      <c r="L23" s="3" t="s">
        <v>15</v>
      </c>
      <c r="M23" s="3" t="s">
        <v>35</v>
      </c>
      <c r="N23" s="3" t="s">
        <v>16</v>
      </c>
      <c r="O23" s="3" t="s">
        <v>17</v>
      </c>
      <c r="P23" s="3" t="s">
        <v>18</v>
      </c>
      <c r="Q23" s="3" t="s">
        <v>37</v>
      </c>
      <c r="R23" s="3" t="s">
        <v>38</v>
      </c>
      <c r="T23" s="16" t="s">
        <v>41</v>
      </c>
      <c r="U23" s="16"/>
      <c r="V23" s="16"/>
    </row>
    <row r="24" spans="1:22" x14ac:dyDescent="0.3">
      <c r="A24" t="s">
        <v>23</v>
      </c>
      <c r="B24" s="7">
        <v>2</v>
      </c>
      <c r="C24" t="s">
        <v>24</v>
      </c>
      <c r="F24">
        <v>1</v>
      </c>
      <c r="G24">
        <v>1</v>
      </c>
      <c r="H24">
        <v>2</v>
      </c>
      <c r="I24" s="15">
        <v>-129200</v>
      </c>
      <c r="J24" s="2">
        <v>-51678000</v>
      </c>
      <c r="L24" s="2">
        <f>L</f>
        <v>2</v>
      </c>
      <c r="M24" s="2">
        <f>I24</f>
        <v>-129200</v>
      </c>
      <c r="N24" s="2">
        <f>-1/SQRT(2)</f>
        <v>-0.70710678118654746</v>
      </c>
      <c r="O24" s="2">
        <f>(M24*L24*(1/E_A))</f>
        <v>-4.9219047619047625E-4</v>
      </c>
      <c r="P24" s="2">
        <f>O24*N24</f>
        <v>3.4803122334972169E-4</v>
      </c>
      <c r="Q24">
        <v>0</v>
      </c>
      <c r="R24" s="2">
        <f>Q24*O24</f>
        <v>0</v>
      </c>
      <c r="T24" s="19" t="s">
        <v>46</v>
      </c>
      <c r="U24" s="20">
        <f>(-(Q+(X____R2))*L___E_A+εt)*N24</f>
        <v>-6.2103272696561456E-5</v>
      </c>
    </row>
    <row r="25" spans="1:22" x14ac:dyDescent="0.3">
      <c r="A25" t="s">
        <v>25</v>
      </c>
      <c r="B25" s="7">
        <f>1000*9.81</f>
        <v>9810</v>
      </c>
      <c r="C25" t="s">
        <v>26</v>
      </c>
      <c r="F25">
        <v>2</v>
      </c>
      <c r="G25">
        <v>2</v>
      </c>
      <c r="H25">
        <v>3</v>
      </c>
      <c r="I25" s="15">
        <v>-40905</v>
      </c>
      <c r="J25" s="2">
        <v>-16362000</v>
      </c>
      <c r="L25" s="2">
        <f>L</f>
        <v>2</v>
      </c>
      <c r="M25" s="2">
        <f t="shared" ref="M25:M28" si="0">I25</f>
        <v>-40905</v>
      </c>
      <c r="N25" s="2">
        <f t="shared" ref="N25:N27" si="1">-1/SQRT(2)</f>
        <v>-0.70710678118654746</v>
      </c>
      <c r="O25" s="2">
        <f>M25*L25*(1/E_A)</f>
        <v>-1.5582857142857143E-4</v>
      </c>
      <c r="P25" s="2">
        <f>O25*N25</f>
        <v>1.1018743955975514E-4</v>
      </c>
      <c r="Q25">
        <v>0</v>
      </c>
      <c r="R25" s="2">
        <f t="shared" ref="R25:R28" si="2">Q25*O25</f>
        <v>0</v>
      </c>
      <c r="T25" s="19" t="s">
        <v>47</v>
      </c>
      <c r="U25" s="20">
        <f>(-(P+X____R2)*L___E_A)*N25</f>
        <v>1.1018834530226361E-4</v>
      </c>
    </row>
    <row r="26" spans="1:22" x14ac:dyDescent="0.3">
      <c r="A26" t="s">
        <v>27</v>
      </c>
      <c r="B26" s="7">
        <f>10000*9.81</f>
        <v>98100</v>
      </c>
      <c r="C26" t="s">
        <v>26</v>
      </c>
      <c r="F26">
        <v>3</v>
      </c>
      <c r="G26">
        <v>3</v>
      </c>
      <c r="H26">
        <v>4</v>
      </c>
      <c r="I26" s="15">
        <v>-40905</v>
      </c>
      <c r="J26" s="2">
        <v>-16362000</v>
      </c>
      <c r="L26" s="2">
        <f>L</f>
        <v>2</v>
      </c>
      <c r="M26" s="2">
        <f t="shared" si="0"/>
        <v>-40905</v>
      </c>
      <c r="N26" s="2">
        <f t="shared" si="1"/>
        <v>-0.70710678118654746</v>
      </c>
      <c r="O26" s="2">
        <f>M26*L26*(1/E_A)</f>
        <v>-1.5582857142857143E-4</v>
      </c>
      <c r="P26" s="2">
        <f>O26*N26</f>
        <v>1.1018743955975514E-4</v>
      </c>
      <c r="Q26">
        <v>0</v>
      </c>
      <c r="R26" s="2">
        <f t="shared" si="2"/>
        <v>0</v>
      </c>
      <c r="T26" s="19" t="s">
        <v>47</v>
      </c>
      <c r="U26" s="20">
        <f>(-(P+X____R2)*L___E_A)*N26</f>
        <v>1.1018834530226361E-4</v>
      </c>
    </row>
    <row r="27" spans="1:22" x14ac:dyDescent="0.3">
      <c r="A27" t="s">
        <v>28</v>
      </c>
      <c r="B27" s="9">
        <v>43975.446236808333</v>
      </c>
      <c r="C27" t="s">
        <v>26</v>
      </c>
      <c r="F27">
        <v>4</v>
      </c>
      <c r="G27">
        <v>4</v>
      </c>
      <c r="H27">
        <v>1</v>
      </c>
      <c r="I27" s="15">
        <v>262400</v>
      </c>
      <c r="J27" s="2">
        <v>104960000</v>
      </c>
      <c r="L27" s="2">
        <f>L</f>
        <v>2</v>
      </c>
      <c r="M27" s="2">
        <f t="shared" si="0"/>
        <v>262400</v>
      </c>
      <c r="N27" s="2">
        <f t="shared" si="1"/>
        <v>-0.70710678118654746</v>
      </c>
      <c r="O27" s="2">
        <f>M27*L___E_A</f>
        <v>9.9961904761904758E-4</v>
      </c>
      <c r="P27" s="2">
        <f>O27*N27</f>
        <v>-7.0683740717466679E-4</v>
      </c>
      <c r="Q27">
        <v>1</v>
      </c>
      <c r="R27" s="2">
        <f t="shared" si="2"/>
        <v>9.9961904761904758E-4</v>
      </c>
      <c r="T27" s="19" t="s">
        <v>48</v>
      </c>
      <c r="U27" s="20">
        <f>((y-(X____R2))*L___E_A)*N27</f>
        <v>-7.0684997013275241E-4</v>
      </c>
    </row>
    <row r="28" spans="1:22" x14ac:dyDescent="0.3">
      <c r="A28" t="s">
        <v>30</v>
      </c>
      <c r="B28" s="6">
        <v>293500</v>
      </c>
      <c r="C28" t="s">
        <v>26</v>
      </c>
      <c r="F28">
        <v>6</v>
      </c>
      <c r="G28">
        <v>3</v>
      </c>
      <c r="H28">
        <v>1</v>
      </c>
      <c r="I28" s="15">
        <v>57848</v>
      </c>
      <c r="J28" s="2">
        <v>23139000</v>
      </c>
      <c r="L28" s="2">
        <f>L*SQRT(2)</f>
        <v>2.8284271247461903</v>
      </c>
      <c r="M28" s="2">
        <f t="shared" si="0"/>
        <v>57848</v>
      </c>
      <c r="N28" s="2">
        <v>1</v>
      </c>
      <c r="O28" s="2">
        <f>M28*L28*(1/E_A)</f>
        <v>3.1165495678536689E-4</v>
      </c>
      <c r="P28" s="2">
        <f>O28*N28</f>
        <v>3.1165495678536689E-4</v>
      </c>
      <c r="Q28">
        <v>0</v>
      </c>
      <c r="R28" s="2">
        <f t="shared" si="2"/>
        <v>0</v>
      </c>
      <c r="T28" s="19" t="s">
        <v>49</v>
      </c>
      <c r="U28" s="20">
        <f>((P*_R2+X)*L___E_A*_R2)*N28</f>
        <v>3.1165970468382187E-4</v>
      </c>
    </row>
    <row r="29" spans="1:22" x14ac:dyDescent="0.3">
      <c r="A29" s="12" t="s">
        <v>31</v>
      </c>
      <c r="B29" s="6">
        <f>(E_A)/L</f>
        <v>262500000</v>
      </c>
      <c r="L29" s="2"/>
      <c r="M29" s="2"/>
      <c r="N29" s="2"/>
      <c r="O29" s="2"/>
      <c r="P29" s="8">
        <f>SUM(P24:P28)</f>
        <v>1.7322365207993201E-4</v>
      </c>
      <c r="R29" s="8">
        <f>SUM(R24:R28)</f>
        <v>9.9961904761904758E-4</v>
      </c>
      <c r="U29" s="21">
        <f>SUM(U24:U28)</f>
        <v>-2.369168475409647E-4</v>
      </c>
    </row>
    <row r="30" spans="1:22" ht="19.2" x14ac:dyDescent="0.45">
      <c r="A30" s="12" t="s">
        <v>32</v>
      </c>
      <c r="B30" s="6">
        <f>(L)/(E_A)</f>
        <v>3.8095238095238096E-9</v>
      </c>
      <c r="P30" s="1" t="s">
        <v>36</v>
      </c>
      <c r="Q30" s="19" t="s">
        <v>51</v>
      </c>
      <c r="R30" s="8">
        <f>(y-X____R2)*L___E_A</f>
        <v>9.9963681432475577E-4</v>
      </c>
      <c r="S30" t="s">
        <v>40</v>
      </c>
    </row>
    <row r="31" spans="1:22" ht="15.6" x14ac:dyDescent="0.35">
      <c r="N31" s="11"/>
      <c r="O31" s="11"/>
      <c r="P31" s="2"/>
      <c r="S31" s="1" t="s">
        <v>50</v>
      </c>
      <c r="T31" s="19" t="s">
        <v>52</v>
      </c>
      <c r="U31" s="21">
        <f>-(X)*L___E_A*_R2</f>
        <v>-2.3691684754096473E-4</v>
      </c>
    </row>
    <row r="32" spans="1:22" x14ac:dyDescent="0.3">
      <c r="A32" t="s">
        <v>29</v>
      </c>
      <c r="B32" s="10">
        <f>SQRT(2)</f>
        <v>1.4142135623730951</v>
      </c>
      <c r="F32" s="2"/>
      <c r="U32" s="20">
        <f>(U31-U29)*100000</f>
        <v>-2.7105054312137611E-15</v>
      </c>
    </row>
    <row r="33" spans="1:16" x14ac:dyDescent="0.3">
      <c r="P33" s="13"/>
    </row>
    <row r="34" spans="1:16" x14ac:dyDescent="0.3">
      <c r="A34" t="s">
        <v>33</v>
      </c>
      <c r="B34" s="4">
        <v>1E-3</v>
      </c>
      <c r="C34" t="s">
        <v>24</v>
      </c>
    </row>
    <row r="35" spans="1:16" x14ac:dyDescent="0.3">
      <c r="A35" s="11" t="s">
        <v>39</v>
      </c>
      <c r="B35" s="2">
        <f>(X)/(_R2)</f>
        <v>31095.336239751614</v>
      </c>
    </row>
    <row r="36" spans="1:16" x14ac:dyDescent="0.3">
      <c r="B36">
        <f>(y)-(X____R2)</f>
        <v>262404.6637602484</v>
      </c>
    </row>
    <row r="37" spans="1:16" x14ac:dyDescent="0.3">
      <c r="J37" s="3"/>
    </row>
    <row r="38" spans="1:16" ht="15.6" x14ac:dyDescent="0.3">
      <c r="A38" s="17" t="s">
        <v>42</v>
      </c>
      <c r="B38" s="2">
        <v>1.2E-5</v>
      </c>
      <c r="J38" s="2"/>
    </row>
    <row r="39" spans="1:16" ht="15.6" x14ac:dyDescent="0.3">
      <c r="A39" s="18" t="s">
        <v>43</v>
      </c>
      <c r="B39">
        <v>20</v>
      </c>
      <c r="J39" s="2"/>
    </row>
    <row r="40" spans="1:16" x14ac:dyDescent="0.3">
      <c r="B40">
        <f>ΔT*α*L</f>
        <v>4.8000000000000001E-4</v>
      </c>
      <c r="J40" s="2"/>
    </row>
    <row r="41" spans="1:16" ht="15.6" x14ac:dyDescent="0.3">
      <c r="A41" s="17" t="s">
        <v>44</v>
      </c>
      <c r="B41">
        <v>1E-4</v>
      </c>
      <c r="J41" s="2"/>
    </row>
    <row r="42" spans="1:16" ht="18" x14ac:dyDescent="0.4">
      <c r="A42" s="17" t="s">
        <v>45</v>
      </c>
      <c r="B42">
        <f>ε+B40</f>
        <v>5.8E-4</v>
      </c>
      <c r="J42" s="2"/>
    </row>
    <row r="43" spans="1:16" x14ac:dyDescent="0.3">
      <c r="J43" s="8"/>
    </row>
  </sheetData>
  <mergeCells count="2">
    <mergeCell ref="E7:M7"/>
    <mergeCell ref="T23:V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Sheet1</vt:lpstr>
      <vt:lpstr>_R2</vt:lpstr>
      <vt:lpstr>A</vt:lpstr>
      <vt:lpstr>Desl</vt:lpstr>
      <vt:lpstr>E</vt:lpstr>
      <vt:lpstr>E_A</vt:lpstr>
      <vt:lpstr>E_A__L</vt:lpstr>
      <vt:lpstr>L</vt:lpstr>
      <vt:lpstr>L___E_A</vt:lpstr>
      <vt:lpstr>P</vt:lpstr>
      <vt:lpstr>Q</vt:lpstr>
      <vt:lpstr>X</vt:lpstr>
      <vt:lpstr>X____R2</vt:lpstr>
      <vt:lpstr>y</vt:lpstr>
      <vt:lpstr>α</vt:lpstr>
      <vt:lpstr>ΔT</vt:lpstr>
      <vt:lpstr>ε</vt:lpstr>
      <vt:lpstr>εt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matteom</dc:creator>
  <cp:lastModifiedBy>matteom</cp:lastModifiedBy>
  <dcterms:created xsi:type="dcterms:W3CDTF">2023-02-24T09:41:48Z</dcterms:created>
  <dcterms:modified xsi:type="dcterms:W3CDTF">2023-02-24T16:47:57Z</dcterms:modified>
</cp:coreProperties>
</file>