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Chart1" sheetId="2" r:id="rId1"/>
    <sheet name="Sheet1" sheetId="1" r:id="rId2"/>
  </sheets>
  <definedNames>
    <definedName name="_2_X_P">Sheet1!$J$52</definedName>
    <definedName name="A">Sheet1!$I$2</definedName>
    <definedName name="A_E">Sheet1!#REF!</definedName>
    <definedName name="AIM1_">Sheet1!#REF!</definedName>
    <definedName name="AIM2_">Sheet1!#REF!</definedName>
    <definedName name="AIM3_">Sheet1!#REF!</definedName>
    <definedName name="AIM4_">Sheet1!#REF!</definedName>
    <definedName name="AIM5_">Sheet1!#REF!</definedName>
    <definedName name="AIM6_">Sheet1!#REF!</definedName>
    <definedName name="AIM7_">Sheet1!#REF!</definedName>
    <definedName name="AIM8_">Sheet1!#REF!</definedName>
    <definedName name="AREA">Sheet1!$D$14</definedName>
    <definedName name="Brazo">Sheet1!$H$14</definedName>
    <definedName name="cos_30">Sheet1!$C$3</definedName>
    <definedName name="cos_60">Sheet1!$D$3</definedName>
    <definedName name="cos_α">Sheet1!$J$30</definedName>
    <definedName name="cos2_α">Sheet1!$L$30</definedName>
    <definedName name="D_dividido_e_">Sheet1!#REF!</definedName>
    <definedName name="E">Sheet1!$D$15</definedName>
    <definedName name="H">Sheet1!$D$8</definedName>
    <definedName name="Ha">Sheet1!$F$30</definedName>
    <definedName name="Iy">Sheet1!$C$11</definedName>
    <definedName name="L">Sheet1!$D$7</definedName>
    <definedName name="MRc">Sheet1!#REF!</definedName>
    <definedName name="N1_">Sheet1!$G$38</definedName>
    <definedName name="N2_">Sheet1!$G$39</definedName>
    <definedName name="N3_">Sheet1!$G$40</definedName>
    <definedName name="N4_">Sheet1!$G$41</definedName>
    <definedName name="N5_">Sheet1!$G$42</definedName>
    <definedName name="N6_">Sheet1!$G$43</definedName>
    <definedName name="N7_">Sheet1!$G$44</definedName>
    <definedName name="N8_">Sheet1!$G$45</definedName>
    <definedName name="Nab">Sheet1!#REF!</definedName>
    <definedName name="Nao">Sheet1!#REF!</definedName>
    <definedName name="Nbo">Sheet1!#REF!</definedName>
    <definedName name="Nco">Sheet1!#REF!</definedName>
    <definedName name="Ndc">Sheet1!#REF!</definedName>
    <definedName name="Ndo">Sheet1!#REF!</definedName>
    <definedName name="P">Sheet1!$D$9</definedName>
    <definedName name="P_x_sen_α">Sheet1!$J$35</definedName>
    <definedName name="P_x_tan_α">Sheet1!$J$38</definedName>
    <definedName name="P_y">Sheet1!#REF!</definedName>
    <definedName name="q">Sheet1!#REF!</definedName>
    <definedName name="Rc_">Sheet1!#REF!</definedName>
    <definedName name="sen_α">Sheet1!$J$29</definedName>
    <definedName name="sen2_α">Sheet1!$L$29</definedName>
    <definedName name="sin_30">Sheet1!$C$2</definedName>
    <definedName name="sin_60">Sheet1!$D$2</definedName>
    <definedName name="sqrt_3">Sheet1!$G$1</definedName>
    <definedName name="SQRT_5__P_y">Sheet1!#REF!</definedName>
    <definedName name="SQRT_5__y">Sheet1!#REF!</definedName>
    <definedName name="tan_α">Sheet1!$J$31</definedName>
    <definedName name="X">Sheet1!$D$10</definedName>
    <definedName name="X_sen_α">Sheet1!$J$37</definedName>
    <definedName name="X_tan_α">Sheet1!$J$36</definedName>
    <definedName name="y">Sheet1!$G$33</definedName>
    <definedName name="α">Sheet1!$J$28</definedName>
    <definedName name="α_β">Sheet1!$R$30</definedName>
    <definedName name="β">Sheet1!$R$28</definedName>
    <definedName name="Δ">Sheet1!$H$16</definedName>
    <definedName name="δ3">Sheet1!$B$27</definedName>
    <definedName name="Δx">Sheet1!$R$24</definedName>
    <definedName name="Δy">Sheet1!$R$25</definedName>
    <definedName name="Δy_Δx">Sheet1!$R$27</definedName>
    <definedName name="λ">Sheet1!$H$17</definedName>
    <definedName name="Ω">Sheet1!$H$18</definedName>
  </definedNames>
  <calcPr calcId="152511"/>
</workbook>
</file>

<file path=xl/calcChain.xml><?xml version="1.0" encoding="utf-8"?>
<calcChain xmlns="http://schemas.openxmlformats.org/spreadsheetml/2006/main">
  <c r="J43" i="1" l="1"/>
  <c r="J46" i="1" s="1"/>
  <c r="J45" i="1"/>
  <c r="J44" i="1"/>
  <c r="J42" i="1"/>
  <c r="L63" i="1"/>
  <c r="O63" i="1" s="1"/>
  <c r="L62" i="1"/>
  <c r="O62" i="1" s="1"/>
  <c r="L61" i="1"/>
  <c r="O61" i="1" s="1"/>
  <c r="J34" i="1" l="1"/>
  <c r="J39" i="1" l="1"/>
  <c r="J28" i="1"/>
  <c r="D16" i="1"/>
  <c r="J31" i="1" l="1"/>
  <c r="J41" i="1" s="1"/>
  <c r="J29" i="1"/>
  <c r="J30" i="1"/>
  <c r="N66" i="1" l="1"/>
  <c r="N64" i="1"/>
  <c r="N65" i="1"/>
  <c r="N67" i="1"/>
  <c r="J37" i="1"/>
  <c r="J35" i="1"/>
  <c r="M64" i="1" s="1"/>
  <c r="P64" i="1" s="1"/>
  <c r="L65" i="1"/>
  <c r="O65" i="1" s="1"/>
  <c r="L66" i="1"/>
  <c r="O66" i="1" s="1"/>
  <c r="L67" i="1"/>
  <c r="L64" i="1"/>
  <c r="O64" i="1" s="1"/>
  <c r="J36" i="1"/>
  <c r="M63" i="1" s="1"/>
  <c r="P63" i="1" s="1"/>
  <c r="J38" i="1"/>
  <c r="L29" i="1"/>
  <c r="L30" i="1"/>
  <c r="M61" i="1"/>
  <c r="P61" i="1" s="1"/>
  <c r="M62" i="1"/>
  <c r="P62" i="1" s="1"/>
  <c r="M66" i="1" l="1"/>
  <c r="P66" i="1" s="1"/>
  <c r="M65" i="1"/>
  <c r="P65" i="1" s="1"/>
  <c r="M67" i="1"/>
  <c r="O67" i="1"/>
  <c r="P67" i="1" l="1"/>
  <c r="P68" i="1" s="1"/>
</calcChain>
</file>

<file path=xl/sharedStrings.xml><?xml version="1.0" encoding="utf-8"?>
<sst xmlns="http://schemas.openxmlformats.org/spreadsheetml/2006/main" count="64" uniqueCount="59">
  <si>
    <t>TITULO EXAMEN jul 2014</t>
  </si>
  <si>
    <t>PARÁMETROS</t>
  </si>
  <si>
    <t xml:space="preserve">$par  </t>
  </si>
  <si>
    <t>val</t>
  </si>
  <si>
    <t>L</t>
  </si>
  <si>
    <t>H</t>
  </si>
  <si>
    <t>P</t>
  </si>
  <si>
    <t>PROPIEDADES</t>
  </si>
  <si>
    <t xml:space="preserve">%pro </t>
  </si>
  <si>
    <t xml:space="preserve">val1  </t>
  </si>
  <si>
    <t>E</t>
  </si>
  <si>
    <t>α</t>
  </si>
  <si>
    <t>sen(α)</t>
  </si>
  <si>
    <t>cos(α)</t>
  </si>
  <si>
    <t>tan(α)</t>
  </si>
  <si>
    <t>----------</t>
  </si>
  <si>
    <t>----------------------------------------------------</t>
  </si>
  <si>
    <t>pun</t>
  </si>
  <si>
    <t>desX</t>
  </si>
  <si>
    <t>desY</t>
  </si>
  <si>
    <t>reaX</t>
  </si>
  <si>
    <t>reaY</t>
  </si>
  <si>
    <t>------------------------------------------</t>
  </si>
  <si>
    <t>lín</t>
  </si>
  <si>
    <t>punIni</t>
  </si>
  <si>
    <t>punFin</t>
  </si>
  <si>
    <t>axi</t>
  </si>
  <si>
    <t>nor</t>
  </si>
  <si>
    <t>-------------------------------------</t>
  </si>
  <si>
    <t>tensión equivalente von Mises máxima</t>
  </si>
  <si>
    <t>N4</t>
  </si>
  <si>
    <t xml:space="preserve"> </t>
  </si>
  <si>
    <t>estado 1</t>
  </si>
  <si>
    <r>
      <t>sen</t>
    </r>
    <r>
      <rPr>
        <b/>
        <vertAlign val="superscript"/>
        <sz val="14"/>
        <color theme="1"/>
        <rFont val="Calibri"/>
        <family val="2"/>
      </rPr>
      <t>2</t>
    </r>
    <r>
      <rPr>
        <b/>
        <sz val="14"/>
        <color theme="1"/>
        <rFont val="Calibri"/>
        <family val="2"/>
      </rPr>
      <t>(α)</t>
    </r>
  </si>
  <si>
    <r>
      <t>cos</t>
    </r>
    <r>
      <rPr>
        <b/>
        <vertAlign val="superscript"/>
        <sz val="14"/>
        <color theme="1"/>
        <rFont val="Calibri"/>
        <family val="2"/>
      </rPr>
      <t>2</t>
    </r>
    <r>
      <rPr>
        <b/>
        <sz val="14"/>
        <color theme="1"/>
        <rFont val="Calibri"/>
        <family val="2"/>
      </rPr>
      <t>(α)</t>
    </r>
  </si>
  <si>
    <t>PTV</t>
  </si>
  <si>
    <t>X</t>
  </si>
  <si>
    <t>P-x</t>
  </si>
  <si>
    <t>P_x/sen_α</t>
  </si>
  <si>
    <t>N5 - N7</t>
  </si>
  <si>
    <t>N6 - N8</t>
  </si>
  <si>
    <t>N2</t>
  </si>
  <si>
    <t>N3</t>
  </si>
  <si>
    <t>X/tan_α</t>
  </si>
  <si>
    <t>-X/sen_α</t>
  </si>
  <si>
    <t>-P_x/tan_α</t>
  </si>
  <si>
    <t>-P_x</t>
  </si>
  <si>
    <r>
      <rPr>
        <sz val="11"/>
        <color theme="1"/>
        <rFont val="Calibri"/>
        <family val="2"/>
        <scheme val="minor"/>
      </rPr>
      <t>N</t>
    </r>
    <r>
      <rPr>
        <vertAlign val="superscript"/>
        <sz val="11"/>
        <color theme="1"/>
        <rFont val="Calibri"/>
        <family val="2"/>
        <scheme val="minor"/>
      </rPr>
      <t>R</t>
    </r>
  </si>
  <si>
    <r>
      <t>N</t>
    </r>
    <r>
      <rPr>
        <vertAlign val="superscript"/>
        <sz val="11"/>
        <color theme="1"/>
        <rFont val="Calibri"/>
        <family val="2"/>
      </rPr>
      <t>Ψ1</t>
    </r>
  </si>
  <si>
    <r>
      <t>N</t>
    </r>
    <r>
      <rPr>
        <vertAlign val="superscript"/>
        <sz val="11"/>
        <color theme="1"/>
        <rFont val="Calibri"/>
        <family val="2"/>
      </rPr>
      <t>Ψ2</t>
    </r>
  </si>
  <si>
    <r>
      <t>ΔL</t>
    </r>
    <r>
      <rPr>
        <vertAlign val="superscript"/>
        <sz val="11"/>
        <color theme="1"/>
        <rFont val="Calibri"/>
        <family val="2"/>
      </rPr>
      <t>Ψ2</t>
    </r>
  </si>
  <si>
    <r>
      <t>N</t>
    </r>
    <r>
      <rPr>
        <vertAlign val="super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</rPr>
      <t>*ΔL</t>
    </r>
    <r>
      <rPr>
        <vertAlign val="superscript"/>
        <sz val="11"/>
        <color theme="1"/>
        <rFont val="Calibri"/>
        <family val="2"/>
      </rPr>
      <t>Ψ2</t>
    </r>
  </si>
  <si>
    <r>
      <t>ΔL</t>
    </r>
    <r>
      <rPr>
        <vertAlign val="superscript"/>
        <sz val="11"/>
        <color theme="1"/>
        <rFont val="Calibri"/>
        <family val="2"/>
      </rPr>
      <t>Ψ</t>
    </r>
    <r>
      <rPr>
        <vertAlign val="subscript"/>
        <sz val="11"/>
        <color theme="1"/>
        <rFont val="Calibri"/>
        <family val="2"/>
      </rPr>
      <t>(xAE)</t>
    </r>
  </si>
  <si>
    <r>
      <t>N</t>
    </r>
    <r>
      <rPr>
        <vertAlign val="super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</rPr>
      <t>*ΔL</t>
    </r>
    <r>
      <rPr>
        <vertAlign val="superscript"/>
        <sz val="11"/>
        <color theme="1"/>
        <rFont val="Calibri"/>
        <family val="2"/>
      </rPr>
      <t>Ψ</t>
    </r>
    <r>
      <rPr>
        <vertAlign val="subscript"/>
        <sz val="11"/>
        <color theme="1"/>
        <rFont val="Calibri"/>
        <family val="2"/>
      </rPr>
      <t>(xAE)</t>
    </r>
  </si>
  <si>
    <t>(12/tan_α)*(X-P)</t>
  </si>
  <si>
    <t>3*(X-P)</t>
  </si>
  <si>
    <t>2*((P-X)/sen_α)*(-3/(sen_α*cos_α))</t>
  </si>
  <si>
    <t>2*((-X)/sen_α)*(-3/(sen_α*cos_α))</t>
  </si>
  <si>
    <t>(12/tan_α)*(X)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</si>
</sst>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-* #,##0.00_-;\-* #,##0.00_-;_-* &quot;-&quot;??_-;_-@_-"/>
    <numFmt numFmtId="165" formatCode="0.000"/>
    <numFmt numFmtId="166" formatCode="0.000E+00"/>
    <numFmt numFmtId="167" formatCode="0.000000"/>
    <numFmt numFmtId="168" formatCode="0.00000"/>
    <numFmt numFmtId="169" formatCode="0.0000"/>
    <numFmt numFmtId="170" formatCode="0.0000000"/>
    <numFmt numFmtId="171" formatCode="0.00000000000000"/>
    <numFmt numFmtId="172" formatCode="0.000000E+00"/>
    <numFmt numFmtId="173" formatCode="_-* #.##0.0000000_-;\-* #.##0.0000000_-;_-* &quot;-&quot;??_-;_-@_-"/>
    <numFmt numFmtId="174" formatCode="0.0000000000"/>
    <numFmt numFmtId="175" formatCode="0.0"/>
  </numFmts>
  <fonts count="2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</font>
    <font>
      <sz val="9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0" fontId="0" fillId="0" borderId="0" xfId="0" quotePrefix="1"/>
    <xf numFmtId="165" fontId="0" fillId="0" borderId="0" xfId="0" applyNumberFormat="1"/>
    <xf numFmtId="165" fontId="0" fillId="0" borderId="0" xfId="0" applyNumberFormat="1" applyAlignment="1">
      <alignment horizontal="right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9" fontId="6" fillId="0" borderId="0" xfId="0" applyNumberFormat="1" applyFont="1"/>
    <xf numFmtId="0" fontId="5" fillId="0" borderId="0" xfId="0" applyFont="1" applyAlignment="1">
      <alignment horizontal="right"/>
    </xf>
    <xf numFmtId="11" fontId="0" fillId="0" borderId="0" xfId="0" applyNumberFormat="1"/>
    <xf numFmtId="0" fontId="0" fillId="0" borderId="0" xfId="0" applyAlignment="1">
      <alignment horizontal="right"/>
    </xf>
    <xf numFmtId="11" fontId="0" fillId="0" borderId="0" xfId="1" applyNumberFormat="1" applyFont="1"/>
    <xf numFmtId="170" fontId="0" fillId="0" borderId="0" xfId="0" applyNumberFormat="1"/>
    <xf numFmtId="49" fontId="0" fillId="0" borderId="0" xfId="0" quotePrefix="1" applyNumberFormat="1"/>
    <xf numFmtId="171" fontId="0" fillId="0" borderId="0" xfId="0" applyNumberFormat="1"/>
    <xf numFmtId="172" fontId="0" fillId="0" borderId="0" xfId="0" applyNumberFormat="1"/>
    <xf numFmtId="172" fontId="6" fillId="0" borderId="0" xfId="0" applyNumberFormat="1" applyFont="1"/>
    <xf numFmtId="0" fontId="9" fillId="0" borderId="0" xfId="0" applyFont="1"/>
    <xf numFmtId="173" fontId="0" fillId="0" borderId="0" xfId="1" quotePrefix="1" applyNumberFormat="1" applyFont="1"/>
    <xf numFmtId="0" fontId="0" fillId="0" borderId="0" xfId="0" applyNumberFormat="1"/>
    <xf numFmtId="0" fontId="5" fillId="0" borderId="0" xfId="0" quotePrefix="1" applyFont="1"/>
    <xf numFmtId="174" fontId="0" fillId="0" borderId="0" xfId="1" applyNumberFormat="1" applyFont="1"/>
    <xf numFmtId="11" fontId="7" fillId="0" borderId="0" xfId="0" applyNumberFormat="1" applyFont="1"/>
    <xf numFmtId="2" fontId="0" fillId="0" borderId="0" xfId="0" applyNumberFormat="1" applyFont="1"/>
    <xf numFmtId="165" fontId="10" fillId="0" borderId="0" xfId="0" applyNumberFormat="1" applyFont="1"/>
    <xf numFmtId="165" fontId="10" fillId="0" borderId="0" xfId="0" applyNumberFormat="1" applyFont="1" applyAlignment="1">
      <alignment horizontal="right"/>
    </xf>
    <xf numFmtId="166" fontId="11" fillId="0" borderId="0" xfId="0" applyNumberFormat="1" applyFont="1"/>
    <xf numFmtId="165" fontId="12" fillId="0" borderId="0" xfId="0" applyNumberFormat="1" applyFont="1"/>
    <xf numFmtId="165" fontId="11" fillId="0" borderId="0" xfId="0" applyNumberFormat="1" applyFont="1"/>
    <xf numFmtId="165" fontId="11" fillId="0" borderId="0" xfId="0" applyNumberFormat="1" applyFont="1" applyAlignment="1">
      <alignment horizontal="right"/>
    </xf>
    <xf numFmtId="1" fontId="10" fillId="0" borderId="0" xfId="0" applyNumberFormat="1" applyFont="1"/>
    <xf numFmtId="166" fontId="10" fillId="0" borderId="0" xfId="0" applyNumberFormat="1" applyFont="1" applyAlignment="1">
      <alignment horizontal="right"/>
    </xf>
    <xf numFmtId="169" fontId="10" fillId="0" borderId="0" xfId="0" applyNumberFormat="1" applyFont="1"/>
    <xf numFmtId="169" fontId="13" fillId="0" borderId="0" xfId="0" applyNumberFormat="1" applyFont="1"/>
    <xf numFmtId="2" fontId="1" fillId="0" borderId="0" xfId="0" applyNumberFormat="1" applyFont="1"/>
    <xf numFmtId="169" fontId="14" fillId="0" borderId="0" xfId="0" applyNumberFormat="1" applyFont="1"/>
    <xf numFmtId="1" fontId="6" fillId="0" borderId="0" xfId="0" applyNumberFormat="1" applyFont="1"/>
    <xf numFmtId="175" fontId="0" fillId="0" borderId="0" xfId="0" quotePrefix="1" applyNumberFormat="1"/>
    <xf numFmtId="175" fontId="0" fillId="0" borderId="0" xfId="0" applyNumberFormat="1"/>
    <xf numFmtId="0" fontId="0" fillId="0" borderId="0" xfId="0" applyAlignment="1"/>
    <xf numFmtId="165" fontId="0" fillId="0" borderId="0" xfId="0" applyNumberFormat="1" applyAlignment="1"/>
    <xf numFmtId="165" fontId="16" fillId="0" borderId="0" xfId="0" applyNumberFormat="1" applyFont="1"/>
    <xf numFmtId="165" fontId="0" fillId="0" borderId="0" xfId="0" quotePrefix="1" applyNumberFormat="1"/>
    <xf numFmtId="165" fontId="0" fillId="0" borderId="0" xfId="0" quotePrefix="1" applyNumberFormat="1" applyAlignment="1"/>
    <xf numFmtId="165" fontId="16" fillId="0" borderId="0" xfId="0" quotePrefix="1" applyNumberFormat="1" applyFont="1"/>
    <xf numFmtId="169" fontId="13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169" fontId="17" fillId="0" borderId="0" xfId="0" quotePrefix="1" applyNumberFormat="1" applyFont="1"/>
    <xf numFmtId="0" fontId="18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9" fillId="0" borderId="0" xfId="0" applyFont="1"/>
    <xf numFmtId="0" fontId="0" fillId="0" borderId="0" xfId="0" applyFont="1" applyAlignment="1">
      <alignment horizontal="right"/>
    </xf>
    <xf numFmtId="0" fontId="19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Sheet1!#REF!</c:f>
              <c:strCache>
                <c:ptCount val="2"/>
                <c:pt idx="0">
                  <c:v>APOYO_INFERIOR_MOVIL con Rvd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Sheet1!#REF!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Sheet1!#REF!</c:f>
              <c:numCache>
                <c:formatCode>0.00E+00</c:formatCode>
                <c:ptCount val="8"/>
                <c:pt idx="0">
                  <c:v>2024.8</c:v>
                </c:pt>
                <c:pt idx="1">
                  <c:v>-5950.4</c:v>
                </c:pt>
                <c:pt idx="2">
                  <c:v>-2975.2</c:v>
                </c:pt>
                <c:pt idx="3">
                  <c:v>6049.6</c:v>
                </c:pt>
                <c:pt idx="4">
                  <c:v>6652.8</c:v>
                </c:pt>
                <c:pt idx="5">
                  <c:v>-6763.6</c:v>
                </c:pt>
                <c:pt idx="6">
                  <c:v>6652.8</c:v>
                </c:pt>
                <c:pt idx="7">
                  <c:v>-6763.6</c:v>
                </c:pt>
              </c:numCache>
            </c:numRef>
          </c:val>
        </c:ser>
        <c:ser>
          <c:idx val="1"/>
          <c:order val="1"/>
          <c:tx>
            <c:strRef>
              <c:f>Sheet1!#REF!</c:f>
              <c:strCache>
                <c:ptCount val="2"/>
                <c:pt idx="0">
                  <c:v>APOYO_INFERIOR_MOVIL con Rvd</c:v>
                </c:pt>
                <c:pt idx="1">
                  <c:v>sen(α)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Sheet1!#REF!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Sheet1!#REF!</c:f>
              <c:numCache>
                <c:formatCode>0.00E+00</c:formatCode>
                <c:ptCount val="8"/>
                <c:pt idx="0">
                  <c:v>905.51808816831476</c:v>
                </c:pt>
                <c:pt idx="1">
                  <c:v>-2661.0997786629496</c:v>
                </c:pt>
                <c:pt idx="2">
                  <c:v>-1330.5498893314748</c:v>
                </c:pt>
                <c:pt idx="3">
                  <c:v>2705.4633673365456</c:v>
                </c:pt>
                <c:pt idx="4">
                  <c:v>2975.2226081421204</c:v>
                </c:pt>
                <c:pt idx="5">
                  <c:v>-3024.7738745235156</c:v>
                </c:pt>
                <c:pt idx="6">
                  <c:v>2975.2226081421204</c:v>
                </c:pt>
                <c:pt idx="7">
                  <c:v>-3024.7738745235156</c:v>
                </c:pt>
              </c:numCache>
            </c:numRef>
          </c:val>
        </c:ser>
        <c:ser>
          <c:idx val="2"/>
          <c:order val="2"/>
          <c:tx>
            <c:strRef>
              <c:f>Sheet1!#REF!</c:f>
              <c:strCache>
                <c:ptCount val="2"/>
                <c:pt idx="0">
                  <c:v>APOYO_INFERIOR_MOVIL con Rvd</c:v>
                </c:pt>
                <c:pt idx="1">
                  <c:v>cos(α)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Sheet1!#REF!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Sheet1!#REF!</c:f>
              <c:numCache>
                <c:formatCode>0.00E+00</c:formatCode>
                <c:ptCount val="8"/>
                <c:pt idx="0">
                  <c:v>1811.0361763366295</c:v>
                </c:pt>
                <c:pt idx="1">
                  <c:v>-5322.1995573258991</c:v>
                </c:pt>
                <c:pt idx="2">
                  <c:v>-2661.0997786629496</c:v>
                </c:pt>
                <c:pt idx="3">
                  <c:v>5410.9267346730912</c:v>
                </c:pt>
                <c:pt idx="4">
                  <c:v>5950.4452162842408</c:v>
                </c:pt>
                <c:pt idx="5">
                  <c:v>-6049.5477490470312</c:v>
                </c:pt>
                <c:pt idx="6">
                  <c:v>5950.4452162842408</c:v>
                </c:pt>
                <c:pt idx="7">
                  <c:v>-6049.5477490470312</c:v>
                </c:pt>
              </c:numCache>
            </c:numRef>
          </c:val>
        </c:ser>
        <c:ser>
          <c:idx val="3"/>
          <c:order val="3"/>
          <c:tx>
            <c:strRef>
              <c:f>Sheet1!#REF!</c:f>
              <c:strCache>
                <c:ptCount val="2"/>
                <c:pt idx="0">
                  <c:v>1000</c:v>
                </c:pt>
                <c:pt idx="1">
                  <c:v>1/sen(α)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Sheet1!#REF!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Sheet1!#REF!</c:f>
              <c:numCache>
                <c:formatCode>0.00E+00</c:formatCode>
                <c:ptCount val="8"/>
                <c:pt idx="0">
                  <c:v>2024.8</c:v>
                </c:pt>
                <c:pt idx="1">
                  <c:v>-5950.4</c:v>
                </c:pt>
                <c:pt idx="2">
                  <c:v>-2975.2</c:v>
                </c:pt>
                <c:pt idx="3">
                  <c:v>6049.6</c:v>
                </c:pt>
                <c:pt idx="4">
                  <c:v>6652.8000000000011</c:v>
                </c:pt>
                <c:pt idx="5">
                  <c:v>-6763.6</c:v>
                </c:pt>
                <c:pt idx="6">
                  <c:v>6652.8000000000011</c:v>
                </c:pt>
                <c:pt idx="7">
                  <c:v>-6763.6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018696"/>
        <c:axId val="349017520"/>
      </c:barChart>
      <c:catAx>
        <c:axId val="34901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017520"/>
        <c:crosses val="autoZero"/>
        <c:auto val="1"/>
        <c:lblAlgn val="ctr"/>
        <c:lblOffset val="100"/>
        <c:noMultiLvlLbl val="0"/>
      </c:catAx>
      <c:valAx>
        <c:axId val="3490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01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488" cy="60588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</xdr:colOff>
      <xdr:row>0</xdr:row>
      <xdr:rowOff>178526</xdr:rowOff>
    </xdr:from>
    <xdr:to>
      <xdr:col>11</xdr:col>
      <xdr:colOff>701168</xdr:colOff>
      <xdr:row>21</xdr:row>
      <xdr:rowOff>191881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2720" y="178526"/>
          <a:ext cx="5168537" cy="3997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68"/>
  <sheetViews>
    <sheetView tabSelected="1" zoomScaleNormal="100" workbookViewId="0">
      <selection activeCell="I50" sqref="I50:K55"/>
    </sheetView>
  </sheetViews>
  <sheetFormatPr defaultRowHeight="14.4" x14ac:dyDescent="0.3"/>
  <cols>
    <col min="3" max="3" width="9.77734375" bestFit="1" customWidth="1"/>
    <col min="4" max="4" width="19.77734375" customWidth="1"/>
    <col min="5" max="7" width="9.44140625" bestFit="1" customWidth="1"/>
    <col min="8" max="8" width="18.33203125" customWidth="1"/>
    <col min="9" max="9" width="38.109375" bestFit="1" customWidth="1"/>
    <col min="10" max="10" width="12.6640625" bestFit="1" customWidth="1"/>
    <col min="11" max="11" width="15.109375" bestFit="1" customWidth="1"/>
    <col min="12" max="12" width="13.33203125" customWidth="1"/>
    <col min="13" max="13" width="15.77734375" bestFit="1" customWidth="1"/>
    <col min="14" max="14" width="9.44140625" bestFit="1" customWidth="1"/>
    <col min="15" max="15" width="6.88671875" bestFit="1" customWidth="1"/>
    <col min="16" max="16" width="14.33203125" bestFit="1" customWidth="1"/>
    <col min="18" max="18" width="14.88671875" bestFit="1" customWidth="1"/>
    <col min="20" max="20" width="9.109375" bestFit="1" customWidth="1"/>
    <col min="21" max="21" width="10.21875" bestFit="1" customWidth="1"/>
    <col min="23" max="23" width="21.5546875" bestFit="1" customWidth="1"/>
    <col min="25" max="25" width="10" bestFit="1" customWidth="1"/>
    <col min="26" max="36" width="9.77734375" bestFit="1" customWidth="1"/>
  </cols>
  <sheetData>
    <row r="1" spans="2:36" ht="18" x14ac:dyDescent="0.35">
      <c r="F1" s="7"/>
      <c r="G1" s="7"/>
      <c r="O1" s="22"/>
    </row>
    <row r="2" spans="2:36" x14ac:dyDescent="0.3">
      <c r="C2" s="7"/>
      <c r="D2" s="7"/>
      <c r="F2" s="7"/>
      <c r="M2" s="15"/>
      <c r="N2" s="6"/>
      <c r="O2" s="26"/>
      <c r="V2" s="15"/>
      <c r="W2" s="15"/>
      <c r="X2" s="15"/>
    </row>
    <row r="3" spans="2:36" x14ac:dyDescent="0.3">
      <c r="C3" s="7" t="s">
        <v>0</v>
      </c>
      <c r="D3" s="7"/>
      <c r="F3" s="7"/>
      <c r="M3" s="15"/>
      <c r="N3" s="6"/>
      <c r="O3" s="26"/>
      <c r="U3" s="4"/>
      <c r="V3" s="9"/>
      <c r="W3" s="9"/>
    </row>
    <row r="4" spans="2:36" x14ac:dyDescent="0.3">
      <c r="C4" s="7"/>
      <c r="D4" s="7"/>
      <c r="F4" s="7"/>
      <c r="M4" s="15"/>
      <c r="O4" s="26"/>
      <c r="U4" s="4"/>
      <c r="V4" s="9"/>
      <c r="W4" s="9"/>
      <c r="Y4" s="4"/>
    </row>
    <row r="5" spans="2:36" x14ac:dyDescent="0.3">
      <c r="C5" s="29" t="s">
        <v>1</v>
      </c>
      <c r="D5" s="29"/>
      <c r="F5" s="7"/>
      <c r="M5" s="15"/>
      <c r="N5" s="23"/>
      <c r="O5" s="26"/>
      <c r="Y5" s="14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</row>
    <row r="6" spans="2:36" x14ac:dyDescent="0.3">
      <c r="C6" s="29" t="s">
        <v>2</v>
      </c>
      <c r="D6" s="30" t="s">
        <v>3</v>
      </c>
      <c r="F6" s="7"/>
      <c r="M6" s="15"/>
      <c r="N6" s="23"/>
      <c r="O6" s="2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 spans="2:36" ht="18" x14ac:dyDescent="0.35">
      <c r="B7" s="2"/>
      <c r="C7" s="29" t="s">
        <v>4</v>
      </c>
      <c r="D7" s="35">
        <v>12</v>
      </c>
      <c r="F7" s="7"/>
      <c r="M7" s="15"/>
      <c r="N7" s="23"/>
      <c r="O7" s="2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spans="2:36" x14ac:dyDescent="0.3">
      <c r="C8" s="29" t="s">
        <v>5</v>
      </c>
      <c r="D8" s="35">
        <v>6</v>
      </c>
      <c r="M8" s="15"/>
      <c r="N8" s="23"/>
      <c r="O8" s="26"/>
      <c r="P8" s="24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</row>
    <row r="9" spans="2:36" x14ac:dyDescent="0.3">
      <c r="C9" s="31" t="s">
        <v>6</v>
      </c>
      <c r="D9" s="41">
        <v>6000</v>
      </c>
      <c r="M9" s="15"/>
      <c r="O9" s="18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2:36" x14ac:dyDescent="0.3">
      <c r="C10" s="32" t="s">
        <v>36</v>
      </c>
      <c r="D10" s="41">
        <v>3076.21819585305</v>
      </c>
      <c r="M10" s="15"/>
      <c r="O10" s="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</row>
    <row r="11" spans="2:36" x14ac:dyDescent="0.3">
      <c r="C11" s="33"/>
      <c r="D11" s="29"/>
      <c r="M11" s="15"/>
      <c r="O11" s="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</row>
    <row r="12" spans="2:36" x14ac:dyDescent="0.3">
      <c r="C12" s="31" t="s">
        <v>7</v>
      </c>
      <c r="D12" s="29"/>
      <c r="M12" s="15"/>
      <c r="N12" s="6"/>
      <c r="O12" s="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</row>
    <row r="13" spans="2:36" x14ac:dyDescent="0.3">
      <c r="C13" s="34" t="s">
        <v>8</v>
      </c>
      <c r="D13" s="30" t="s">
        <v>9</v>
      </c>
      <c r="M13" s="15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</row>
    <row r="14" spans="2:36" x14ac:dyDescent="0.3">
      <c r="B14" s="4"/>
      <c r="C14" s="35">
        <v>2</v>
      </c>
      <c r="D14" s="36">
        <v>4.7619999999999997E-4</v>
      </c>
      <c r="H14" s="3"/>
      <c r="M14" s="15"/>
      <c r="O14" s="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</row>
    <row r="15" spans="2:36" ht="15.6" x14ac:dyDescent="0.3">
      <c r="B15" s="1"/>
      <c r="C15" s="30" t="s">
        <v>10</v>
      </c>
      <c r="D15" s="36">
        <v>210000000000</v>
      </c>
      <c r="J15" s="1"/>
      <c r="K15" s="8"/>
      <c r="L15" s="8"/>
      <c r="M15" s="15"/>
      <c r="O15" s="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</row>
    <row r="16" spans="2:36" x14ac:dyDescent="0.3">
      <c r="C16" s="37"/>
      <c r="D16" s="36">
        <f>AREA*E</f>
        <v>100002000</v>
      </c>
      <c r="G16" s="4"/>
      <c r="H16" s="20"/>
      <c r="K16" s="10"/>
      <c r="L16" s="10"/>
      <c r="N16" s="4"/>
      <c r="O16" s="6"/>
    </row>
    <row r="17" spans="2:26" x14ac:dyDescent="0.3">
      <c r="C17" s="11"/>
      <c r="D17" s="11"/>
      <c r="G17" s="4"/>
      <c r="H17" s="20"/>
      <c r="K17" s="10"/>
      <c r="L17" s="10"/>
    </row>
    <row r="18" spans="2:26" x14ac:dyDescent="0.3">
      <c r="B18" s="4"/>
      <c r="G18" s="4"/>
      <c r="H18" s="21"/>
      <c r="J18" s="4"/>
      <c r="K18" s="10"/>
      <c r="L18" s="10"/>
      <c r="Q18" s="51"/>
      <c r="R18" s="51"/>
    </row>
    <row r="19" spans="2:26" x14ac:dyDescent="0.3">
      <c r="B19" s="4"/>
      <c r="J19" s="4"/>
      <c r="K19" s="10"/>
      <c r="L19" s="10"/>
      <c r="Q19" s="7"/>
      <c r="R19" s="47"/>
    </row>
    <row r="20" spans="2:26" x14ac:dyDescent="0.3">
      <c r="G20" s="25"/>
      <c r="K20" s="7"/>
      <c r="L20" s="7"/>
      <c r="Q20" s="45"/>
      <c r="R20" s="48"/>
      <c r="S20" s="44"/>
    </row>
    <row r="21" spans="2:26" x14ac:dyDescent="0.3">
      <c r="G21" s="4"/>
      <c r="H21" s="5"/>
      <c r="L21" s="13"/>
      <c r="M21" s="13"/>
      <c r="Q21" s="7"/>
      <c r="R21" s="47"/>
    </row>
    <row r="22" spans="2:26" ht="15.6" x14ac:dyDescent="0.3">
      <c r="B22" s="1"/>
      <c r="C22" s="11"/>
      <c r="D22" s="7"/>
      <c r="G22" s="4"/>
      <c r="H22" s="5"/>
      <c r="J22" s="1"/>
      <c r="K22" s="17"/>
      <c r="L22" s="19"/>
      <c r="M22" s="14"/>
      <c r="N22" s="14"/>
      <c r="Q22" s="46"/>
      <c r="R22" s="49"/>
      <c r="S22" s="6"/>
      <c r="Z22" s="14"/>
    </row>
    <row r="23" spans="2:26" ht="15.6" x14ac:dyDescent="0.3">
      <c r="B23" s="1"/>
      <c r="C23" s="11"/>
      <c r="D23" s="7"/>
      <c r="J23" s="1"/>
      <c r="K23" s="17"/>
      <c r="L23" s="19"/>
      <c r="M23" s="14"/>
      <c r="N23" s="14"/>
      <c r="Q23" s="1"/>
      <c r="R23" s="10"/>
      <c r="S23" s="6"/>
      <c r="Z23" s="14"/>
    </row>
    <row r="24" spans="2:26" x14ac:dyDescent="0.3">
      <c r="B24" t="s">
        <v>15</v>
      </c>
      <c r="C24" s="11"/>
      <c r="D24" s="7"/>
      <c r="K24" s="17"/>
      <c r="L24" s="19"/>
      <c r="M24" s="14"/>
      <c r="Q24" s="13"/>
      <c r="R24" s="14"/>
      <c r="S24" s="6"/>
    </row>
    <row r="25" spans="2:26" x14ac:dyDescent="0.3">
      <c r="C25" s="7" t="s">
        <v>32</v>
      </c>
      <c r="D25" s="7"/>
      <c r="K25" s="17"/>
      <c r="L25" s="19"/>
      <c r="M25" s="14"/>
      <c r="N25" s="14"/>
      <c r="Q25" s="13"/>
      <c r="R25" s="14"/>
    </row>
    <row r="26" spans="2:26" x14ac:dyDescent="0.3">
      <c r="B26" t="s">
        <v>15</v>
      </c>
      <c r="C26" s="7"/>
      <c r="D26" s="7"/>
      <c r="Q26" s="13"/>
      <c r="R26" s="14"/>
    </row>
    <row r="27" spans="2:26" x14ac:dyDescent="0.3">
      <c r="B27" s="4" t="s">
        <v>16</v>
      </c>
      <c r="C27" s="7"/>
      <c r="D27" s="7"/>
      <c r="G27" s="4"/>
      <c r="H27" s="11"/>
      <c r="Q27" s="13"/>
      <c r="R27" s="7"/>
    </row>
    <row r="28" spans="2:26" ht="18" x14ac:dyDescent="0.35">
      <c r="B28" s="4"/>
      <c r="C28" s="7" t="s">
        <v>17</v>
      </c>
      <c r="D28" s="7" t="s">
        <v>18</v>
      </c>
      <c r="E28" t="s">
        <v>19</v>
      </c>
      <c r="F28" t="s">
        <v>20</v>
      </c>
      <c r="G28" s="4" t="s">
        <v>21</v>
      </c>
      <c r="H28" s="11"/>
      <c r="I28" s="38" t="s">
        <v>11</v>
      </c>
      <c r="J28" s="10">
        <f>ATAN(H/L)</f>
        <v>0.46364760900080609</v>
      </c>
      <c r="K28" s="39"/>
      <c r="Q28" s="13"/>
      <c r="R28" s="7"/>
    </row>
    <row r="29" spans="2:26" ht="19.8" x14ac:dyDescent="0.35">
      <c r="B29" t="s">
        <v>16</v>
      </c>
      <c r="C29" s="7"/>
      <c r="D29" s="7"/>
      <c r="G29" s="4"/>
      <c r="H29" s="12"/>
      <c r="I29" s="38" t="s">
        <v>12</v>
      </c>
      <c r="J29" s="10">
        <f>SIN(α)</f>
        <v>0.44721359549995793</v>
      </c>
      <c r="K29" s="38" t="s">
        <v>33</v>
      </c>
      <c r="L29" s="7">
        <f>sen_α^2</f>
        <v>0.19999999999999998</v>
      </c>
    </row>
    <row r="30" spans="2:26" ht="19.8" x14ac:dyDescent="0.35">
      <c r="C30">
        <v>1</v>
      </c>
      <c r="D30" s="14">
        <v>0</v>
      </c>
      <c r="E30" s="14">
        <v>0</v>
      </c>
      <c r="F30" s="14">
        <v>-12000</v>
      </c>
      <c r="G30" s="14">
        <v>3000</v>
      </c>
      <c r="H30" s="7"/>
      <c r="I30" s="38" t="s">
        <v>13</v>
      </c>
      <c r="J30" s="10">
        <f>COS(α)</f>
        <v>0.89442719099991586</v>
      </c>
      <c r="K30" s="38" t="s">
        <v>34</v>
      </c>
      <c r="L30" s="7">
        <f>cos_α^2</f>
        <v>0.79999999999999993</v>
      </c>
      <c r="Q30" s="50"/>
    </row>
    <row r="31" spans="2:26" ht="18" x14ac:dyDescent="0.35">
      <c r="B31" s="6"/>
      <c r="C31">
        <v>2</v>
      </c>
      <c r="D31" s="14">
        <v>7.1999E-4</v>
      </c>
      <c r="E31" s="14">
        <v>-3.6324E-3</v>
      </c>
      <c r="G31" s="14"/>
      <c r="H31" s="7"/>
      <c r="I31" s="38" t="s">
        <v>14</v>
      </c>
      <c r="J31" s="10">
        <f>TAN(α)</f>
        <v>0.49999999999999994</v>
      </c>
      <c r="K31" s="40" t="s">
        <v>31</v>
      </c>
      <c r="Q31" s="13"/>
    </row>
    <row r="32" spans="2:26" x14ac:dyDescent="0.3">
      <c r="B32" s="4"/>
      <c r="C32">
        <v>3</v>
      </c>
      <c r="D32" s="14">
        <v>-7.1999E-4</v>
      </c>
      <c r="E32" s="14">
        <v>-3.4524E-3</v>
      </c>
      <c r="G32" s="27"/>
    </row>
    <row r="33" spans="2:18" x14ac:dyDescent="0.3">
      <c r="B33" s="4"/>
      <c r="C33">
        <v>4</v>
      </c>
      <c r="D33" s="14">
        <v>0</v>
      </c>
      <c r="E33" s="14">
        <v>-1.8000000000000001E-4</v>
      </c>
      <c r="F33" s="14">
        <v>12000</v>
      </c>
      <c r="G33" s="14"/>
      <c r="H33" s="7"/>
      <c r="R33" s="14"/>
    </row>
    <row r="34" spans="2:18" ht="18" x14ac:dyDescent="0.35">
      <c r="C34">
        <v>5</v>
      </c>
      <c r="D34" s="14">
        <v>-4.4999000000000001E-5</v>
      </c>
      <c r="E34" s="14">
        <v>-1.0962000000000001E-3</v>
      </c>
      <c r="I34" s="52" t="s">
        <v>37</v>
      </c>
      <c r="J34" s="43">
        <f>P-X</f>
        <v>2923.78180414695</v>
      </c>
    </row>
    <row r="35" spans="2:18" x14ac:dyDescent="0.3">
      <c r="B35" t="s">
        <v>22</v>
      </c>
      <c r="I35" s="6" t="s">
        <v>38</v>
      </c>
      <c r="J35" s="43">
        <f>J34/sen_α</f>
        <v>6537.7748654495572</v>
      </c>
      <c r="K35" t="s">
        <v>39</v>
      </c>
    </row>
    <row r="36" spans="2:18" x14ac:dyDescent="0.3">
      <c r="C36" t="s">
        <v>23</v>
      </c>
      <c r="D36" t="s">
        <v>24</v>
      </c>
      <c r="E36" t="s">
        <v>25</v>
      </c>
      <c r="F36" t="s">
        <v>26</v>
      </c>
      <c r="G36" t="s">
        <v>27</v>
      </c>
      <c r="I36" s="42" t="s">
        <v>43</v>
      </c>
      <c r="J36" s="43">
        <f>X/tan_α</f>
        <v>6152.4363917061009</v>
      </c>
      <c r="K36" t="s">
        <v>30</v>
      </c>
    </row>
    <row r="37" spans="2:18" x14ac:dyDescent="0.3">
      <c r="B37" t="s">
        <v>22</v>
      </c>
      <c r="I37" s="42" t="s">
        <v>44</v>
      </c>
      <c r="J37" s="43">
        <f>-X/sen_α</f>
        <v>-6878.6329995491815</v>
      </c>
      <c r="K37" t="s">
        <v>40</v>
      </c>
    </row>
    <row r="38" spans="2:18" x14ac:dyDescent="0.3">
      <c r="C38">
        <v>2</v>
      </c>
      <c r="D38">
        <v>4</v>
      </c>
      <c r="E38">
        <v>3</v>
      </c>
      <c r="F38" s="14">
        <v>-6000</v>
      </c>
      <c r="G38" s="14">
        <v>-12600000</v>
      </c>
      <c r="H38" s="14"/>
      <c r="I38" s="42" t="s">
        <v>45</v>
      </c>
      <c r="J38" s="43">
        <f>-J34/tan_α</f>
        <v>-5847.5636082939009</v>
      </c>
      <c r="K38" t="s">
        <v>41</v>
      </c>
    </row>
    <row r="39" spans="2:18" x14ac:dyDescent="0.3">
      <c r="C39">
        <v>3</v>
      </c>
      <c r="D39">
        <v>3</v>
      </c>
      <c r="E39">
        <v>2</v>
      </c>
      <c r="F39" s="14">
        <v>-3000</v>
      </c>
      <c r="G39" s="14">
        <v>-6299900</v>
      </c>
      <c r="H39" s="14"/>
      <c r="I39" s="42" t="s">
        <v>46</v>
      </c>
      <c r="J39" s="43">
        <f>-J34</f>
        <v>-2923.78180414695</v>
      </c>
      <c r="K39" t="s">
        <v>42</v>
      </c>
    </row>
    <row r="40" spans="2:18" x14ac:dyDescent="0.3">
      <c r="C40">
        <v>4</v>
      </c>
      <c r="D40">
        <v>2</v>
      </c>
      <c r="E40">
        <v>1</v>
      </c>
      <c r="F40" s="14">
        <v>6000</v>
      </c>
      <c r="G40" s="14">
        <v>12600000</v>
      </c>
      <c r="H40" s="14"/>
      <c r="J40" s="43"/>
    </row>
    <row r="41" spans="2:18" x14ac:dyDescent="0.3">
      <c r="C41">
        <v>5</v>
      </c>
      <c r="D41">
        <v>1</v>
      </c>
      <c r="E41">
        <v>5</v>
      </c>
      <c r="F41" s="14">
        <v>6708.2</v>
      </c>
      <c r="G41" s="14">
        <v>14087000</v>
      </c>
      <c r="H41" s="14"/>
      <c r="I41" s="42" t="s">
        <v>54</v>
      </c>
      <c r="J41" s="43">
        <f>(12/tan_α)*(X-P)</f>
        <v>-70170.763299526807</v>
      </c>
    </row>
    <row r="42" spans="2:18" x14ac:dyDescent="0.3">
      <c r="C42">
        <v>6</v>
      </c>
      <c r="D42">
        <v>4</v>
      </c>
      <c r="E42">
        <v>5</v>
      </c>
      <c r="F42" s="14">
        <v>-6708.2</v>
      </c>
      <c r="G42" s="14">
        <v>-14087000</v>
      </c>
      <c r="H42" s="14"/>
      <c r="I42" s="42" t="s">
        <v>55</v>
      </c>
      <c r="J42" s="43">
        <f>3*(X-P)</f>
        <v>-8771.345412440849</v>
      </c>
    </row>
    <row r="43" spans="2:18" x14ac:dyDescent="0.3">
      <c r="C43">
        <v>7</v>
      </c>
      <c r="D43">
        <v>5</v>
      </c>
      <c r="E43">
        <v>3</v>
      </c>
      <c r="F43" s="14">
        <v>6708.2</v>
      </c>
      <c r="G43" s="14">
        <v>14087000</v>
      </c>
      <c r="H43" s="14"/>
      <c r="I43" s="42" t="s">
        <v>58</v>
      </c>
      <c r="J43" s="43">
        <f>(12/tan_α)*(X)</f>
        <v>73829.236700473208</v>
      </c>
    </row>
    <row r="44" spans="2:18" x14ac:dyDescent="0.3">
      <c r="C44">
        <v>8</v>
      </c>
      <c r="D44">
        <v>5</v>
      </c>
      <c r="E44">
        <v>2</v>
      </c>
      <c r="F44" s="14">
        <v>-6708.2</v>
      </c>
      <c r="G44" s="14">
        <v>-14087000</v>
      </c>
      <c r="H44" s="14"/>
      <c r="I44" s="42" t="s">
        <v>56</v>
      </c>
      <c r="J44" s="43">
        <f>2*((P-X)/sen_α)*(-3/(sen_α*cos_α))</f>
        <v>-98066.622981743363</v>
      </c>
    </row>
    <row r="45" spans="2:18" x14ac:dyDescent="0.3">
      <c r="B45" t="s">
        <v>28</v>
      </c>
      <c r="G45" s="14"/>
      <c r="H45" s="14"/>
      <c r="I45" s="42" t="s">
        <v>57</v>
      </c>
      <c r="J45" s="43">
        <f>2*((-X)/sen_α)*(-3/(sen_α*cos_α))</f>
        <v>103179.49499323773</v>
      </c>
    </row>
    <row r="46" spans="2:18" x14ac:dyDescent="0.3">
      <c r="C46" t="s">
        <v>29</v>
      </c>
      <c r="J46" s="43">
        <f>SUM(J41:J45)</f>
        <v>0</v>
      </c>
    </row>
    <row r="47" spans="2:18" x14ac:dyDescent="0.3">
      <c r="B47" t="s">
        <v>28</v>
      </c>
    </row>
    <row r="48" spans="2:18" x14ac:dyDescent="0.3">
      <c r="B48" s="14"/>
      <c r="C48" s="14">
        <v>14087000</v>
      </c>
    </row>
    <row r="49" spans="2:20" x14ac:dyDescent="0.3">
      <c r="C49" s="14"/>
    </row>
    <row r="50" spans="2:20" x14ac:dyDescent="0.3">
      <c r="I50" s="14"/>
      <c r="J50" s="6"/>
    </row>
    <row r="51" spans="2:20" x14ac:dyDescent="0.3">
      <c r="H51" s="14"/>
      <c r="I51" s="28"/>
      <c r="J51" s="27"/>
    </row>
    <row r="52" spans="2:20" x14ac:dyDescent="0.3">
      <c r="H52" s="27"/>
      <c r="I52" s="42"/>
      <c r="J52" s="43"/>
    </row>
    <row r="53" spans="2:20" x14ac:dyDescent="0.3">
      <c r="I53" s="42"/>
      <c r="J53" s="43"/>
    </row>
    <row r="54" spans="2:20" x14ac:dyDescent="0.3">
      <c r="B54" s="14"/>
      <c r="J54" s="43"/>
    </row>
    <row r="59" spans="2:20" ht="21" x14ac:dyDescent="0.4">
      <c r="K59" s="53" t="s">
        <v>35</v>
      </c>
      <c r="L59" s="54"/>
      <c r="M59" s="54"/>
      <c r="N59" s="54"/>
      <c r="O59" s="54"/>
      <c r="P59" s="55"/>
    </row>
    <row r="60" spans="2:20" ht="16.8" x14ac:dyDescent="0.35">
      <c r="K60" s="56"/>
      <c r="L60" s="57" t="s">
        <v>4</v>
      </c>
      <c r="M60" s="58" t="s">
        <v>47</v>
      </c>
      <c r="N60" s="15" t="s">
        <v>48</v>
      </c>
      <c r="O60" s="13" t="s">
        <v>52</v>
      </c>
      <c r="P60" s="15" t="s">
        <v>53</v>
      </c>
      <c r="R60" s="15" t="s">
        <v>49</v>
      </c>
      <c r="S60" s="13" t="s">
        <v>50</v>
      </c>
      <c r="T60" s="15" t="s">
        <v>51</v>
      </c>
    </row>
    <row r="61" spans="2:20" x14ac:dyDescent="0.3">
      <c r="K61">
        <v>2</v>
      </c>
      <c r="L61" s="5">
        <f>L</f>
        <v>12</v>
      </c>
      <c r="M61" s="14">
        <f>J38</f>
        <v>-5847.5636082939009</v>
      </c>
      <c r="N61" s="5">
        <v>2</v>
      </c>
      <c r="O61">
        <f>L61*N61</f>
        <v>24</v>
      </c>
      <c r="P61" s="14">
        <f>M61*O61</f>
        <v>-140341.52659905361</v>
      </c>
    </row>
    <row r="62" spans="2:20" x14ac:dyDescent="0.3">
      <c r="K62">
        <v>3</v>
      </c>
      <c r="L62" s="5">
        <f>L/2</f>
        <v>6</v>
      </c>
      <c r="M62" s="14">
        <f>J39</f>
        <v>-2923.78180414695</v>
      </c>
      <c r="N62" s="5">
        <v>1</v>
      </c>
      <c r="O62">
        <f t="shared" ref="O62:O67" si="0">L62*N62</f>
        <v>6</v>
      </c>
      <c r="P62" s="14">
        <f t="shared" ref="P62:P67" si="1">M62*O62</f>
        <v>-17542.690824881698</v>
      </c>
    </row>
    <row r="63" spans="2:20" x14ac:dyDescent="0.3">
      <c r="K63">
        <v>4</v>
      </c>
      <c r="L63" s="5">
        <f>L</f>
        <v>12</v>
      </c>
      <c r="M63" s="14">
        <f>J36</f>
        <v>6152.4363917061009</v>
      </c>
      <c r="N63" s="5">
        <v>2</v>
      </c>
      <c r="O63">
        <f t="shared" si="0"/>
        <v>24</v>
      </c>
      <c r="P63" s="14">
        <f t="shared" si="1"/>
        <v>147658.47340094642</v>
      </c>
    </row>
    <row r="64" spans="2:20" x14ac:dyDescent="0.3">
      <c r="K64">
        <v>5</v>
      </c>
      <c r="L64" s="5">
        <f>(L/2)/cos_α</f>
        <v>6.7082039324993694</v>
      </c>
      <c r="M64" s="14">
        <f>J35</f>
        <v>6537.7748654495572</v>
      </c>
      <c r="N64" s="5">
        <f>-1/sen_α</f>
        <v>-2.2360679774997898</v>
      </c>
      <c r="O64">
        <f t="shared" si="0"/>
        <v>-15.000000000000002</v>
      </c>
      <c r="P64" s="14">
        <f t="shared" si="1"/>
        <v>-98066.622981743363</v>
      </c>
    </row>
    <row r="65" spans="11:16" x14ac:dyDescent="0.3">
      <c r="K65">
        <v>6</v>
      </c>
      <c r="L65" s="5">
        <f>(L/2)/cos_α</f>
        <v>6.7082039324993694</v>
      </c>
      <c r="M65" s="14">
        <f>J37</f>
        <v>-6878.6329995491815</v>
      </c>
      <c r="N65" s="5">
        <f>-1/sen_α</f>
        <v>-2.2360679774997898</v>
      </c>
      <c r="O65">
        <f t="shared" si="0"/>
        <v>-15.000000000000002</v>
      </c>
      <c r="P65" s="14">
        <f t="shared" si="1"/>
        <v>103179.49499323773</v>
      </c>
    </row>
    <row r="66" spans="11:16" x14ac:dyDescent="0.3">
      <c r="K66">
        <v>7</v>
      </c>
      <c r="L66" s="5">
        <f>(L/2)/cos_α</f>
        <v>6.7082039324993694</v>
      </c>
      <c r="M66" s="14">
        <f>J35</f>
        <v>6537.7748654495572</v>
      </c>
      <c r="N66" s="5">
        <f>-1/sen_α</f>
        <v>-2.2360679774997898</v>
      </c>
      <c r="O66">
        <f t="shared" si="0"/>
        <v>-15.000000000000002</v>
      </c>
      <c r="P66" s="14">
        <f t="shared" si="1"/>
        <v>-98066.622981743363</v>
      </c>
    </row>
    <row r="67" spans="11:16" x14ac:dyDescent="0.3">
      <c r="K67">
        <v>8</v>
      </c>
      <c r="L67" s="5">
        <f>(L/2)/cos_α</f>
        <v>6.7082039324993694</v>
      </c>
      <c r="M67" s="14">
        <f>J37</f>
        <v>-6878.6329995491815</v>
      </c>
      <c r="N67" s="5">
        <f>-1/sen_α</f>
        <v>-2.2360679774997898</v>
      </c>
      <c r="O67">
        <f t="shared" si="0"/>
        <v>-15.000000000000002</v>
      </c>
      <c r="P67" s="14">
        <f t="shared" si="1"/>
        <v>103179.49499323773</v>
      </c>
    </row>
    <row r="68" spans="11:16" x14ac:dyDescent="0.3">
      <c r="P68" s="27">
        <f>SUM(P61:P67)</f>
        <v>-1.4551915228366852E-10</v>
      </c>
    </row>
  </sheetData>
  <mergeCells count="2">
    <mergeCell ref="Q18:R18"/>
    <mergeCell ref="K59:P59"/>
  </mergeCells>
  <conditionalFormatting sqref="Z6:AJ15">
    <cfRule type="colorScale" priority="5">
      <colorScale>
        <cfvo type="min"/>
        <cfvo type="max"/>
        <color rgb="FF63BE7B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44</vt:i4>
      </vt:variant>
    </vt:vector>
  </HeadingPairs>
  <TitlesOfParts>
    <vt:vector size="46" baseType="lpstr">
      <vt:lpstr>Sheet1</vt:lpstr>
      <vt:lpstr>Chart1</vt:lpstr>
      <vt:lpstr>_2_X_P</vt:lpstr>
      <vt:lpstr>A</vt:lpstr>
      <vt:lpstr>AREA</vt:lpstr>
      <vt:lpstr>Brazo</vt:lpstr>
      <vt:lpstr>cos_30</vt:lpstr>
      <vt:lpstr>cos_60</vt:lpstr>
      <vt:lpstr>cos_α</vt:lpstr>
      <vt:lpstr>cos2_α</vt:lpstr>
      <vt:lpstr>E</vt:lpstr>
      <vt:lpstr>H</vt:lpstr>
      <vt:lpstr>Ha</vt:lpstr>
      <vt:lpstr>Iy</vt:lpstr>
      <vt:lpstr>L</vt:lpstr>
      <vt:lpstr>N1_</vt:lpstr>
      <vt:lpstr>N2_</vt:lpstr>
      <vt:lpstr>N3_</vt:lpstr>
      <vt:lpstr>N4_</vt:lpstr>
      <vt:lpstr>N5_</vt:lpstr>
      <vt:lpstr>N6_</vt:lpstr>
      <vt:lpstr>N7_</vt:lpstr>
      <vt:lpstr>N8_</vt:lpstr>
      <vt:lpstr>P</vt:lpstr>
      <vt:lpstr>P_x_sen_α</vt:lpstr>
      <vt:lpstr>P_x_tan_α</vt:lpstr>
      <vt:lpstr>sen_α</vt:lpstr>
      <vt:lpstr>sen2_α</vt:lpstr>
      <vt:lpstr>sin_30</vt:lpstr>
      <vt:lpstr>sin_60</vt:lpstr>
      <vt:lpstr>sqrt_3</vt:lpstr>
      <vt:lpstr>tan_α</vt:lpstr>
      <vt:lpstr>X</vt:lpstr>
      <vt:lpstr>X_sen_α</vt:lpstr>
      <vt:lpstr>X_tan_α</vt:lpstr>
      <vt:lpstr>y</vt:lpstr>
      <vt:lpstr>α</vt:lpstr>
      <vt:lpstr>α_β</vt:lpstr>
      <vt:lpstr>β</vt:lpstr>
      <vt:lpstr>Δ</vt:lpstr>
      <vt:lpstr>δ3</vt:lpstr>
      <vt:lpstr>Δx</vt:lpstr>
      <vt:lpstr>Δy</vt:lpstr>
      <vt:lpstr>Δy_Δx</vt:lpstr>
      <vt:lpstr>λ</vt:lpstr>
      <vt:lpstr>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2023-01-08T11:55:33Z</dcterms:modified>
</cp:coreProperties>
</file>