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eom\Desktop\ESTRUCTURAS\TERCERO\PROBLEMAS_TIPO\08_VOLADIZO_ATIRANTADO_UPC_4_4_2\"/>
    </mc:Choice>
  </mc:AlternateContent>
  <bookViews>
    <workbookView xWindow="0" yWindow="0" windowWidth="2172" windowHeight="0"/>
  </bookViews>
  <sheets>
    <sheet name="Sheet1" sheetId="1" r:id="rId1"/>
  </sheets>
  <definedNames>
    <definedName name="A">Sheet1!$C$13</definedName>
    <definedName name="Alfa">Sheet1!$F$16</definedName>
    <definedName name="cos_alfa">Sheet1!$F$19</definedName>
    <definedName name="E">Sheet1!$C$12</definedName>
    <definedName name="EA">Sheet1!$C$14</definedName>
    <definedName name="EI">Sheet1!$C$16</definedName>
    <definedName name="I">Sheet1!$C$15</definedName>
    <definedName name="l">Sheet1!$F$12</definedName>
    <definedName name="M_x">Sheet1!$K$42</definedName>
    <definedName name="ME">Sheet1!$K$37</definedName>
    <definedName name="p">Sheet1!$F$13</definedName>
    <definedName name="p_l_2">Sheet1!$K$34</definedName>
    <definedName name="sen_alfa">Sheet1!$F$18</definedName>
    <definedName name="T">Sheet1!$K$35</definedName>
    <definedName name="T_sen_alfa">Sheet1!$K$36</definedName>
    <definedName name="tan_Alfa">Sheet1!$F$17</definedName>
    <definedName name="VE">Sheet1!$K$38</definedName>
    <definedName name="Vertice_Mx">Sheet1!$K$44</definedName>
    <definedName name="x">Sheet1!$K$41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5" i="1" l="1"/>
  <c r="K57" i="1" s="1"/>
  <c r="K54" i="1"/>
  <c r="F19" i="1"/>
  <c r="C14" i="1"/>
  <c r="C16" i="1"/>
  <c r="K47" i="1"/>
  <c r="K35" i="1"/>
  <c r="Q42" i="1"/>
  <c r="K34" i="1"/>
  <c r="G16" i="1"/>
  <c r="F17" i="1" s="1"/>
  <c r="F18" i="1" l="1"/>
  <c r="K36" i="1" l="1"/>
  <c r="K49" i="1"/>
  <c r="K48" i="1"/>
  <c r="K51" i="1" s="1"/>
  <c r="K58" i="1" s="1"/>
  <c r="K37" i="1" l="1"/>
  <c r="K44" i="1"/>
  <c r="M44" i="1" s="1"/>
  <c r="K38" i="1"/>
  <c r="M38" i="1" s="1"/>
  <c r="K42" i="1"/>
  <c r="Q44" i="1"/>
  <c r="Q43" i="1"/>
  <c r="M37" i="1" l="1"/>
  <c r="K43" i="1"/>
</calcChain>
</file>

<file path=xl/sharedStrings.xml><?xml version="1.0" encoding="utf-8"?>
<sst xmlns="http://schemas.openxmlformats.org/spreadsheetml/2006/main" count="71" uniqueCount="67">
  <si>
    <t>E</t>
  </si>
  <si>
    <t>A</t>
  </si>
  <si>
    <t>EA</t>
  </si>
  <si>
    <t>p</t>
  </si>
  <si>
    <t>Alfa</t>
  </si>
  <si>
    <t>tan_Alfa</t>
  </si>
  <si>
    <t>----------------------------------------------------------------------------</t>
  </si>
  <si>
    <t>desX</t>
  </si>
  <si>
    <t>desY</t>
  </si>
  <si>
    <t>girZ</t>
  </si>
  <si>
    <t>reaX</t>
  </si>
  <si>
    <t>reaY</t>
  </si>
  <si>
    <t>momZ</t>
  </si>
  <si>
    <t>------------------------------------------------------------------------------</t>
  </si>
  <si>
    <t>punIni</t>
  </si>
  <si>
    <t>punFin</t>
  </si>
  <si>
    <t>axiIni</t>
  </si>
  <si>
    <t>axiFin</t>
  </si>
  <si>
    <t>axiMáx</t>
  </si>
  <si>
    <t>xAxiMáx</t>
  </si>
  <si>
    <t>xAxiNul</t>
  </si>
  <si>
    <t>corIni</t>
  </si>
  <si>
    <t>corFin</t>
  </si>
  <si>
    <t>corMáx</t>
  </si>
  <si>
    <t>xCorMáx</t>
  </si>
  <si>
    <t>xCorNul</t>
  </si>
  <si>
    <t>fleIni</t>
  </si>
  <si>
    <t>fleFin</t>
  </si>
  <si>
    <t>fleMáx</t>
  </si>
  <si>
    <t>xFleMáx</t>
  </si>
  <si>
    <t>xFleNul</t>
  </si>
  <si>
    <t>desIni</t>
  </si>
  <si>
    <t>desFin</t>
  </si>
  <si>
    <t>desMáx</t>
  </si>
  <si>
    <t>xDesMáx</t>
  </si>
  <si>
    <t>l</t>
  </si>
  <si>
    <t>POQUITUCAS DE CUENTAS</t>
  </si>
  <si>
    <t>T</t>
  </si>
  <si>
    <t>sen_alfa</t>
  </si>
  <si>
    <t>p*l^2</t>
  </si>
  <si>
    <t>T*sen_alfa</t>
  </si>
  <si>
    <r>
      <t>M</t>
    </r>
    <r>
      <rPr>
        <vertAlign val="subscript"/>
        <sz val="11"/>
        <color theme="1"/>
        <rFont val="Calibri"/>
        <family val="2"/>
        <scheme val="minor"/>
      </rPr>
      <t>E</t>
    </r>
  </si>
  <si>
    <r>
      <t>V</t>
    </r>
    <r>
      <rPr>
        <vertAlign val="subscript"/>
        <sz val="11"/>
        <color theme="1"/>
        <rFont val="Calibri"/>
        <family val="2"/>
        <scheme val="minor"/>
      </rPr>
      <t>E</t>
    </r>
  </si>
  <si>
    <t>l*p-T_sen_alfa</t>
  </si>
  <si>
    <t>Errores</t>
  </si>
  <si>
    <t>para</t>
  </si>
  <si>
    <t xml:space="preserve">x = </t>
  </si>
  <si>
    <t>M(x)</t>
  </si>
  <si>
    <t>((-p)*(x^2)/2)+(p*l-T_sen_alfa)*x+(l*T_sen_alfa-p_l_2/2)</t>
  </si>
  <si>
    <t>((-p)*(x^2)/2)</t>
  </si>
  <si>
    <t>(p*l-T_sen_alfa)*x</t>
  </si>
  <si>
    <t>-(l*T_sen_alfa-p_l_2/2)</t>
  </si>
  <si>
    <t>CÁLCULO REDUNDANTE</t>
  </si>
  <si>
    <t>M(x)=-ME+VE*x-(p*x^2/2)</t>
  </si>
  <si>
    <t>Vertice_Mx</t>
  </si>
  <si>
    <t>l-T_sen_alfa/p</t>
  </si>
  <si>
    <t>p_l_2/2-l*T_sen_alfa</t>
  </si>
  <si>
    <t>PTV</t>
  </si>
  <si>
    <t>I</t>
  </si>
  <si>
    <t>EI</t>
  </si>
  <si>
    <t>-p*l^4/8</t>
  </si>
  <si>
    <t>(SQRT(2)*l*I)/(A*sen_alfa)</t>
  </si>
  <si>
    <t>l^3*sen_alfa/3</t>
  </si>
  <si>
    <t>Solución UPC</t>
  </si>
  <si>
    <t>cos_alfa</t>
  </si>
  <si>
    <t>sen_alfa/3</t>
  </si>
  <si>
    <t>(I/(A*l^2))/(sen_alfa*cos_alfa)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</si>
</sst>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5" formatCode="0.000000"/>
    <numFmt numFmtId="166" formatCode="0.00000000"/>
    <numFmt numFmtId="167" formatCode="0.000"/>
    <numFmt numFmtId="169" formatCode="0.0000"/>
    <numFmt numFmtId="173" formatCode="0.0000E+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8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8"/>
      <color rgb="FFFFC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65" fontId="0" fillId="0" borderId="0" xfId="0" applyNumberFormat="1"/>
    <xf numFmtId="166" fontId="1" fillId="0" borderId="0" xfId="0" applyNumberFormat="1" applyFont="1"/>
    <xf numFmtId="11" fontId="0" fillId="0" borderId="0" xfId="0" applyNumberFormat="1"/>
    <xf numFmtId="0" fontId="0" fillId="0" borderId="0" xfId="0" applyAlignment="1">
      <alignment horizontal="center"/>
    </xf>
    <xf numFmtId="11" fontId="2" fillId="0" borderId="0" xfId="0" applyNumberFormat="1" applyFont="1"/>
    <xf numFmtId="0" fontId="0" fillId="0" borderId="1" xfId="0" applyBorder="1"/>
    <xf numFmtId="0" fontId="0" fillId="0" borderId="3" xfId="0" applyBorder="1"/>
    <xf numFmtId="0" fontId="0" fillId="0" borderId="0" xfId="0" quotePrefix="1"/>
    <xf numFmtId="0" fontId="0" fillId="0" borderId="5" xfId="0" applyBorder="1"/>
    <xf numFmtId="11" fontId="0" fillId="0" borderId="6" xfId="0" applyNumberFormat="1" applyBorder="1"/>
    <xf numFmtId="0" fontId="0" fillId="0" borderId="7" xfId="0" applyBorder="1"/>
    <xf numFmtId="11" fontId="0" fillId="0" borderId="8" xfId="0" applyNumberFormat="1" applyBorder="1"/>
    <xf numFmtId="11" fontId="0" fillId="0" borderId="10" xfId="0" applyNumberFormat="1" applyBorder="1"/>
    <xf numFmtId="167" fontId="0" fillId="0" borderId="0" xfId="0" applyNumberFormat="1"/>
    <xf numFmtId="169" fontId="3" fillId="0" borderId="0" xfId="0" applyNumberFormat="1" applyFont="1"/>
    <xf numFmtId="0" fontId="5" fillId="0" borderId="2" xfId="0" applyFont="1" applyBorder="1"/>
    <xf numFmtId="0" fontId="5" fillId="0" borderId="4" xfId="0" applyFont="1" applyBorder="1"/>
    <xf numFmtId="173" fontId="0" fillId="0" borderId="0" xfId="0" applyNumberFormat="1"/>
    <xf numFmtId="167" fontId="5" fillId="0" borderId="0" xfId="0" applyNumberFormat="1" applyFont="1"/>
    <xf numFmtId="0" fontId="3" fillId="0" borderId="0" xfId="0" applyFont="1"/>
    <xf numFmtId="0" fontId="3" fillId="0" borderId="0" xfId="0" quotePrefix="1" applyFont="1"/>
    <xf numFmtId="0" fontId="8" fillId="0" borderId="0" xfId="0" applyFont="1"/>
    <xf numFmtId="0" fontId="3" fillId="0" borderId="12" xfId="0" applyFont="1" applyBorder="1"/>
    <xf numFmtId="1" fontId="3" fillId="0" borderId="12" xfId="0" applyNumberFormat="1" applyFont="1" applyBorder="1"/>
    <xf numFmtId="0" fontId="6" fillId="0" borderId="12" xfId="0" applyFont="1" applyBorder="1" applyAlignment="1">
      <alignment horizontal="right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11" fontId="5" fillId="0" borderId="0" xfId="0" applyNumberFormat="1" applyFont="1"/>
    <xf numFmtId="0" fontId="0" fillId="0" borderId="7" xfId="0" applyFill="1" applyBorder="1"/>
    <xf numFmtId="0" fontId="0" fillId="0" borderId="9" xfId="0" applyFont="1" applyFill="1" applyBorder="1"/>
    <xf numFmtId="0" fontId="4" fillId="0" borderId="0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0" xfId="0" applyFont="1" applyBorder="1"/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27708</xdr:colOff>
      <xdr:row>0</xdr:row>
      <xdr:rowOff>152401</xdr:rowOff>
    </xdr:from>
    <xdr:to>
      <xdr:col>22</xdr:col>
      <xdr:colOff>415554</xdr:colOff>
      <xdr:row>29</xdr:row>
      <xdr:rowOff>14548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9963" y="152401"/>
          <a:ext cx="10058400" cy="51130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R62"/>
  <sheetViews>
    <sheetView tabSelected="1" topLeftCell="B16" zoomScale="85" zoomScaleNormal="85" workbookViewId="0">
      <selection activeCell="F13" sqref="F13"/>
    </sheetView>
  </sheetViews>
  <sheetFormatPr defaultRowHeight="14.4" x14ac:dyDescent="0.3"/>
  <cols>
    <col min="1" max="1" width="13" customWidth="1"/>
    <col min="2" max="2" width="9.77734375" customWidth="1"/>
    <col min="3" max="3" width="9" bestFit="1" customWidth="1"/>
    <col min="4" max="5" width="11.44140625" bestFit="1" customWidth="1"/>
    <col min="6" max="6" width="11" customWidth="1"/>
    <col min="7" max="8" width="10.44140625" bestFit="1" customWidth="1"/>
    <col min="9" max="9" width="9.77734375" customWidth="1"/>
    <col min="10" max="10" width="24.33203125" bestFit="1" customWidth="1"/>
    <col min="11" max="11" width="9.77734375" customWidth="1"/>
    <col min="12" max="12" width="13.109375" bestFit="1" customWidth="1"/>
    <col min="13" max="13" width="10.109375" bestFit="1" customWidth="1"/>
    <col min="14" max="18" width="9.77734375" customWidth="1"/>
  </cols>
  <sheetData>
    <row r="7" spans="1:7" x14ac:dyDescent="0.3">
      <c r="C7" s="3"/>
    </row>
    <row r="8" spans="1:7" x14ac:dyDescent="0.3">
      <c r="C8" s="3"/>
    </row>
    <row r="9" spans="1:7" x14ac:dyDescent="0.3">
      <c r="B9" s="8"/>
      <c r="C9" s="3"/>
    </row>
    <row r="10" spans="1:7" x14ac:dyDescent="0.3">
      <c r="A10" s="4"/>
    </row>
    <row r="11" spans="1:7" ht="15" thickBot="1" x14ac:dyDescent="0.35">
      <c r="A11" s="5"/>
    </row>
    <row r="12" spans="1:7" x14ac:dyDescent="0.3">
      <c r="B12" s="9" t="s">
        <v>0</v>
      </c>
      <c r="C12" s="10">
        <v>210000000000</v>
      </c>
      <c r="E12" s="6" t="s">
        <v>35</v>
      </c>
      <c r="F12" s="16">
        <v>3</v>
      </c>
    </row>
    <row r="13" spans="1:7" x14ac:dyDescent="0.3">
      <c r="B13" s="11" t="s">
        <v>1</v>
      </c>
      <c r="C13" s="12">
        <v>4.7619999999999997E-3</v>
      </c>
      <c r="E13" s="7" t="s">
        <v>3</v>
      </c>
      <c r="F13" s="17">
        <v>10000</v>
      </c>
    </row>
    <row r="14" spans="1:7" x14ac:dyDescent="0.3">
      <c r="B14" s="11" t="s">
        <v>2</v>
      </c>
      <c r="C14" s="12">
        <f>A*E</f>
        <v>1000020000</v>
      </c>
    </row>
    <row r="15" spans="1:7" x14ac:dyDescent="0.3">
      <c r="B15" s="30" t="s">
        <v>58</v>
      </c>
      <c r="C15" s="12">
        <v>4.7620000000000001E-5</v>
      </c>
    </row>
    <row r="16" spans="1:7" ht="15" thickBot="1" x14ac:dyDescent="0.35">
      <c r="B16" s="31" t="s">
        <v>59</v>
      </c>
      <c r="C16" s="13">
        <f>I*E</f>
        <v>10000200</v>
      </c>
      <c r="D16" s="2"/>
      <c r="E16" s="1" t="s">
        <v>4</v>
      </c>
      <c r="F16" s="14">
        <v>45</v>
      </c>
      <c r="G16" s="15">
        <f>PI()*Alfa/180</f>
        <v>0.78539816339744828</v>
      </c>
    </row>
    <row r="17" spans="1:18" x14ac:dyDescent="0.3">
      <c r="D17" s="2"/>
      <c r="E17" t="s">
        <v>5</v>
      </c>
      <c r="F17" s="14">
        <f>TAN(G16)</f>
        <v>0.99999999999999989</v>
      </c>
    </row>
    <row r="18" spans="1:18" x14ac:dyDescent="0.3">
      <c r="E18" t="s">
        <v>38</v>
      </c>
      <c r="F18" s="14">
        <f>SIN(G16)</f>
        <v>0.70710678118654746</v>
      </c>
    </row>
    <row r="19" spans="1:18" x14ac:dyDescent="0.3">
      <c r="E19" t="s">
        <v>64</v>
      </c>
      <c r="F19" s="14">
        <f>COS(G16)</f>
        <v>0.70710678118654757</v>
      </c>
    </row>
    <row r="22" spans="1:18" x14ac:dyDescent="0.3">
      <c r="A22" t="s">
        <v>6</v>
      </c>
    </row>
    <row r="23" spans="1:18" x14ac:dyDescent="0.3">
      <c r="B23" t="s">
        <v>7</v>
      </c>
      <c r="C23" t="s">
        <v>8</v>
      </c>
      <c r="D23" t="s">
        <v>9</v>
      </c>
      <c r="E23" t="s">
        <v>10</v>
      </c>
      <c r="F23" t="s">
        <v>11</v>
      </c>
      <c r="G23" t="s">
        <v>12</v>
      </c>
    </row>
    <row r="24" spans="1:18" x14ac:dyDescent="0.3">
      <c r="A24" t="s">
        <v>6</v>
      </c>
    </row>
    <row r="25" spans="1:18" x14ac:dyDescent="0.3">
      <c r="B25" s="3">
        <v>0</v>
      </c>
      <c r="C25" s="3">
        <v>0</v>
      </c>
      <c r="D25" s="3">
        <v>0</v>
      </c>
      <c r="E25" s="3">
        <v>3363.7</v>
      </c>
      <c r="F25" s="3">
        <v>6636.3</v>
      </c>
      <c r="G25" s="3">
        <v>1636.3</v>
      </c>
    </row>
    <row r="26" spans="1:18" x14ac:dyDescent="0.3">
      <c r="B26" s="3">
        <v>0</v>
      </c>
      <c r="C26" s="3">
        <v>0</v>
      </c>
      <c r="E26" s="3">
        <v>-3363.7</v>
      </c>
      <c r="F26" s="3">
        <v>3363.7</v>
      </c>
    </row>
    <row r="27" spans="1:18" x14ac:dyDescent="0.3">
      <c r="B27" s="3">
        <v>-3.3635999999999999E-6</v>
      </c>
      <c r="C27" s="3">
        <v>-1.2877000000000001E-5</v>
      </c>
      <c r="D27" s="3">
        <v>1.5169E-6</v>
      </c>
    </row>
    <row r="28" spans="1:18" x14ac:dyDescent="0.3">
      <c r="A28" t="s">
        <v>13</v>
      </c>
    </row>
    <row r="29" spans="1:18" x14ac:dyDescent="0.3">
      <c r="B29" t="s">
        <v>14</v>
      </c>
      <c r="C29" t="s">
        <v>15</v>
      </c>
      <c r="D29" t="s">
        <v>16</v>
      </c>
      <c r="E29" t="s">
        <v>17</v>
      </c>
      <c r="F29" t="s">
        <v>18</v>
      </c>
      <c r="G29" t="s">
        <v>19</v>
      </c>
      <c r="H29" t="s">
        <v>20</v>
      </c>
    </row>
    <row r="30" spans="1:18" x14ac:dyDescent="0.3">
      <c r="D30" t="s">
        <v>21</v>
      </c>
      <c r="E30" t="s">
        <v>22</v>
      </c>
      <c r="F30" t="s">
        <v>23</v>
      </c>
      <c r="G30" t="s">
        <v>24</v>
      </c>
      <c r="H30" t="s">
        <v>25</v>
      </c>
    </row>
    <row r="31" spans="1:18" x14ac:dyDescent="0.3">
      <c r="D31" t="s">
        <v>26</v>
      </c>
      <c r="E31" t="s">
        <v>27</v>
      </c>
      <c r="F31" t="s">
        <v>28</v>
      </c>
      <c r="G31" t="s">
        <v>29</v>
      </c>
      <c r="H31" t="s">
        <v>30</v>
      </c>
    </row>
    <row r="32" spans="1:18" ht="18" x14ac:dyDescent="0.35">
      <c r="D32" t="s">
        <v>31</v>
      </c>
      <c r="E32" t="s">
        <v>32</v>
      </c>
      <c r="F32" t="s">
        <v>33</v>
      </c>
      <c r="G32" t="s">
        <v>34</v>
      </c>
      <c r="J32" s="26" t="s">
        <v>36</v>
      </c>
      <c r="K32" s="27"/>
      <c r="L32" s="27"/>
      <c r="M32" s="27"/>
      <c r="N32" s="27"/>
      <c r="O32" s="27"/>
      <c r="P32" s="27"/>
      <c r="Q32" s="27"/>
      <c r="R32" s="28"/>
    </row>
    <row r="33" spans="1:18" x14ac:dyDescent="0.3">
      <c r="A33" t="s">
        <v>13</v>
      </c>
      <c r="M33" s="25" t="s">
        <v>44</v>
      </c>
    </row>
    <row r="34" spans="1:18" x14ac:dyDescent="0.3">
      <c r="A34">
        <v>1</v>
      </c>
      <c r="B34">
        <v>2</v>
      </c>
      <c r="C34">
        <v>3</v>
      </c>
      <c r="D34" s="18">
        <v>4757</v>
      </c>
      <c r="E34" s="18">
        <v>4757</v>
      </c>
      <c r="F34" s="18"/>
      <c r="G34" s="18"/>
      <c r="H34" s="18"/>
      <c r="J34" s="8" t="s">
        <v>39</v>
      </c>
      <c r="K34">
        <f>p*l^2</f>
        <v>90000</v>
      </c>
      <c r="M34" s="23"/>
    </row>
    <row r="35" spans="1:18" x14ac:dyDescent="0.3">
      <c r="A35">
        <v>2</v>
      </c>
      <c r="B35">
        <v>1</v>
      </c>
      <c r="C35">
        <v>3</v>
      </c>
      <c r="D35" s="18">
        <v>-3363.7</v>
      </c>
      <c r="E35" s="18">
        <v>-3363.7</v>
      </c>
      <c r="F35" s="18"/>
      <c r="G35" s="18"/>
      <c r="H35" s="18"/>
      <c r="J35" t="s">
        <v>37</v>
      </c>
      <c r="K35" s="29">
        <f>D34</f>
        <v>4757</v>
      </c>
      <c r="M35" s="23"/>
    </row>
    <row r="36" spans="1:18" x14ac:dyDescent="0.3">
      <c r="D36" s="18">
        <v>6636.3</v>
      </c>
      <c r="E36" s="18">
        <v>-3363.7</v>
      </c>
      <c r="F36" s="18"/>
      <c r="G36" s="18"/>
      <c r="H36" s="18">
        <v>0.66363000000000005</v>
      </c>
      <c r="J36" s="8" t="s">
        <v>40</v>
      </c>
      <c r="K36" s="3">
        <f>T*sen_alfa</f>
        <v>3363.7069581044061</v>
      </c>
      <c r="M36" s="23"/>
    </row>
    <row r="37" spans="1:18" ht="15.6" x14ac:dyDescent="0.35">
      <c r="D37" s="18">
        <v>-1636.3</v>
      </c>
      <c r="E37" s="18">
        <v>0</v>
      </c>
      <c r="F37" s="18">
        <v>565.71</v>
      </c>
      <c r="G37" s="18">
        <v>0.66363000000000005</v>
      </c>
      <c r="H37" s="18">
        <v>0.32727000000000001</v>
      </c>
      <c r="J37" t="s">
        <v>41</v>
      </c>
      <c r="K37">
        <f>(p_l_2/2)-(l*T_sen_alfa)</f>
        <v>34908.879125686784</v>
      </c>
      <c r="L37" s="8" t="s">
        <v>56</v>
      </c>
      <c r="M37" s="24">
        <f>ABS($D$37)-ABS($K$37)</f>
        <v>-33272.579125686781</v>
      </c>
    </row>
    <row r="38" spans="1:18" ht="15.6" x14ac:dyDescent="0.35">
      <c r="D38" s="18">
        <v>0</v>
      </c>
      <c r="E38" s="18">
        <v>-1.2877000000000001E-5</v>
      </c>
      <c r="F38" s="18">
        <v>-1.2977E-5</v>
      </c>
      <c r="G38" s="18">
        <v>0.89993999999999996</v>
      </c>
      <c r="H38" s="18"/>
      <c r="J38" t="s">
        <v>42</v>
      </c>
      <c r="K38">
        <f>l*p-T_sen_alfa</f>
        <v>26636.293041895595</v>
      </c>
      <c r="L38" t="s">
        <v>43</v>
      </c>
      <c r="M38" s="24">
        <f>K38-F25</f>
        <v>19999.993041895596</v>
      </c>
    </row>
    <row r="39" spans="1:18" x14ac:dyDescent="0.3">
      <c r="M39" s="24"/>
    </row>
    <row r="40" spans="1:18" x14ac:dyDescent="0.3">
      <c r="J40" t="s">
        <v>45</v>
      </c>
      <c r="M40" s="24"/>
    </row>
    <row r="41" spans="1:18" x14ac:dyDescent="0.3">
      <c r="J41" t="s">
        <v>46</v>
      </c>
      <c r="K41" s="19">
        <v>0</v>
      </c>
      <c r="M41" s="24"/>
    </row>
    <row r="42" spans="1:18" x14ac:dyDescent="0.3">
      <c r="J42" t="s">
        <v>47</v>
      </c>
      <c r="K42">
        <f>((-p)*(x^2)/2)+(p*l-T_sen_alfa)*x+(l*T_sen_alfa-p_l_2/2)</f>
        <v>-34908.879125686784</v>
      </c>
      <c r="L42" s="8" t="s">
        <v>48</v>
      </c>
      <c r="M42" s="24"/>
      <c r="Q42" s="20">
        <f>((-p)*(x^2)/2)</f>
        <v>0</v>
      </c>
      <c r="R42" s="21" t="s">
        <v>49</v>
      </c>
    </row>
    <row r="43" spans="1:18" x14ac:dyDescent="0.3">
      <c r="J43" s="21" t="s">
        <v>53</v>
      </c>
      <c r="K43" s="20">
        <f>-ME+VE*x-(p*x^2/2)</f>
        <v>-34908.879125686784</v>
      </c>
      <c r="L43" s="22" t="s">
        <v>52</v>
      </c>
      <c r="M43" s="24"/>
      <c r="Q43" s="20">
        <f>(p*l-T_sen_alfa)*x</f>
        <v>0</v>
      </c>
      <c r="R43" s="21" t="s">
        <v>50</v>
      </c>
    </row>
    <row r="44" spans="1:18" x14ac:dyDescent="0.3">
      <c r="J44" t="s">
        <v>54</v>
      </c>
      <c r="K44">
        <f>l-T_sen_alfa/p</f>
        <v>2.6636293041895596</v>
      </c>
      <c r="L44" s="8" t="s">
        <v>55</v>
      </c>
      <c r="M44" s="24">
        <f>Vertice_Mx-G37</f>
        <v>1.9999993041895596</v>
      </c>
      <c r="Q44" s="20">
        <f>-(l*T_sen_alfa-p_l_2/2)</f>
        <v>34908.879125686784</v>
      </c>
      <c r="R44" s="21" t="s">
        <v>51</v>
      </c>
    </row>
    <row r="45" spans="1:18" x14ac:dyDescent="0.3">
      <c r="M45" s="24"/>
    </row>
    <row r="46" spans="1:18" ht="18" x14ac:dyDescent="0.35">
      <c r="J46" s="26" t="s">
        <v>57</v>
      </c>
      <c r="K46" s="27"/>
      <c r="L46" s="27"/>
      <c r="M46" s="27"/>
      <c r="N46" s="27"/>
      <c r="O46" s="27"/>
      <c r="P46" s="27"/>
      <c r="Q46" s="27"/>
      <c r="R46" s="28"/>
    </row>
    <row r="47" spans="1:18" x14ac:dyDescent="0.3">
      <c r="J47" s="8" t="s">
        <v>60</v>
      </c>
      <c r="K47">
        <f>-p*l^4/8</f>
        <v>-101250</v>
      </c>
      <c r="M47" s="23"/>
    </row>
    <row r="48" spans="1:18" x14ac:dyDescent="0.3">
      <c r="J48" s="8" t="s">
        <v>61</v>
      </c>
      <c r="K48">
        <f>(SQRT(2)*l*I)/(A*sen_alfa)</f>
        <v>6.0000000000000019E-2</v>
      </c>
      <c r="M48" s="23"/>
    </row>
    <row r="49" spans="10:18" x14ac:dyDescent="0.3">
      <c r="J49" s="8" t="s">
        <v>62</v>
      </c>
      <c r="K49">
        <f>l^3*sen_alfa/3</f>
        <v>6.3639610306789267</v>
      </c>
      <c r="M49" s="23"/>
    </row>
    <row r="50" spans="10:18" x14ac:dyDescent="0.3">
      <c r="M50" s="23"/>
    </row>
    <row r="51" spans="10:18" x14ac:dyDescent="0.3">
      <c r="J51" t="s">
        <v>37</v>
      </c>
      <c r="K51">
        <f>K47/(K48-K49)</f>
        <v>16061.330250497365</v>
      </c>
      <c r="M51" s="23"/>
    </row>
    <row r="52" spans="10:18" x14ac:dyDescent="0.3">
      <c r="M52" s="23"/>
    </row>
    <row r="53" spans="10:18" ht="18" x14ac:dyDescent="0.35">
      <c r="J53" s="26" t="s">
        <v>63</v>
      </c>
      <c r="K53" s="27"/>
      <c r="L53" s="27"/>
      <c r="M53" s="33"/>
      <c r="N53" s="27"/>
      <c r="O53" s="27"/>
      <c r="P53" s="27"/>
      <c r="Q53" s="27"/>
      <c r="R53" s="28"/>
    </row>
    <row r="54" spans="10:18" ht="18" x14ac:dyDescent="0.35">
      <c r="J54" s="8" t="s">
        <v>65</v>
      </c>
      <c r="K54">
        <f>sen_alfa/3</f>
        <v>0.23570226039551581</v>
      </c>
      <c r="L54" s="32"/>
      <c r="M54" s="35"/>
      <c r="N54" s="32"/>
      <c r="O54" s="32"/>
      <c r="P54" s="32"/>
      <c r="Q54" s="32"/>
      <c r="R54" s="32"/>
    </row>
    <row r="55" spans="10:18" ht="18" x14ac:dyDescent="0.35">
      <c r="J55" s="8" t="s">
        <v>66</v>
      </c>
      <c r="K55">
        <f>(I/(A*l^2))/(sen_alfa*cos_alfa)</f>
        <v>2.2222222222222222E-3</v>
      </c>
      <c r="L55" s="32"/>
      <c r="M55" s="36"/>
      <c r="N55" s="32"/>
      <c r="O55" s="32"/>
      <c r="P55" s="32"/>
      <c r="Q55" s="32"/>
      <c r="R55" s="32"/>
    </row>
    <row r="56" spans="10:18" ht="18" x14ac:dyDescent="0.35">
      <c r="J56" s="32"/>
      <c r="L56" s="32"/>
      <c r="M56" s="36"/>
      <c r="N56" s="32"/>
      <c r="O56" s="32"/>
      <c r="P56" s="32"/>
      <c r="Q56" s="32"/>
      <c r="R56" s="32"/>
    </row>
    <row r="57" spans="10:18" ht="18" x14ac:dyDescent="0.35">
      <c r="J57" s="32" t="s">
        <v>37</v>
      </c>
      <c r="K57">
        <f>((1/8)/(K54+K55))*p*l</f>
        <v>15761.303581460121</v>
      </c>
      <c r="L57" s="32"/>
      <c r="M57" s="36"/>
      <c r="N57" s="32"/>
      <c r="O57" s="32"/>
      <c r="P57" s="32"/>
      <c r="Q57" s="32"/>
      <c r="R57" s="32"/>
    </row>
    <row r="58" spans="10:18" ht="18" x14ac:dyDescent="0.35">
      <c r="J58" s="32"/>
      <c r="K58">
        <f>K57/K51</f>
        <v>0.98131993649604743</v>
      </c>
      <c r="L58" s="32"/>
      <c r="M58" s="36"/>
      <c r="N58" s="32"/>
      <c r="O58" s="32"/>
      <c r="P58" s="32"/>
      <c r="Q58" s="32"/>
      <c r="R58" s="32"/>
    </row>
    <row r="59" spans="10:18" ht="18" x14ac:dyDescent="0.35">
      <c r="J59" s="32"/>
      <c r="L59" s="32"/>
      <c r="M59" s="37"/>
      <c r="N59" s="32"/>
      <c r="O59" s="32"/>
      <c r="P59" s="32"/>
      <c r="Q59" s="32"/>
      <c r="R59" s="32"/>
    </row>
    <row r="60" spans="10:18" ht="18" x14ac:dyDescent="0.35">
      <c r="J60" s="32"/>
      <c r="K60" s="32"/>
      <c r="L60" s="32"/>
      <c r="M60" s="32"/>
      <c r="N60" s="32"/>
      <c r="O60" s="32"/>
      <c r="P60" s="32"/>
      <c r="Q60" s="32"/>
      <c r="R60" s="32"/>
    </row>
    <row r="61" spans="10:18" ht="18" x14ac:dyDescent="0.35">
      <c r="J61" s="32"/>
      <c r="K61" s="32"/>
      <c r="L61" s="32"/>
      <c r="M61" s="32"/>
      <c r="N61" s="32"/>
      <c r="O61" s="32"/>
      <c r="P61" s="32"/>
      <c r="Q61" s="32"/>
      <c r="R61" s="32"/>
    </row>
    <row r="62" spans="10:18" x14ac:dyDescent="0.3">
      <c r="M62" s="34"/>
    </row>
  </sheetData>
  <mergeCells count="3">
    <mergeCell ref="J32:R32"/>
    <mergeCell ref="J46:R46"/>
    <mergeCell ref="J53:R5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19</vt:i4>
      </vt:variant>
    </vt:vector>
  </HeadingPairs>
  <TitlesOfParts>
    <vt:vector size="20" baseType="lpstr">
      <vt:lpstr>Sheet1</vt:lpstr>
      <vt:lpstr>A</vt:lpstr>
      <vt:lpstr>Alfa</vt:lpstr>
      <vt:lpstr>cos_alfa</vt:lpstr>
      <vt:lpstr>E</vt:lpstr>
      <vt:lpstr>EA</vt:lpstr>
      <vt:lpstr>EI</vt:lpstr>
      <vt:lpstr>I</vt:lpstr>
      <vt:lpstr>l</vt:lpstr>
      <vt:lpstr>M_x</vt:lpstr>
      <vt:lpstr>ME</vt:lpstr>
      <vt:lpstr>p</vt:lpstr>
      <vt:lpstr>p_l_2</vt:lpstr>
      <vt:lpstr>sen_alfa</vt:lpstr>
      <vt:lpstr>T</vt:lpstr>
      <vt:lpstr>T_sen_alfa</vt:lpstr>
      <vt:lpstr>tan_Alfa</vt:lpstr>
      <vt:lpstr>VE</vt:lpstr>
      <vt:lpstr>Vertice_Mx</vt:lpstr>
      <vt:lpstr>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matteom</dc:creator>
  <cp:lastModifiedBy>matteom</cp:lastModifiedBy>
  <dcterms:created xsi:type="dcterms:W3CDTF">2022-05-27T08:11:33Z</dcterms:created>
  <dcterms:modified xsi:type="dcterms:W3CDTF">2022-12-23T16:44:55Z</dcterms:modified>
</cp:coreProperties>
</file>