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m\Desktop\ESTRUCTURAS\TERCERO\PROBLEMAS_TIPO\09_JUNIO_22_PESCANTE\"/>
    </mc:Choice>
  </mc:AlternateContent>
  <bookViews>
    <workbookView xWindow="0" yWindow="0" windowWidth="19200" windowHeight="9384"/>
  </bookViews>
  <sheets>
    <sheet name="Sheet1" sheetId="1" r:id="rId1"/>
  </sheets>
  <definedNames>
    <definedName name="A">Sheet1!$E$14</definedName>
    <definedName name="b">Sheet1!$V$64</definedName>
    <definedName name="Barra">Sheet1!$H$64</definedName>
    <definedName name="E1_">Sheet1!$E$15</definedName>
    <definedName name="E2_">Sheet1!$E$18</definedName>
    <definedName name="E2__I">Sheet1!$E$19</definedName>
    <definedName name="I">Sheet1!$E$17</definedName>
    <definedName name="L">Sheet1!$E$12</definedName>
    <definedName name="m">Sheet1!$U$64</definedName>
    <definedName name="M0_INI">Sheet1!$I$64</definedName>
    <definedName name="M1_FIN">Sheet1!$J$64</definedName>
    <definedName name="χ">Sheet1!$E$21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5" i="1" l="1"/>
  <c r="Q66" i="1"/>
  <c r="Q67" i="1"/>
  <c r="Q68" i="1"/>
  <c r="Q69" i="1"/>
  <c r="Q64" i="1"/>
  <c r="AC67" i="1"/>
  <c r="AB67" i="1"/>
  <c r="AA67" i="1"/>
  <c r="Z67" i="1"/>
  <c r="Y67" i="1"/>
  <c r="T67" i="1"/>
  <c r="S67" i="1"/>
  <c r="V67" i="1" s="1"/>
  <c r="R67" i="1"/>
  <c r="X67" i="1" s="1"/>
  <c r="AC66" i="1"/>
  <c r="AB66" i="1"/>
  <c r="AA66" i="1"/>
  <c r="Z66" i="1"/>
  <c r="Y66" i="1"/>
  <c r="T66" i="1"/>
  <c r="S66" i="1"/>
  <c r="V66" i="1" s="1"/>
  <c r="R66" i="1"/>
  <c r="X66" i="1" s="1"/>
  <c r="AC65" i="1"/>
  <c r="AB65" i="1"/>
  <c r="AA65" i="1"/>
  <c r="Z65" i="1"/>
  <c r="Y65" i="1"/>
  <c r="T65" i="1"/>
  <c r="S65" i="1"/>
  <c r="V65" i="1" s="1"/>
  <c r="R65" i="1"/>
  <c r="X65" i="1" s="1"/>
  <c r="AC64" i="1"/>
  <c r="AB64" i="1"/>
  <c r="AA64" i="1"/>
  <c r="Z64" i="1"/>
  <c r="Y64" i="1"/>
  <c r="T64" i="1"/>
  <c r="S64" i="1"/>
  <c r="V64" i="1" s="1"/>
  <c r="R64" i="1"/>
  <c r="X64" i="1" s="1"/>
  <c r="V71" i="1"/>
  <c r="S71" i="1"/>
  <c r="S70" i="1"/>
  <c r="V70" i="1" s="1"/>
  <c r="S69" i="1"/>
  <c r="V69" i="1" s="1"/>
  <c r="S68" i="1"/>
  <c r="V68" i="1" s="1"/>
  <c r="S72" i="1"/>
  <c r="V72" i="1" s="1"/>
  <c r="P69" i="1"/>
  <c r="AB69" i="1" s="1"/>
  <c r="P70" i="1"/>
  <c r="AB70" i="1" s="1"/>
  <c r="P71" i="1"/>
  <c r="AB71" i="1" s="1"/>
  <c r="P72" i="1"/>
  <c r="T72" i="1" s="1"/>
  <c r="P68" i="1"/>
  <c r="AC68" i="1" s="1"/>
  <c r="J66" i="1"/>
  <c r="J65" i="1"/>
  <c r="J64" i="1"/>
  <c r="E19" i="1"/>
  <c r="E12" i="1"/>
  <c r="I66" i="1"/>
  <c r="I65" i="1"/>
  <c r="P65" i="1" s="1"/>
  <c r="I64" i="1"/>
  <c r="Q70" i="1" l="1"/>
  <c r="Z72" i="1"/>
  <c r="AB72" i="1"/>
  <c r="Q72" i="1"/>
  <c r="R72" i="1" s="1"/>
  <c r="X72" i="1" s="1"/>
  <c r="Y72" i="1"/>
  <c r="AA72" i="1" s="1"/>
  <c r="T71" i="1"/>
  <c r="Y71" i="1"/>
  <c r="Q71" i="1"/>
  <c r="Z71" i="1"/>
  <c r="R71" i="1"/>
  <c r="U71" i="1" s="1"/>
  <c r="W71" i="1" s="1"/>
  <c r="U67" i="1"/>
  <c r="W67" i="1" s="1"/>
  <c r="AD67" i="1" s="1"/>
  <c r="AA71" i="1"/>
  <c r="U64" i="1"/>
  <c r="W64" i="1" s="1"/>
  <c r="AD64" i="1" s="1"/>
  <c r="K64" i="1" s="1"/>
  <c r="U66" i="1"/>
  <c r="W66" i="1" s="1"/>
  <c r="AD66" i="1" s="1"/>
  <c r="K66" i="1" s="1"/>
  <c r="U65" i="1"/>
  <c r="W65" i="1" s="1"/>
  <c r="AD65" i="1" s="1"/>
  <c r="K65" i="1" s="1"/>
  <c r="T70" i="1"/>
  <c r="Y70" i="1"/>
  <c r="Z70" i="1"/>
  <c r="T69" i="1"/>
  <c r="Y69" i="1"/>
  <c r="Z69" i="1"/>
  <c r="AB68" i="1"/>
  <c r="T68" i="1"/>
  <c r="Y68" i="1"/>
  <c r="AA68" i="1" s="1"/>
  <c r="Z68" i="1"/>
  <c r="P66" i="1"/>
  <c r="O82" i="1"/>
  <c r="J81" i="1" s="1"/>
  <c r="R70" i="1"/>
  <c r="X70" i="1" s="1"/>
  <c r="P64" i="1"/>
  <c r="R68" i="1"/>
  <c r="X68" i="1" s="1"/>
  <c r="R69" i="1"/>
  <c r="X69" i="1" s="1"/>
  <c r="I81" i="1"/>
  <c r="I82" i="1" s="1"/>
  <c r="J88" i="1"/>
  <c r="J87" i="1"/>
  <c r="K83" i="1"/>
  <c r="K80" i="1"/>
  <c r="U72" i="1" l="1"/>
  <c r="W72" i="1" s="1"/>
  <c r="AC72" i="1" s="1"/>
  <c r="X71" i="1"/>
  <c r="AC71" i="1"/>
  <c r="AD71" i="1" s="1"/>
  <c r="K71" i="1" s="1"/>
  <c r="U70" i="1"/>
  <c r="W70" i="1" s="1"/>
  <c r="AA70" i="1"/>
  <c r="AC70" i="1" s="1"/>
  <c r="AA69" i="1"/>
  <c r="U69" i="1"/>
  <c r="W69" i="1" s="1"/>
  <c r="U68" i="1"/>
  <c r="W68" i="1" s="1"/>
  <c r="AD68" i="1" s="1"/>
  <c r="K68" i="1" s="1"/>
  <c r="J89" i="1"/>
  <c r="K81" i="1"/>
  <c r="J82" i="1"/>
  <c r="K82" i="1" s="1"/>
  <c r="E21" i="1"/>
  <c r="E23" i="1" s="1"/>
  <c r="AD70" i="1" l="1"/>
  <c r="K70" i="1" s="1"/>
  <c r="AD72" i="1"/>
  <c r="K72" i="1" s="1"/>
  <c r="AC69" i="1"/>
  <c r="AD69" i="1" s="1"/>
  <c r="K69" i="1" s="1"/>
  <c r="K84" i="1"/>
</calcChain>
</file>

<file path=xl/sharedStrings.xml><?xml version="1.0" encoding="utf-8"?>
<sst xmlns="http://schemas.openxmlformats.org/spreadsheetml/2006/main" count="93" uniqueCount="79">
  <si>
    <t>A</t>
  </si>
  <si>
    <t>I</t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</si>
  <si>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</si>
  <si>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</si>
  <si>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t>Pa</t>
  </si>
  <si>
    <t>m2</t>
  </si>
  <si>
    <t>m3</t>
  </si>
  <si>
    <t>χ</t>
  </si>
  <si>
    <t>L</t>
  </si>
  <si>
    <r>
      <t>C</t>
    </r>
    <r>
      <rPr>
        <vertAlign val="subscript"/>
        <sz val="11"/>
        <color theme="1"/>
        <rFont val="Calibri"/>
        <family val="2"/>
        <scheme val="minor"/>
      </rPr>
      <t>H</t>
    </r>
  </si>
  <si>
    <t>F</t>
  </si>
  <si>
    <t>CÁLCULO 'MANUAL' DE A ENERGÍA ALMAENADA POR LA ESTRUCTURA</t>
  </si>
  <si>
    <t>(Para comprobar si, en efecto, se puede prescindir de la de los tirantes)</t>
  </si>
  <si>
    <t>Viga "3"</t>
  </si>
  <si>
    <r>
      <t xml:space="preserve">"k" </t>
    </r>
    <r>
      <rPr>
        <vertAlign val="superscript"/>
        <sz val="11"/>
        <color theme="1"/>
        <rFont val="Calibri"/>
        <family val="2"/>
        <scheme val="minor"/>
      </rPr>
      <t>(*)</t>
    </r>
  </si>
  <si>
    <r>
      <t>(*) M</t>
    </r>
    <r>
      <rPr>
        <vertAlign val="subscript"/>
        <sz val="8"/>
        <color theme="1"/>
        <rFont val="Calibri"/>
        <family val="2"/>
        <scheme val="minor"/>
      </rPr>
      <t>(x)</t>
    </r>
    <r>
      <rPr>
        <sz val="8"/>
        <color theme="1"/>
        <rFont val="Calibri"/>
        <family val="2"/>
        <scheme val="minor"/>
      </rPr>
      <t xml:space="preserve"> = kx</t>
    </r>
  </si>
  <si>
    <t>Tirante "1"</t>
  </si>
  <si>
    <t>N</t>
  </si>
  <si>
    <t>Tirante "2"</t>
  </si>
  <si>
    <t>Trabajo de la carga</t>
  </si>
  <si>
    <t>P</t>
  </si>
  <si>
    <t>δ</t>
  </si>
  <si>
    <t>W</t>
  </si>
  <si>
    <t>Viga "4a"</t>
  </si>
  <si>
    <t>Viga "5"</t>
  </si>
  <si>
    <t>M4</t>
  </si>
  <si>
    <t>M5</t>
  </si>
  <si>
    <t>a</t>
  </si>
  <si>
    <t>Viga "4b"</t>
  </si>
  <si>
    <t xml:space="preserve">  </t>
  </si>
  <si>
    <t>TITULO 09_JUNIO_22_PESCANTE</t>
  </si>
  <si>
    <t>PARÁMETROS</t>
  </si>
  <si>
    <t xml:space="preserve">$par  </t>
  </si>
  <si>
    <t>val</t>
  </si>
  <si>
    <t>pun</t>
  </si>
  <si>
    <t xml:space="preserve">↓            DATOS: </t>
  </si>
  <si>
    <r>
      <t xml:space="preserve">"IMPORTACIÓN" DESDE </t>
    </r>
    <r>
      <rPr>
        <b/>
        <i/>
        <sz val="14"/>
        <color theme="1"/>
        <rFont val="Calibri"/>
        <family val="2"/>
        <scheme val="minor"/>
      </rPr>
      <t>MEFI</t>
    </r>
  </si>
  <si>
    <t>↓            RESULTADOS:</t>
  </si>
  <si>
    <t>----------</t>
  </si>
  <si>
    <t>estado 1</t>
  </si>
  <si>
    <t>----------------------------------------------------------------------------</t>
  </si>
  <si>
    <t>desX</t>
  </si>
  <si>
    <t>desY</t>
  </si>
  <si>
    <t>girZ</t>
  </si>
  <si>
    <t>reaX</t>
  </si>
  <si>
    <t>reaY</t>
  </si>
  <si>
    <t>momZ</t>
  </si>
  <si>
    <t>------------------------------------------</t>
  </si>
  <si>
    <t>lín</t>
  </si>
  <si>
    <t>punIni</t>
  </si>
  <si>
    <t>punFin</t>
  </si>
  <si>
    <t>axiIni</t>
  </si>
  <si>
    <t>axiFin</t>
  </si>
  <si>
    <t>corIni</t>
  </si>
  <si>
    <t>corFin</t>
  </si>
  <si>
    <t>fleIni</t>
  </si>
  <si>
    <t>fleFin</t>
  </si>
  <si>
    <t>desIni</t>
  </si>
  <si>
    <t>desFin</t>
  </si>
  <si>
    <t>-------------------------------------</t>
  </si>
  <si>
    <t>tensión equivalente von Mises máxima</t>
  </si>
  <si>
    <t>ANÁLISIS ENERGÉTICO</t>
  </si>
  <si>
    <t>ANÁLISIS</t>
  </si>
  <si>
    <t>Barra</t>
  </si>
  <si>
    <t>1.- Flexión</t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</si>
  <si>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</si>
  <si>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</si>
  <si>
    <r>
      <t>M</t>
    </r>
    <r>
      <rPr>
        <vertAlign val="subscript"/>
        <sz val="11"/>
        <color theme="1"/>
        <rFont val="Calibri"/>
        <family val="2"/>
        <scheme val="minor"/>
      </rPr>
      <t>0(INI)</t>
    </r>
  </si>
  <si>
    <r>
      <t>M</t>
    </r>
    <r>
      <rPr>
        <vertAlign val="subscript"/>
        <sz val="11"/>
        <color theme="1"/>
        <rFont val="Calibri"/>
        <family val="2"/>
        <scheme val="minor"/>
      </rPr>
      <t>1(FIN)</t>
    </r>
  </si>
  <si>
    <t>b</t>
  </si>
  <si>
    <t>E2_*I</t>
  </si>
  <si>
    <t>m</t>
  </si>
  <si>
    <t>U</t>
  </si>
  <si>
    <t>DOS_C</t>
  </si>
  <si>
    <t>M=0</t>
  </si>
  <si>
    <t>L_Efect</t>
  </si>
  <si>
    <t>Primer tramo (curvatura)</t>
  </si>
  <si>
    <t>Segundo tramo (curvatura)</t>
  </si>
  <si>
    <t>¡OJO!: Comprobar este cálculo mejor.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</si>
</sst>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00"/>
    <numFmt numFmtId="166" formatCode="0.0000"/>
  </numFmts>
  <fonts count="1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6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11" fontId="0" fillId="0" borderId="0" xfId="0" applyNumberFormat="1" applyFont="1"/>
    <xf numFmtId="11" fontId="4" fillId="0" borderId="0" xfId="0" applyNumberFormat="1" applyFont="1"/>
    <xf numFmtId="1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quotePrefix="1"/>
    <xf numFmtId="0" fontId="0" fillId="0" borderId="1" xfId="0" applyBorder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2" xfId="0" quotePrefix="1" applyFont="1" applyBorder="1" applyAlignment="1">
      <alignment horizontal="center"/>
    </xf>
    <xf numFmtId="0" fontId="10" fillId="0" borderId="3" xfId="0" quotePrefix="1" applyFont="1" applyBorder="1" applyAlignment="1">
      <alignment horizontal="center"/>
    </xf>
    <xf numFmtId="0" fontId="10" fillId="0" borderId="4" xfId="0" quotePrefix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13" fillId="0" borderId="0" xfId="0" applyNumberFormat="1" applyFont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D95"/>
  <sheetViews>
    <sheetView tabSelected="1" topLeftCell="G39" zoomScale="85" zoomScaleNormal="85" workbookViewId="0">
      <selection activeCell="G71" sqref="G71"/>
    </sheetView>
  </sheetViews>
  <sheetFormatPr defaultRowHeight="14.4" x14ac:dyDescent="0.3"/>
  <cols>
    <col min="5" max="5" width="9.5546875" bestFit="1" customWidth="1"/>
    <col min="8" max="8" width="9.77734375" bestFit="1" customWidth="1"/>
    <col min="9" max="9" width="12.6640625" customWidth="1"/>
    <col min="10" max="10" width="12" bestFit="1" customWidth="1"/>
    <col min="11" max="11" width="11.33203125" bestFit="1" customWidth="1"/>
    <col min="12" max="14" width="9.44140625" bestFit="1" customWidth="1"/>
    <col min="19" max="20" width="9.44140625" bestFit="1" customWidth="1"/>
    <col min="21" max="22" width="6.109375" bestFit="1" customWidth="1"/>
  </cols>
  <sheetData>
    <row r="4" spans="4:14" ht="15" thickBot="1" x14ac:dyDescent="0.35"/>
    <row r="5" spans="4:14" ht="21.6" thickBot="1" x14ac:dyDescent="0.45">
      <c r="D5" s="25" t="s">
        <v>61</v>
      </c>
      <c r="E5" s="26"/>
      <c r="F5" s="26"/>
      <c r="G5" s="26"/>
      <c r="H5" s="26"/>
      <c r="I5" s="26"/>
      <c r="J5" s="26"/>
      <c r="K5" s="26"/>
      <c r="L5" s="26"/>
      <c r="M5" s="26"/>
      <c r="N5" s="27"/>
    </row>
    <row r="10" spans="4:14" ht="15" thickBot="1" x14ac:dyDescent="0.35"/>
    <row r="11" spans="4:14" ht="18.600000000000001" thickBot="1" x14ac:dyDescent="0.4">
      <c r="H11" s="22" t="s">
        <v>36</v>
      </c>
      <c r="I11" s="23"/>
      <c r="J11" s="23"/>
      <c r="K11" s="23"/>
      <c r="L11" s="23"/>
      <c r="M11" s="23"/>
      <c r="N11" s="24"/>
    </row>
    <row r="12" spans="4:14" ht="15" thickBot="1" x14ac:dyDescent="0.35">
      <c r="D12" t="s">
        <v>8</v>
      </c>
      <c r="E12">
        <f>I18</f>
        <v>1</v>
      </c>
    </row>
    <row r="13" spans="4:14" ht="18.600000000000001" thickBot="1" x14ac:dyDescent="0.4">
      <c r="H13" s="19" t="s">
        <v>35</v>
      </c>
      <c r="I13" s="20"/>
      <c r="J13" s="20"/>
      <c r="K13" s="20"/>
      <c r="L13" s="20"/>
      <c r="M13" s="20"/>
      <c r="N13" s="21"/>
    </row>
    <row r="14" spans="4:14" ht="15" thickBot="1" x14ac:dyDescent="0.35">
      <c r="D14" t="s">
        <v>0</v>
      </c>
      <c r="E14" s="1">
        <v>4.7620000000000001E-5</v>
      </c>
      <c r="F14" s="2" t="s">
        <v>5</v>
      </c>
      <c r="H14" s="13" t="s">
        <v>30</v>
      </c>
    </row>
    <row r="15" spans="4:14" ht="15.6" x14ac:dyDescent="0.35">
      <c r="D15" t="s">
        <v>2</v>
      </c>
      <c r="E15" s="1">
        <v>210000000000</v>
      </c>
      <c r="F15" s="2" t="s">
        <v>4</v>
      </c>
    </row>
    <row r="16" spans="4:14" x14ac:dyDescent="0.3">
      <c r="H16" t="s">
        <v>31</v>
      </c>
    </row>
    <row r="17" spans="4:15" x14ac:dyDescent="0.3">
      <c r="D17" t="s">
        <v>1</v>
      </c>
      <c r="E17" s="1">
        <v>4.7620000000000001E-5</v>
      </c>
      <c r="F17" t="s">
        <v>6</v>
      </c>
      <c r="H17" t="s">
        <v>32</v>
      </c>
      <c r="I17" t="s">
        <v>33</v>
      </c>
    </row>
    <row r="18" spans="4:15" ht="15.6" x14ac:dyDescent="0.35">
      <c r="D18" t="s">
        <v>3</v>
      </c>
      <c r="E18" s="1">
        <v>210000000000</v>
      </c>
      <c r="F18" s="2" t="s">
        <v>4</v>
      </c>
      <c r="H18" t="s">
        <v>8</v>
      </c>
      <c r="I18" s="18">
        <v>1</v>
      </c>
    </row>
    <row r="19" spans="4:15" x14ac:dyDescent="0.3">
      <c r="D19" s="12" t="s">
        <v>70</v>
      </c>
      <c r="E19">
        <f>E2_*I</f>
        <v>10000200</v>
      </c>
      <c r="H19" t="s">
        <v>20</v>
      </c>
      <c r="I19" s="18">
        <v>1000</v>
      </c>
    </row>
    <row r="21" spans="4:15" ht="15" thickBot="1" x14ac:dyDescent="0.35">
      <c r="D21" s="3" t="s">
        <v>7</v>
      </c>
      <c r="E21">
        <f>(E1_*A*L^2)/(E2_*I)</f>
        <v>1</v>
      </c>
    </row>
    <row r="22" spans="4:15" ht="18.600000000000001" thickBot="1" x14ac:dyDescent="0.4">
      <c r="H22" s="19" t="s">
        <v>37</v>
      </c>
      <c r="I22" s="20"/>
      <c r="J22" s="20"/>
      <c r="K22" s="20"/>
      <c r="L22" s="20"/>
      <c r="M22" s="20"/>
      <c r="N22" s="21"/>
    </row>
    <row r="23" spans="4:15" ht="15.6" x14ac:dyDescent="0.35">
      <c r="D23" t="s">
        <v>9</v>
      </c>
      <c r="E23">
        <f>(χ-(12*(SQRT(2)+1)))/(4*χ-(12*(SQRT(2)+2)))</f>
        <v>0.75656307800262745</v>
      </c>
      <c r="F23" t="s">
        <v>10</v>
      </c>
      <c r="H23" t="s">
        <v>38</v>
      </c>
    </row>
    <row r="24" spans="4:15" x14ac:dyDescent="0.3">
      <c r="I24" t="s">
        <v>39</v>
      </c>
    </row>
    <row r="25" spans="4:15" x14ac:dyDescent="0.3">
      <c r="H25" t="s">
        <v>38</v>
      </c>
    </row>
    <row r="26" spans="4:15" x14ac:dyDescent="0.3">
      <c r="H26" t="s">
        <v>40</v>
      </c>
    </row>
    <row r="27" spans="4:15" x14ac:dyDescent="0.3">
      <c r="I27" t="s">
        <v>34</v>
      </c>
      <c r="J27" t="s">
        <v>41</v>
      </c>
      <c r="K27" t="s">
        <v>42</v>
      </c>
      <c r="L27" t="s">
        <v>43</v>
      </c>
      <c r="M27" t="s">
        <v>44</v>
      </c>
      <c r="N27" t="s">
        <v>45</v>
      </c>
      <c r="O27" t="s">
        <v>46</v>
      </c>
    </row>
    <row r="28" spans="4:15" x14ac:dyDescent="0.3">
      <c r="H28" t="s">
        <v>40</v>
      </c>
    </row>
    <row r="29" spans="4:15" x14ac:dyDescent="0.3">
      <c r="I29">
        <v>1</v>
      </c>
      <c r="J29" s="8">
        <v>-1.0863E-4</v>
      </c>
      <c r="K29" s="8">
        <v>-1.6333999999999999E-4</v>
      </c>
      <c r="L29" s="8">
        <v>1.7725999999999999E-4</v>
      </c>
    </row>
    <row r="30" spans="4:15" x14ac:dyDescent="0.3">
      <c r="I30">
        <v>2</v>
      </c>
      <c r="J30" s="8">
        <v>0</v>
      </c>
      <c r="K30" s="8">
        <v>0</v>
      </c>
      <c r="M30" s="8">
        <v>625.64</v>
      </c>
      <c r="N30" s="8">
        <v>-374.36</v>
      </c>
    </row>
    <row r="31" spans="4:15" x14ac:dyDescent="0.3">
      <c r="I31">
        <v>3</v>
      </c>
      <c r="J31" s="8">
        <v>0</v>
      </c>
      <c r="K31" s="8">
        <v>0</v>
      </c>
      <c r="M31" s="8">
        <v>-625.64</v>
      </c>
      <c r="N31" s="8">
        <v>1374.4</v>
      </c>
    </row>
    <row r="32" spans="4:15" x14ac:dyDescent="0.3">
      <c r="I32">
        <v>4</v>
      </c>
      <c r="J32" s="8">
        <v>-1.0863E-4</v>
      </c>
      <c r="K32" s="8">
        <v>-2.7487E-6</v>
      </c>
      <c r="L32" s="8">
        <v>1.2726E-4</v>
      </c>
    </row>
    <row r="33" spans="8:20" x14ac:dyDescent="0.3">
      <c r="I33">
        <v>5</v>
      </c>
      <c r="J33" s="8">
        <v>-2.5128000000000001E-5</v>
      </c>
      <c r="K33" s="8">
        <v>-1.3742999999999999E-6</v>
      </c>
      <c r="L33" s="8">
        <v>4.5982000000000001E-5</v>
      </c>
    </row>
    <row r="34" spans="8:20" x14ac:dyDescent="0.3">
      <c r="H34" t="s">
        <v>47</v>
      </c>
    </row>
    <row r="35" spans="8:20" x14ac:dyDescent="0.3">
      <c r="I35" t="s">
        <v>48</v>
      </c>
      <c r="J35" t="s">
        <v>49</v>
      </c>
      <c r="K35" t="s">
        <v>50</v>
      </c>
      <c r="L35" t="s">
        <v>51</v>
      </c>
      <c r="M35" t="s">
        <v>52</v>
      </c>
    </row>
    <row r="36" spans="8:20" x14ac:dyDescent="0.3">
      <c r="L36" t="s">
        <v>53</v>
      </c>
      <c r="M36" t="s">
        <v>54</v>
      </c>
    </row>
    <row r="37" spans="8:20" x14ac:dyDescent="0.3">
      <c r="L37" t="s">
        <v>55</v>
      </c>
      <c r="M37" t="s">
        <v>56</v>
      </c>
    </row>
    <row r="38" spans="8:20" x14ac:dyDescent="0.3">
      <c r="L38" t="s">
        <v>57</v>
      </c>
      <c r="M38" t="s">
        <v>58</v>
      </c>
      <c r="P38" s="17"/>
      <c r="Q38" s="17"/>
      <c r="R38" s="17"/>
      <c r="S38" s="17"/>
      <c r="T38" s="17"/>
    </row>
    <row r="39" spans="8:20" x14ac:dyDescent="0.3">
      <c r="H39" t="s">
        <v>47</v>
      </c>
      <c r="I39" s="8"/>
      <c r="J39" s="8"/>
    </row>
    <row r="40" spans="8:20" x14ac:dyDescent="0.3">
      <c r="I40" s="8">
        <v>1</v>
      </c>
      <c r="J40">
        <v>4</v>
      </c>
      <c r="K40">
        <v>2</v>
      </c>
      <c r="L40" s="8">
        <v>529.41999999999996</v>
      </c>
      <c r="M40" s="8">
        <v>529.41999999999996</v>
      </c>
    </row>
    <row r="41" spans="8:20" x14ac:dyDescent="0.3">
      <c r="I41">
        <v>2</v>
      </c>
      <c r="J41">
        <v>5</v>
      </c>
      <c r="K41">
        <v>2</v>
      </c>
      <c r="L41" s="8">
        <v>251.28</v>
      </c>
      <c r="M41" s="8">
        <v>251.28</v>
      </c>
    </row>
    <row r="42" spans="8:20" x14ac:dyDescent="0.3">
      <c r="I42">
        <v>3</v>
      </c>
      <c r="J42">
        <v>1</v>
      </c>
      <c r="K42">
        <v>4</v>
      </c>
      <c r="L42" s="8">
        <v>0</v>
      </c>
      <c r="M42" s="8">
        <v>0</v>
      </c>
    </row>
    <row r="43" spans="8:20" x14ac:dyDescent="0.3">
      <c r="L43" s="8">
        <v>-1000</v>
      </c>
      <c r="M43" s="8">
        <v>-1000</v>
      </c>
    </row>
    <row r="44" spans="8:20" x14ac:dyDescent="0.3">
      <c r="L44" s="8">
        <v>0</v>
      </c>
      <c r="M44" s="8">
        <v>-1000</v>
      </c>
    </row>
    <row r="45" spans="8:20" x14ac:dyDescent="0.3">
      <c r="L45" s="8">
        <v>-1.6333999999999999E-4</v>
      </c>
      <c r="M45" s="8">
        <v>-2.7487E-6</v>
      </c>
    </row>
    <row r="46" spans="8:20" x14ac:dyDescent="0.3">
      <c r="I46">
        <v>4</v>
      </c>
      <c r="J46">
        <v>4</v>
      </c>
      <c r="K46">
        <v>5</v>
      </c>
      <c r="L46" s="8">
        <v>-1374.4</v>
      </c>
      <c r="M46" s="8">
        <v>-1374.4</v>
      </c>
    </row>
    <row r="47" spans="8:20" x14ac:dyDescent="0.3">
      <c r="L47" s="8">
        <v>374.36</v>
      </c>
      <c r="M47" s="8">
        <v>374.36</v>
      </c>
    </row>
    <row r="48" spans="8:20" x14ac:dyDescent="0.3">
      <c r="L48" s="8">
        <v>-1000</v>
      </c>
      <c r="M48" s="8">
        <v>-625.64</v>
      </c>
    </row>
    <row r="49" spans="8:30" x14ac:dyDescent="0.3">
      <c r="L49" s="8">
        <v>-1.0863E-4</v>
      </c>
      <c r="M49" s="8">
        <v>-2.5128000000000001E-5</v>
      </c>
    </row>
    <row r="50" spans="8:30" x14ac:dyDescent="0.3">
      <c r="I50">
        <v>5</v>
      </c>
      <c r="J50">
        <v>5</v>
      </c>
      <c r="K50">
        <v>3</v>
      </c>
      <c r="L50" s="8">
        <v>-1374.4</v>
      </c>
      <c r="M50" s="8">
        <v>-1374.4</v>
      </c>
    </row>
    <row r="51" spans="8:30" x14ac:dyDescent="0.3">
      <c r="L51" s="8">
        <v>625.64</v>
      </c>
      <c r="M51" s="8">
        <v>625.64</v>
      </c>
    </row>
    <row r="52" spans="8:30" x14ac:dyDescent="0.3">
      <c r="L52" s="8">
        <v>-625.64</v>
      </c>
      <c r="M52" s="8">
        <v>0</v>
      </c>
    </row>
    <row r="53" spans="8:30" x14ac:dyDescent="0.3">
      <c r="L53" s="8">
        <v>-2.5128000000000001E-5</v>
      </c>
      <c r="M53" s="8">
        <v>0</v>
      </c>
    </row>
    <row r="54" spans="8:30" x14ac:dyDescent="0.3">
      <c r="H54" t="s">
        <v>59</v>
      </c>
    </row>
    <row r="55" spans="8:30" x14ac:dyDescent="0.3">
      <c r="I55" t="s">
        <v>60</v>
      </c>
    </row>
    <row r="56" spans="8:30" x14ac:dyDescent="0.3">
      <c r="H56" t="s">
        <v>59</v>
      </c>
    </row>
    <row r="57" spans="8:30" x14ac:dyDescent="0.3">
      <c r="I57" s="8">
        <v>11118000</v>
      </c>
    </row>
    <row r="58" spans="8:30" ht="21" x14ac:dyDescent="0.4">
      <c r="P58" s="34" t="s">
        <v>78</v>
      </c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6"/>
    </row>
    <row r="59" spans="8:30" ht="15" thickBot="1" x14ac:dyDescent="0.35"/>
    <row r="60" spans="8:30" ht="18.600000000000001" thickBot="1" x14ac:dyDescent="0.4">
      <c r="H60" s="14" t="s">
        <v>62</v>
      </c>
      <c r="I60" s="15"/>
      <c r="J60" s="15"/>
      <c r="K60" s="15"/>
      <c r="L60" s="15"/>
      <c r="M60" s="15"/>
      <c r="N60" s="16"/>
    </row>
    <row r="61" spans="8:30" ht="15" thickBot="1" x14ac:dyDescent="0.35">
      <c r="Q61" s="31" t="s">
        <v>76</v>
      </c>
      <c r="R61" s="32"/>
      <c r="S61" s="32"/>
      <c r="T61" s="32"/>
      <c r="U61" s="32"/>
      <c r="V61" s="32"/>
      <c r="W61" s="33"/>
      <c r="X61" s="31" t="s">
        <v>77</v>
      </c>
      <c r="Y61" s="32"/>
      <c r="Z61" s="32"/>
      <c r="AA61" s="32"/>
      <c r="AB61" s="32"/>
      <c r="AC61" s="33"/>
    </row>
    <row r="62" spans="8:30" ht="18.600000000000001" thickBot="1" x14ac:dyDescent="0.4">
      <c r="H62" s="14" t="s">
        <v>64</v>
      </c>
      <c r="I62" s="15"/>
      <c r="J62" s="15"/>
      <c r="K62" s="15"/>
      <c r="L62" s="15"/>
      <c r="M62" s="15"/>
      <c r="N62" s="16"/>
      <c r="P62" s="4" t="s">
        <v>73</v>
      </c>
      <c r="Q62" s="29" t="s">
        <v>74</v>
      </c>
      <c r="R62" s="29" t="s">
        <v>75</v>
      </c>
      <c r="S62" s="4" t="s">
        <v>65</v>
      </c>
      <c r="T62" s="4" t="s">
        <v>66</v>
      </c>
      <c r="U62" s="28" t="s">
        <v>71</v>
      </c>
      <c r="V62" s="28" t="s">
        <v>69</v>
      </c>
      <c r="W62" t="s">
        <v>72</v>
      </c>
      <c r="X62" s="29" t="s">
        <v>75</v>
      </c>
      <c r="Y62" s="4" t="s">
        <v>65</v>
      </c>
      <c r="Z62" s="4" t="s">
        <v>66</v>
      </c>
      <c r="AA62" s="28" t="s">
        <v>71</v>
      </c>
      <c r="AB62" s="28" t="s">
        <v>69</v>
      </c>
      <c r="AC62" t="s">
        <v>72</v>
      </c>
    </row>
    <row r="63" spans="8:30" ht="15.6" x14ac:dyDescent="0.35">
      <c r="H63" s="4" t="s">
        <v>63</v>
      </c>
      <c r="I63" s="4" t="s">
        <v>67</v>
      </c>
      <c r="J63" s="4" t="s">
        <v>68</v>
      </c>
      <c r="K63" s="4" t="s">
        <v>72</v>
      </c>
    </row>
    <row r="64" spans="8:30" x14ac:dyDescent="0.3">
      <c r="H64">
        <v>3</v>
      </c>
      <c r="I64" s="8">
        <f>L44</f>
        <v>0</v>
      </c>
      <c r="J64" s="8">
        <f>M44</f>
        <v>-1000</v>
      </c>
      <c r="K64" s="6">
        <f>AD64</f>
        <v>1.6666333339999867E-2</v>
      </c>
      <c r="P64" t="b">
        <f>ABS(I64)+ABS(J64)&gt;ABS(I64+J64)</f>
        <v>0</v>
      </c>
      <c r="Q64" s="8" t="str">
        <f>IF(NOT(P64),"",(L*I64)/(I64-J64))</f>
        <v/>
      </c>
      <c r="R64" s="8">
        <f>IF(NOT(P64),L,(L-Q64))</f>
        <v>1</v>
      </c>
      <c r="S64" s="8">
        <f t="shared" ref="S64:S67" si="0">I64</f>
        <v>0</v>
      </c>
      <c r="T64" s="8">
        <f t="shared" ref="T64:T67" si="1">IF(NOT(P64),J64,0)</f>
        <v>-1000</v>
      </c>
      <c r="U64" s="30">
        <f t="shared" ref="U64:U67" si="2">(T64-S64)/R64</f>
        <v>-1000</v>
      </c>
      <c r="V64" s="30">
        <f t="shared" ref="V64:V67" si="3">S64</f>
        <v>0</v>
      </c>
      <c r="W64" s="7">
        <f>(1/(2*E2__I))*((((U64^2*R64^3)/3))+(U64*V64*R64^2)+(V64^2*R64))</f>
        <v>1.6666333339999867E-2</v>
      </c>
      <c r="X64" s="6">
        <f>L-R64</f>
        <v>0</v>
      </c>
      <c r="Y64" t="str">
        <f t="shared" ref="Y64:Y67" si="4">IF(NOT(P64),"",0)</f>
        <v/>
      </c>
      <c r="Z64" t="str">
        <f t="shared" ref="Z64:Z67" si="5">IF(NOT(P64),"",J64)</f>
        <v/>
      </c>
      <c r="AA64" t="str">
        <f>IF(NOT(P64),"",ABS(Z64-Y64)/ABS(L-R64))</f>
        <v/>
      </c>
      <c r="AB64" t="str">
        <f>IF(NOT(P64),"",0)</f>
        <v/>
      </c>
      <c r="AC64" s="7">
        <f>IF(NOT(P64),0,(1/(2*E2__I))*((((AA64^2*X64^3)/3))+(AA64*AB64*W64^2)+(AB64^2*W64)))</f>
        <v>0</v>
      </c>
      <c r="AD64" s="7">
        <f>AC64+W64</f>
        <v>1.6666333339999867E-2</v>
      </c>
    </row>
    <row r="65" spans="8:30" x14ac:dyDescent="0.3">
      <c r="H65">
        <v>4</v>
      </c>
      <c r="I65" s="8">
        <f>L48</f>
        <v>-1000</v>
      </c>
      <c r="J65" s="8">
        <f>M48</f>
        <v>-625.64</v>
      </c>
      <c r="K65" s="6">
        <f t="shared" ref="K65:K72" si="6">AD65</f>
        <v>3.3617084484976967E-2</v>
      </c>
      <c r="P65" t="b">
        <f t="shared" ref="P65:P66" si="7">ABS(I65)+ABS(J65)&gt;ABS(I65+J65)</f>
        <v>0</v>
      </c>
      <c r="Q65" s="8" t="str">
        <f>IF(NOT(P65),"",(L*I65)/(I65-J65))</f>
        <v/>
      </c>
      <c r="R65" s="8">
        <f>IF(NOT(P65),L,(L-Q65))</f>
        <v>1</v>
      </c>
      <c r="S65" s="8">
        <f t="shared" si="0"/>
        <v>-1000</v>
      </c>
      <c r="T65" s="8">
        <f t="shared" si="1"/>
        <v>-625.64</v>
      </c>
      <c r="U65" s="30">
        <f t="shared" si="2"/>
        <v>374.36</v>
      </c>
      <c r="V65" s="30">
        <f t="shared" si="3"/>
        <v>-1000</v>
      </c>
      <c r="W65" s="7">
        <f>(1/(2*E2__I))*((((U65^2*R65^3)/3))+(U65*V65*R65^2)+(V65^2*R65))</f>
        <v>3.3617084484976967E-2</v>
      </c>
      <c r="X65" s="6">
        <f>L-R65</f>
        <v>0</v>
      </c>
      <c r="Y65" t="str">
        <f t="shared" si="4"/>
        <v/>
      </c>
      <c r="Z65" t="str">
        <f t="shared" si="5"/>
        <v/>
      </c>
      <c r="AA65" t="str">
        <f>IF(NOT(P65),"",ABS(Z65-Y65)/ABS(L-R65))</f>
        <v/>
      </c>
      <c r="AB65" t="str">
        <f t="shared" ref="AB65:AB67" si="8">IF(NOT(P65),"",0)</f>
        <v/>
      </c>
      <c r="AC65" s="7">
        <f>IF(NOT(P65),0,(1/(2*E2__I))*((((AA65^2*X65^3)/3))+(AA65*AB65*W65^2)+(AB65^2*W65)))</f>
        <v>0</v>
      </c>
      <c r="AD65" s="7">
        <f t="shared" ref="AD65:AD67" si="9">AC65+W65</f>
        <v>3.3617084484976967E-2</v>
      </c>
    </row>
    <row r="66" spans="8:30" x14ac:dyDescent="0.3">
      <c r="H66">
        <v>5</v>
      </c>
      <c r="I66" s="8">
        <f>L52</f>
        <v>-625.64</v>
      </c>
      <c r="J66" s="8">
        <f>M52</f>
        <v>0</v>
      </c>
      <c r="K66" s="6">
        <f t="shared" si="6"/>
        <v>6.5236263541395842E-3</v>
      </c>
      <c r="P66" t="b">
        <f t="shared" si="7"/>
        <v>0</v>
      </c>
      <c r="Q66" s="8" t="str">
        <f>IF(NOT(P66),"",(L*I66)/(I66-J66))</f>
        <v/>
      </c>
      <c r="R66" s="8">
        <f>IF(NOT(P66),L,(L-Q66))</f>
        <v>1</v>
      </c>
      <c r="S66" s="8">
        <f t="shared" si="0"/>
        <v>-625.64</v>
      </c>
      <c r="T66" s="8">
        <f t="shared" si="1"/>
        <v>0</v>
      </c>
      <c r="U66" s="30">
        <f t="shared" si="2"/>
        <v>625.64</v>
      </c>
      <c r="V66" s="30">
        <f t="shared" si="3"/>
        <v>-625.64</v>
      </c>
      <c r="W66" s="7">
        <f>(1/(2*E2__I))*((((U66^2*R66^3)/3))+(U66*V66*R66^2)+(V66^2*R66))</f>
        <v>6.5236263541395842E-3</v>
      </c>
      <c r="X66" s="6">
        <f>L-R66</f>
        <v>0</v>
      </c>
      <c r="Y66" t="str">
        <f t="shared" si="4"/>
        <v/>
      </c>
      <c r="Z66" t="str">
        <f t="shared" si="5"/>
        <v/>
      </c>
      <c r="AA66" t="str">
        <f>IF(NOT(P66),"",ABS(Z66-Y66)/ABS(L-R66))</f>
        <v/>
      </c>
      <c r="AB66" t="str">
        <f t="shared" si="8"/>
        <v/>
      </c>
      <c r="AC66" s="7">
        <f>IF(NOT(P66),0,(1/(2*E2__I))*((((AA66^2*X66^3)/3))+(AA66*AB66*W66^2)+(AB66^2*W66)))</f>
        <v>0</v>
      </c>
      <c r="AD66" s="7">
        <f t="shared" si="9"/>
        <v>6.5236263541395842E-3</v>
      </c>
    </row>
    <row r="67" spans="8:30" x14ac:dyDescent="0.3">
      <c r="I67" s="8"/>
      <c r="J67" s="8"/>
      <c r="Q67" s="8" t="str">
        <f>IF(NOT(P67),"",(L*I67)/(I67-J67))</f>
        <v/>
      </c>
      <c r="R67" s="8">
        <f>IF(NOT(P67),L,(L-Q67))</f>
        <v>1</v>
      </c>
      <c r="S67" s="8">
        <f t="shared" si="0"/>
        <v>0</v>
      </c>
      <c r="T67" s="8">
        <f t="shared" si="1"/>
        <v>0</v>
      </c>
      <c r="U67" s="30">
        <f t="shared" si="2"/>
        <v>0</v>
      </c>
      <c r="V67" s="30">
        <f t="shared" si="3"/>
        <v>0</v>
      </c>
      <c r="W67" s="7">
        <f>(1/(2*E2__I))*((((U67^2*R67^3)/3))+(U67*V67*R67^2)+(V67^2*R67))</f>
        <v>0</v>
      </c>
      <c r="X67" s="6">
        <f>L-R67</f>
        <v>0</v>
      </c>
      <c r="Y67" t="str">
        <f t="shared" si="4"/>
        <v/>
      </c>
      <c r="Z67" t="str">
        <f t="shared" si="5"/>
        <v/>
      </c>
      <c r="AA67" t="str">
        <f>IF(NOT(P67),"",ABS(Z67-Y67)/ABS(L-R67))</f>
        <v/>
      </c>
      <c r="AB67" t="str">
        <f t="shared" si="8"/>
        <v/>
      </c>
      <c r="AC67" s="7">
        <f>IF(NOT(P67),0,(1/(2*E2__I))*((((AA67^2*X67^3)/3))+(AA67*AB67*W67^2)+(AB67^2*W67)))</f>
        <v>0</v>
      </c>
      <c r="AD67" s="7">
        <f t="shared" si="9"/>
        <v>0</v>
      </c>
    </row>
    <row r="68" spans="8:30" x14ac:dyDescent="0.3">
      <c r="I68">
        <v>1000</v>
      </c>
      <c r="J68">
        <v>1000</v>
      </c>
      <c r="K68" s="6">
        <f t="shared" si="6"/>
        <v>4.9999000019999601E-2</v>
      </c>
      <c r="P68" t="b">
        <f>ABS(I68)+ABS(J68)&gt;ABS(I68+J68)</f>
        <v>0</v>
      </c>
      <c r="Q68" s="8" t="str">
        <f>IF(NOT(P68),"",(L*I68)/(I68-J68))</f>
        <v/>
      </c>
      <c r="R68" s="8">
        <f>IF(NOT(P68),L,(L-Q68))</f>
        <v>1</v>
      </c>
      <c r="S68" s="8">
        <f t="shared" ref="S68:S71" si="10">I68</f>
        <v>1000</v>
      </c>
      <c r="T68" s="8">
        <f t="shared" ref="T68:T71" si="11">IF(NOT(P68),J68,0)</f>
        <v>1000</v>
      </c>
      <c r="U68" s="30">
        <f t="shared" ref="U68:U71" si="12">(T68-S68)/R68</f>
        <v>0</v>
      </c>
      <c r="V68" s="30">
        <f t="shared" ref="V68:V71" si="13">S68</f>
        <v>1000</v>
      </c>
      <c r="W68" s="7">
        <f>(1/(2*E2__I))*((((U68^2*R68^3)/3))+(U68*V68*R68^2)+(V68^2*R68))</f>
        <v>4.9999000019999601E-2</v>
      </c>
      <c r="X68" s="6">
        <f>L-R68</f>
        <v>0</v>
      </c>
      <c r="Y68" t="str">
        <f t="shared" ref="Y68:Y71" si="14">IF(NOT(P68),"",0)</f>
        <v/>
      </c>
      <c r="Z68" t="str">
        <f t="shared" ref="Z68:Z71" si="15">IF(NOT(P68),"",J68)</f>
        <v/>
      </c>
      <c r="AA68" t="str">
        <f>IF(NOT(P68),"",ABS(Z68-Y68)/ABS(L-R68))</f>
        <v/>
      </c>
      <c r="AB68" t="str">
        <f>IF(NOT(P68),"",0)</f>
        <v/>
      </c>
      <c r="AC68" s="7">
        <f>IF(NOT(P68),0,(1/(2*E2__I))*((((AA68^2*X68^3)/3))+(AA68*AB68*W68^2)+(AB68^2*W68)))</f>
        <v>0</v>
      </c>
      <c r="AD68" s="7">
        <f>AC68+W68</f>
        <v>4.9999000019999601E-2</v>
      </c>
    </row>
    <row r="69" spans="8:30" x14ac:dyDescent="0.3">
      <c r="I69">
        <v>1000</v>
      </c>
      <c r="J69">
        <v>0</v>
      </c>
      <c r="K69" s="6">
        <f t="shared" si="6"/>
        <v>1.6666333339999864E-2</v>
      </c>
      <c r="P69" t="b">
        <f t="shared" ref="P69:P72" si="16">ABS(I69)+ABS(J69)&gt;ABS(I69+J69)</f>
        <v>0</v>
      </c>
      <c r="Q69" s="8" t="str">
        <f>IF(NOT(P69),"",(L*I69)/(I69-J69))</f>
        <v/>
      </c>
      <c r="R69" s="8">
        <f>IF(NOT(P69),L,(L-Q69))</f>
        <v>1</v>
      </c>
      <c r="S69" s="8">
        <f t="shared" si="10"/>
        <v>1000</v>
      </c>
      <c r="T69" s="8">
        <f t="shared" si="11"/>
        <v>0</v>
      </c>
      <c r="U69" s="30">
        <f t="shared" si="12"/>
        <v>-1000</v>
      </c>
      <c r="V69" s="30">
        <f t="shared" si="13"/>
        <v>1000</v>
      </c>
      <c r="W69" s="7">
        <f>(1/(2*E2__I))*((((U69^2*R69^3)/3))+(U69*V69*R69^2)+(V69^2*R69))</f>
        <v>1.6666333339999864E-2</v>
      </c>
      <c r="X69" s="6">
        <f>L-R69</f>
        <v>0</v>
      </c>
      <c r="Y69" t="str">
        <f t="shared" si="14"/>
        <v/>
      </c>
      <c r="Z69" t="str">
        <f t="shared" si="15"/>
        <v/>
      </c>
      <c r="AA69" t="str">
        <f>IF(NOT(P69),"",ABS(Z69-Y69)/ABS(L-R69))</f>
        <v/>
      </c>
      <c r="AB69" t="str">
        <f t="shared" ref="AB69:AB72" si="17">IF(NOT(P69),"",0)</f>
        <v/>
      </c>
      <c r="AC69" s="7">
        <f>IF(NOT(P69),0,(1/(2*E2__I))*((((AA69^2*X69^3)/3))+(AA69*AB69*W69^2)+(AB69^2*W69)))</f>
        <v>0</v>
      </c>
      <c r="AD69" s="7">
        <f t="shared" ref="AD69:AD72" si="18">AC69+W69</f>
        <v>1.6666333339999864E-2</v>
      </c>
    </row>
    <row r="70" spans="8:30" x14ac:dyDescent="0.3">
      <c r="I70">
        <v>1000</v>
      </c>
      <c r="J70">
        <v>-1000</v>
      </c>
      <c r="K70" s="6">
        <f t="shared" si="6"/>
        <v>1.6666333339999867E-2</v>
      </c>
      <c r="P70" t="b">
        <f t="shared" si="16"/>
        <v>1</v>
      </c>
      <c r="Q70" s="8">
        <f>IF(NOT(P70),"",(L*I70)/(I70-J70))</f>
        <v>0.5</v>
      </c>
      <c r="R70" s="8">
        <f>IF(NOT(P70),L,(L-Q70))</f>
        <v>0.5</v>
      </c>
      <c r="S70" s="8">
        <f t="shared" si="10"/>
        <v>1000</v>
      </c>
      <c r="T70" s="8">
        <f t="shared" si="11"/>
        <v>0</v>
      </c>
      <c r="U70" s="30">
        <f t="shared" si="12"/>
        <v>-2000</v>
      </c>
      <c r="V70" s="30">
        <f t="shared" si="13"/>
        <v>1000</v>
      </c>
      <c r="W70" s="7">
        <f>(1/(2*E2__I))*((((U70^2*R70^3)/3))+(U70*V70*R70^2)+(V70^2*R70))</f>
        <v>8.3331666699999318E-3</v>
      </c>
      <c r="X70" s="6">
        <f>L-R70</f>
        <v>0.5</v>
      </c>
      <c r="Y70">
        <f t="shared" si="14"/>
        <v>0</v>
      </c>
      <c r="Z70">
        <f t="shared" si="15"/>
        <v>-1000</v>
      </c>
      <c r="AA70">
        <f>IF(NOT(P70),"",ABS(Z70-Y70)/ABS(L-R70))</f>
        <v>2000</v>
      </c>
      <c r="AB70">
        <f t="shared" si="17"/>
        <v>0</v>
      </c>
      <c r="AC70" s="7">
        <f>IF(NOT(P70),0,(1/(2*E2__I))*((((AA70^2*X70^3)/3))+(AA70*AB70*W70^2)+(AB70^2*W70)))</f>
        <v>8.3331666699999335E-3</v>
      </c>
      <c r="AD70" s="7">
        <f t="shared" si="18"/>
        <v>1.6666333339999867E-2</v>
      </c>
    </row>
    <row r="71" spans="8:30" x14ac:dyDescent="0.3">
      <c r="I71">
        <v>0</v>
      </c>
      <c r="J71">
        <v>0</v>
      </c>
      <c r="K71" s="6">
        <f t="shared" si="6"/>
        <v>0</v>
      </c>
      <c r="P71" t="b">
        <f t="shared" si="16"/>
        <v>0</v>
      </c>
      <c r="Q71" s="8" t="str">
        <f>IF(NOT(P71),"",(L*I71)/(I71-J71))</f>
        <v/>
      </c>
      <c r="R71" s="8">
        <f>IF(NOT(P71),L,(L-Q71))</f>
        <v>1</v>
      </c>
      <c r="S71" s="8">
        <f t="shared" si="10"/>
        <v>0</v>
      </c>
      <c r="T71" s="8">
        <f t="shared" si="11"/>
        <v>0</v>
      </c>
      <c r="U71" s="30">
        <f t="shared" si="12"/>
        <v>0</v>
      </c>
      <c r="V71" s="30">
        <f t="shared" si="13"/>
        <v>0</v>
      </c>
      <c r="W71" s="7">
        <f>(1/(2*E2__I))*((((U71^2*R71^3)/3))+(U71*V71*R71^2)+(V71^2*R71))</f>
        <v>0</v>
      </c>
      <c r="X71" s="6">
        <f>L-R71</f>
        <v>0</v>
      </c>
      <c r="Y71" t="str">
        <f t="shared" si="14"/>
        <v/>
      </c>
      <c r="Z71" t="str">
        <f t="shared" si="15"/>
        <v/>
      </c>
      <c r="AA71" t="str">
        <f>IF(NOT(P71),"",ABS(Z71-Y71)/ABS(L-R71))</f>
        <v/>
      </c>
      <c r="AB71" t="str">
        <f t="shared" si="17"/>
        <v/>
      </c>
      <c r="AC71" s="7">
        <f>IF(NOT(P71),0,(1/(2*E2__I))*((((AA71^2*X71^3)/3))+(AA71*AB71*W71^2)+(AB71^2*W71)))</f>
        <v>0</v>
      </c>
      <c r="AD71" s="7">
        <f t="shared" si="18"/>
        <v>0</v>
      </c>
    </row>
    <row r="72" spans="8:30" x14ac:dyDescent="0.3">
      <c r="I72">
        <v>1000</v>
      </c>
      <c r="J72">
        <v>-104</v>
      </c>
      <c r="K72" s="6">
        <f t="shared" si="6"/>
        <v>1.5113297734045315E-2</v>
      </c>
      <c r="L72" s="8"/>
      <c r="P72" t="b">
        <f t="shared" si="16"/>
        <v>1</v>
      </c>
      <c r="Q72" s="8">
        <f>IF(NOT(P72),"",(L*I72)/(I72-J72))</f>
        <v>0.90579710144927539</v>
      </c>
      <c r="R72" s="8">
        <f>IF(NOT(P72),L,Q72)</f>
        <v>0.90579710144927539</v>
      </c>
      <c r="S72" s="8">
        <f>I72</f>
        <v>1000</v>
      </c>
      <c r="T72" s="8">
        <f>IF(NOT(P72),J72,0)</f>
        <v>0</v>
      </c>
      <c r="U72" s="30">
        <f>(T72-S72)/R72</f>
        <v>-1104</v>
      </c>
      <c r="V72" s="30">
        <f>S72</f>
        <v>1000</v>
      </c>
      <c r="W72" s="7">
        <f>(1/(2*E2__I))*((((U72^2*R72^3)/3))+(U72*V72*R72^2)+(V72^2*R72))</f>
        <v>1.5096316431159296E-2</v>
      </c>
      <c r="X72" s="6">
        <f>L-R72</f>
        <v>9.4202898550724612E-2</v>
      </c>
      <c r="Y72">
        <f>IF(NOT(P72),"",0)</f>
        <v>0</v>
      </c>
      <c r="Z72">
        <f>IF(NOT(P72),"",J72)</f>
        <v>-104</v>
      </c>
      <c r="AA72">
        <f>IF(NOT(P72),"",ABS(Z72-Y72)/ABS(L-R72))</f>
        <v>1104.0000000000002</v>
      </c>
      <c r="AB72">
        <f t="shared" si="17"/>
        <v>0</v>
      </c>
      <c r="AC72" s="7">
        <f>IF(NOT(P72),0,(1/(2*E2__I))*((((AA72^2*X72^3)/3))+(AA72*AB72*W72^2)+(AB72^2*W72)))</f>
        <v>1.6981302886019568E-5</v>
      </c>
      <c r="AD72" s="7">
        <f t="shared" si="18"/>
        <v>1.5113297734045315E-2</v>
      </c>
    </row>
    <row r="76" spans="8:30" x14ac:dyDescent="0.3">
      <c r="H76" s="10" t="s">
        <v>11</v>
      </c>
      <c r="I76" s="10"/>
      <c r="J76" s="10"/>
      <c r="K76" s="10"/>
      <c r="L76" s="10"/>
      <c r="M76" s="10"/>
      <c r="N76" s="10"/>
    </row>
    <row r="77" spans="8:30" x14ac:dyDescent="0.3">
      <c r="H77" s="11" t="s">
        <v>12</v>
      </c>
      <c r="I77" s="11"/>
      <c r="J77" s="11"/>
      <c r="K77" s="11"/>
      <c r="L77" s="11"/>
      <c r="M77" s="11"/>
      <c r="N77" s="11"/>
    </row>
    <row r="79" spans="8:30" ht="16.2" x14ac:dyDescent="0.3">
      <c r="I79" s="4" t="s">
        <v>14</v>
      </c>
    </row>
    <row r="80" spans="8:30" x14ac:dyDescent="0.3">
      <c r="H80" t="s">
        <v>13</v>
      </c>
      <c r="I80">
        <v>1000</v>
      </c>
      <c r="K80" s="6">
        <f>(1/6)*((I80^2)/(I*E2_))*L^3</f>
        <v>1.6666333339999867E-2</v>
      </c>
      <c r="N80" t="s">
        <v>25</v>
      </c>
      <c r="O80">
        <v>1000</v>
      </c>
    </row>
    <row r="81" spans="8:15" x14ac:dyDescent="0.3">
      <c r="H81" t="s">
        <v>23</v>
      </c>
      <c r="I81">
        <f>(O80-O81)</f>
        <v>1104</v>
      </c>
      <c r="J81" s="9">
        <f>O82</f>
        <v>0.90579710144927539</v>
      </c>
      <c r="K81" s="6">
        <f>(1/6)*((I81^2)/(I*E2_))*J81^3</f>
        <v>1.5096316431159298E-2</v>
      </c>
      <c r="N81" t="s">
        <v>26</v>
      </c>
      <c r="O81">
        <v>-104</v>
      </c>
    </row>
    <row r="82" spans="8:15" x14ac:dyDescent="0.3">
      <c r="H82" t="s">
        <v>28</v>
      </c>
      <c r="I82">
        <f>I81</f>
        <v>1104</v>
      </c>
      <c r="J82" s="9">
        <f>L-J81</f>
        <v>9.4202898550724612E-2</v>
      </c>
      <c r="K82" s="6">
        <f>(1/6)*((I82^2)/(I*E2_))*J82^3</f>
        <v>1.6981302886019558E-5</v>
      </c>
      <c r="N82" t="s">
        <v>27</v>
      </c>
      <c r="O82">
        <f>(L*O80)/(O80-O81)</f>
        <v>0.90579710144927539</v>
      </c>
    </row>
    <row r="83" spans="8:15" x14ac:dyDescent="0.3">
      <c r="H83" t="s">
        <v>24</v>
      </c>
      <c r="I83">
        <v>104</v>
      </c>
      <c r="K83" s="6">
        <f>(1/6)*((I83^2)/(I*E2_))*L^3</f>
        <v>1.8026306140543855E-4</v>
      </c>
    </row>
    <row r="84" spans="8:15" x14ac:dyDescent="0.3">
      <c r="H84" s="5" t="s">
        <v>15</v>
      </c>
      <c r="K84" s="7">
        <f>SUM(K80:K83)</f>
        <v>3.1959894135450626E-2</v>
      </c>
    </row>
    <row r="86" spans="8:15" x14ac:dyDescent="0.3">
      <c r="I86" t="s">
        <v>17</v>
      </c>
    </row>
    <row r="87" spans="8:15" x14ac:dyDescent="0.3">
      <c r="H87" t="s">
        <v>16</v>
      </c>
      <c r="I87" s="8">
        <v>1560</v>
      </c>
      <c r="J87" s="8">
        <f>(1/2)*(I87^2)*((L*SQRT(2))/(A*E1_))</f>
        <v>0.17207806470826403</v>
      </c>
    </row>
    <row r="88" spans="8:15" x14ac:dyDescent="0.3">
      <c r="H88" t="s">
        <v>18</v>
      </c>
      <c r="I88" s="8">
        <v>1200</v>
      </c>
      <c r="J88" s="8">
        <f>(1/2)*(I88^2)*((L)/(A*E1_))</f>
        <v>7.1998560028799424E-2</v>
      </c>
    </row>
    <row r="89" spans="8:15" x14ac:dyDescent="0.3">
      <c r="J89" s="7">
        <f>SUM(J87:J88)</f>
        <v>0.24407662473706346</v>
      </c>
    </row>
    <row r="92" spans="8:15" x14ac:dyDescent="0.3">
      <c r="H92" t="s">
        <v>19</v>
      </c>
    </row>
    <row r="93" spans="8:15" x14ac:dyDescent="0.3">
      <c r="H93" t="s">
        <v>20</v>
      </c>
      <c r="I93">
        <v>1000</v>
      </c>
    </row>
    <row r="94" spans="8:15" x14ac:dyDescent="0.3">
      <c r="H94" s="3" t="s">
        <v>21</v>
      </c>
      <c r="I94" s="8">
        <v>7.7000000000000001E-5</v>
      </c>
    </row>
    <row r="95" spans="8:15" x14ac:dyDescent="0.3">
      <c r="H95" s="3" t="s">
        <v>22</v>
      </c>
      <c r="I95" s="8" t="s">
        <v>29</v>
      </c>
    </row>
  </sheetData>
  <mergeCells count="11">
    <mergeCell ref="Q61:W61"/>
    <mergeCell ref="X61:AC61"/>
    <mergeCell ref="P58:AD58"/>
    <mergeCell ref="D5:N5"/>
    <mergeCell ref="H60:N60"/>
    <mergeCell ref="H62:N62"/>
    <mergeCell ref="H76:N76"/>
    <mergeCell ref="H77:N77"/>
    <mergeCell ref="H11:N11"/>
    <mergeCell ref="H13:N13"/>
    <mergeCell ref="H22:N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A</vt:lpstr>
      <vt:lpstr>b</vt:lpstr>
      <vt:lpstr>Barra</vt:lpstr>
      <vt:lpstr>E1_</vt:lpstr>
      <vt:lpstr>E2_</vt:lpstr>
      <vt:lpstr>E2__I</vt:lpstr>
      <vt:lpstr>I</vt:lpstr>
      <vt:lpstr>L</vt:lpstr>
      <vt:lpstr>m</vt:lpstr>
      <vt:lpstr>M0_INI</vt:lpstr>
      <vt:lpstr>M1_FIN</vt:lpstr>
      <vt:lpstr>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matteom</dc:creator>
  <cp:lastModifiedBy>matteom</cp:lastModifiedBy>
  <dcterms:created xsi:type="dcterms:W3CDTF">2023-01-08T12:29:30Z</dcterms:created>
  <dcterms:modified xsi:type="dcterms:W3CDTF">2023-01-14T11:59:35Z</dcterms:modified>
</cp:coreProperties>
</file>