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470" yWindow="1470" windowWidth="17280" windowHeight="10080" activeTab="1"/>
  </bookViews>
  <sheets>
    <sheet name="Revision Log" sheetId="2" r:id="rId1"/>
    <sheet name="Data Template" sheetId="1" r:id="rId2"/>
    <sheet name="Sheet3" sheetId="3" r:id="rId3"/>
  </sheets>
  <definedNames>
    <definedName name="_xlnm.Print_Area" localSheetId="1">'Data Template'!$B$2:$K$52,'Data Template'!$B$57:$K$109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3" i="1" l="1"/>
  <c r="C102" i="1"/>
  <c r="C109" i="1" l="1"/>
  <c r="C108" i="1"/>
  <c r="C89" i="1"/>
  <c r="C88" i="1"/>
  <c r="C81" i="1"/>
  <c r="C80" i="1"/>
  <c r="C35" i="1"/>
  <c r="C79" i="1"/>
  <c r="C74" i="1"/>
  <c r="C73" i="1"/>
  <c r="C72" i="1"/>
  <c r="C71" i="1"/>
  <c r="C70" i="1"/>
  <c r="C69" i="1"/>
  <c r="C68" i="1"/>
  <c r="C67" i="1"/>
  <c r="C66" i="1"/>
  <c r="C65" i="1"/>
  <c r="C64" i="1"/>
  <c r="C52" i="1"/>
  <c r="C51" i="1"/>
  <c r="C48" i="1"/>
  <c r="C47" i="1"/>
  <c r="C20" i="1"/>
  <c r="C19" i="1"/>
  <c r="C18" i="1"/>
  <c r="C17" i="1"/>
  <c r="C40" i="1" l="1"/>
  <c r="C39" i="1"/>
  <c r="C38" i="1"/>
  <c r="C37" i="1"/>
  <c r="C36" i="1"/>
  <c r="C34" i="1"/>
  <c r="C29" i="1"/>
  <c r="C28" i="1"/>
  <c r="C27" i="1"/>
  <c r="C26" i="1"/>
  <c r="C25" i="1"/>
  <c r="J109" i="1" l="1"/>
  <c r="K109" i="1" s="1"/>
  <c r="J108" i="1"/>
  <c r="K108" i="1" s="1"/>
  <c r="F109" i="1"/>
  <c r="G109" i="1" s="1"/>
  <c r="F108" i="1"/>
  <c r="G108" i="1" s="1"/>
  <c r="J103" i="1"/>
  <c r="K103" i="1" s="1"/>
  <c r="J102" i="1"/>
  <c r="K102" i="1" s="1"/>
  <c r="F103" i="1"/>
  <c r="G103" i="1" s="1"/>
  <c r="F102" i="1"/>
  <c r="G102" i="1" s="1"/>
  <c r="J95" i="1"/>
  <c r="K95" i="1" s="1"/>
  <c r="J96" i="1"/>
  <c r="K96" i="1" s="1"/>
  <c r="J97" i="1"/>
  <c r="K97" i="1" s="1"/>
  <c r="J94" i="1"/>
  <c r="K94" i="1" s="1"/>
  <c r="F95" i="1"/>
  <c r="G95" i="1" s="1"/>
  <c r="F96" i="1"/>
  <c r="G96" i="1" s="1"/>
  <c r="F97" i="1"/>
  <c r="G97" i="1" s="1"/>
  <c r="F94" i="1"/>
  <c r="G94" i="1" s="1"/>
  <c r="J87" i="1"/>
  <c r="K87" i="1" s="1"/>
  <c r="J88" i="1"/>
  <c r="K88" i="1" s="1"/>
  <c r="J89" i="1"/>
  <c r="K89" i="1" s="1"/>
  <c r="J86" i="1"/>
  <c r="K86" i="1" s="1"/>
  <c r="F87" i="1"/>
  <c r="G87" i="1" s="1"/>
  <c r="F88" i="1"/>
  <c r="G88" i="1" s="1"/>
  <c r="F89" i="1"/>
  <c r="G89" i="1" s="1"/>
  <c r="F86" i="1"/>
  <c r="G86" i="1" s="1"/>
  <c r="J80" i="1"/>
  <c r="K80" i="1" s="1"/>
  <c r="J81" i="1"/>
  <c r="K81" i="1" s="1"/>
  <c r="J79" i="1"/>
  <c r="K79" i="1" s="1"/>
  <c r="F80" i="1"/>
  <c r="G80" i="1" s="1"/>
  <c r="F81" i="1"/>
  <c r="G81" i="1" s="1"/>
  <c r="F79" i="1"/>
  <c r="G79" i="1" s="1"/>
  <c r="J65" i="1"/>
  <c r="K65" i="1" s="1"/>
  <c r="J66" i="1"/>
  <c r="K66" i="1" s="1"/>
  <c r="J67" i="1"/>
  <c r="K67" i="1" s="1"/>
  <c r="J68" i="1"/>
  <c r="K68" i="1" s="1"/>
  <c r="J69" i="1"/>
  <c r="K69" i="1" s="1"/>
  <c r="J70" i="1"/>
  <c r="K70" i="1" s="1"/>
  <c r="J71" i="1"/>
  <c r="K71" i="1" s="1"/>
  <c r="J72" i="1"/>
  <c r="K72" i="1" s="1"/>
  <c r="J73" i="1"/>
  <c r="K73" i="1" s="1"/>
  <c r="J74" i="1"/>
  <c r="K74" i="1" s="1"/>
  <c r="J64" i="1"/>
  <c r="K64" i="1" s="1"/>
  <c r="F65" i="1"/>
  <c r="G65" i="1" s="1"/>
  <c r="F66" i="1"/>
  <c r="G66" i="1" s="1"/>
  <c r="F67" i="1"/>
  <c r="G67" i="1" s="1"/>
  <c r="F68" i="1"/>
  <c r="G68" i="1" s="1"/>
  <c r="F69" i="1"/>
  <c r="G69" i="1" s="1"/>
  <c r="F70" i="1"/>
  <c r="G70" i="1" s="1"/>
  <c r="F71" i="1"/>
  <c r="G71" i="1" s="1"/>
  <c r="F72" i="1"/>
  <c r="G72" i="1" s="1"/>
  <c r="F73" i="1"/>
  <c r="G73" i="1" s="1"/>
  <c r="F74" i="1"/>
  <c r="G74" i="1" s="1"/>
  <c r="F64" i="1"/>
  <c r="G64" i="1" s="1"/>
  <c r="J48" i="1"/>
  <c r="K48" i="1" s="1"/>
  <c r="J49" i="1"/>
  <c r="K49" i="1" s="1"/>
  <c r="J50" i="1"/>
  <c r="K50" i="1" s="1"/>
  <c r="J51" i="1"/>
  <c r="K51" i="1" s="1"/>
  <c r="J52" i="1"/>
  <c r="K52" i="1" s="1"/>
  <c r="J47" i="1"/>
  <c r="K47" i="1" s="1"/>
  <c r="F48" i="1"/>
  <c r="G48" i="1" s="1"/>
  <c r="F49" i="1"/>
  <c r="G49" i="1" s="1"/>
  <c r="F50" i="1"/>
  <c r="G50" i="1" s="1"/>
  <c r="F51" i="1"/>
  <c r="G51" i="1" s="1"/>
  <c r="F52" i="1"/>
  <c r="G52" i="1" s="1"/>
  <c r="F47" i="1"/>
  <c r="G47" i="1" s="1"/>
  <c r="J35" i="1"/>
  <c r="K35" i="1" s="1"/>
  <c r="J36" i="1"/>
  <c r="K36" i="1" s="1"/>
  <c r="J37" i="1"/>
  <c r="K37" i="1" s="1"/>
  <c r="J38" i="1"/>
  <c r="K38" i="1" s="1"/>
  <c r="J39" i="1"/>
  <c r="K39" i="1" s="1"/>
  <c r="J40" i="1"/>
  <c r="K40" i="1" s="1"/>
  <c r="J34" i="1"/>
  <c r="K34" i="1" s="1"/>
  <c r="F35" i="1"/>
  <c r="G35" i="1" s="1"/>
  <c r="F36" i="1"/>
  <c r="G36" i="1" s="1"/>
  <c r="F37" i="1"/>
  <c r="G37" i="1" s="1"/>
  <c r="F38" i="1"/>
  <c r="G38" i="1" s="1"/>
  <c r="F39" i="1"/>
  <c r="G39" i="1" s="1"/>
  <c r="F40" i="1"/>
  <c r="G40" i="1" s="1"/>
  <c r="F34" i="1"/>
  <c r="G34" i="1" s="1"/>
  <c r="J26" i="1"/>
  <c r="K26" i="1" s="1"/>
  <c r="J27" i="1"/>
  <c r="K27" i="1" s="1"/>
  <c r="J28" i="1"/>
  <c r="K28" i="1" s="1"/>
  <c r="J29" i="1"/>
  <c r="K29" i="1" s="1"/>
  <c r="J25" i="1"/>
  <c r="K25" i="1" s="1"/>
  <c r="F26" i="1"/>
  <c r="G26" i="1" s="1"/>
  <c r="F27" i="1"/>
  <c r="G27" i="1" s="1"/>
  <c r="F28" i="1"/>
  <c r="G28" i="1" s="1"/>
  <c r="F29" i="1"/>
  <c r="G29" i="1" s="1"/>
  <c r="F25" i="1"/>
  <c r="G25" i="1" s="1"/>
  <c r="J18" i="1"/>
  <c r="K18" i="1" s="1"/>
  <c r="J19" i="1"/>
  <c r="K19" i="1" s="1"/>
  <c r="J20" i="1"/>
  <c r="K20" i="1" s="1"/>
  <c r="J17" i="1"/>
  <c r="K17" i="1" s="1"/>
  <c r="F18" i="1"/>
  <c r="G18" i="1" s="1"/>
  <c r="F19" i="1"/>
  <c r="G19" i="1" s="1"/>
  <c r="F20" i="1"/>
  <c r="G20" i="1" s="1"/>
  <c r="F17" i="1"/>
  <c r="G17" i="1" s="1"/>
</calcChain>
</file>

<file path=xl/sharedStrings.xml><?xml version="1.0" encoding="utf-8"?>
<sst xmlns="http://schemas.openxmlformats.org/spreadsheetml/2006/main" count="226" uniqueCount="104">
  <si>
    <t>Data Template - 34401A</t>
  </si>
  <si>
    <t>Date</t>
  </si>
  <si>
    <t xml:space="preserve"> </t>
  </si>
  <si>
    <t>As Found</t>
  </si>
  <si>
    <t>As Left</t>
  </si>
  <si>
    <t>Zero Offset</t>
  </si>
  <si>
    <t>Tolerance</t>
  </si>
  <si>
    <t xml:space="preserve">34401A </t>
  </si>
  <si>
    <t>DC Current (Open terminals)</t>
  </si>
  <si>
    <t>10mA</t>
  </si>
  <si>
    <t>100mA</t>
  </si>
  <si>
    <t>1A</t>
  </si>
  <si>
    <t>DC Voltage (Shorted terminals)</t>
  </si>
  <si>
    <t xml:space="preserve">100mV </t>
  </si>
  <si>
    <t xml:space="preserve">1V </t>
  </si>
  <si>
    <t xml:space="preserve">10V </t>
  </si>
  <si>
    <t xml:space="preserve">100V </t>
  </si>
  <si>
    <t xml:space="preserve">1000V </t>
  </si>
  <si>
    <t>Resistance 4-Wire (Shorted terminals)</t>
  </si>
  <si>
    <t>100 Ohms</t>
  </si>
  <si>
    <t>1k Ohms</t>
  </si>
  <si>
    <t>10k Ohms</t>
  </si>
  <si>
    <t>100k Ohms</t>
  </si>
  <si>
    <t>1M Ohms</t>
  </si>
  <si>
    <t>10M Ohms</t>
  </si>
  <si>
    <t>100M Ohms</t>
  </si>
  <si>
    <t>DC Voltage</t>
  </si>
  <si>
    <t xml:space="preserve">-10V </t>
  </si>
  <si>
    <t>10mV @1kHz</t>
  </si>
  <si>
    <t>100mV @1kHz</t>
  </si>
  <si>
    <t>100mV @50kHz</t>
  </si>
  <si>
    <t>1V @1kHz</t>
  </si>
  <si>
    <t>1V @50kHz</t>
  </si>
  <si>
    <t>10V @ 10Hz</t>
  </si>
  <si>
    <t>10V @1kHz</t>
  </si>
  <si>
    <t>10V @50kHz</t>
  </si>
  <si>
    <t>100V @1kHz</t>
  </si>
  <si>
    <t>100V @50kHz</t>
  </si>
  <si>
    <t>750V @1kHz</t>
  </si>
  <si>
    <t>2 Wire Resistance</t>
  </si>
  <si>
    <t>4 Wire Resistance</t>
  </si>
  <si>
    <t>DC Current</t>
  </si>
  <si>
    <t>2A</t>
  </si>
  <si>
    <t>AC Current (AC filter slow)</t>
  </si>
  <si>
    <t>1A @ 1kHz</t>
  </si>
  <si>
    <t>2A @ 1kHz</t>
  </si>
  <si>
    <t>Frequency</t>
  </si>
  <si>
    <t>100Hz @ 10mV</t>
  </si>
  <si>
    <t>100kHz @ 1V</t>
  </si>
  <si>
    <t>Revision Number</t>
  </si>
  <si>
    <t>Comments</t>
  </si>
  <si>
    <t>Author</t>
  </si>
  <si>
    <t>Function</t>
  </si>
  <si>
    <t xml:space="preserve">Initial creation of spreadsheet. </t>
  </si>
  <si>
    <t>Robert A. Maldonado</t>
  </si>
  <si>
    <t>REVISION LOG: Data Template - 34401A</t>
  </si>
  <si>
    <t>Associate Metrology Engineer</t>
  </si>
  <si>
    <t>Certificate Number:</t>
  </si>
  <si>
    <t>Date of Receipt:</t>
  </si>
  <si>
    <t>Calibration Date:</t>
  </si>
  <si>
    <t>Calibration Due Date:</t>
  </si>
  <si>
    <t>Sales Order Number:</t>
  </si>
  <si>
    <t>Customer P.O. #:</t>
  </si>
  <si>
    <t>Dewpoint (F):</t>
  </si>
  <si>
    <t>Temperature (F):</t>
  </si>
  <si>
    <t>Humidity (%RH):</t>
  </si>
  <si>
    <t>Pressure (inHg):</t>
  </si>
  <si>
    <t>Procedure 1:</t>
  </si>
  <si>
    <t>Procedure 2:</t>
  </si>
  <si>
    <t>Procedure 3:</t>
  </si>
  <si>
    <t>Procedure 4:</t>
  </si>
  <si>
    <t>UUT Serial Number:</t>
  </si>
  <si>
    <t>UUT Customer ID:</t>
  </si>
  <si>
    <t>Zero Offset Functions (No comparison to reference standard; Only data obtained from UUT)</t>
  </si>
  <si>
    <t>Nominal</t>
  </si>
  <si>
    <t>10mA Range</t>
  </si>
  <si>
    <t>100mA Range</t>
  </si>
  <si>
    <t>1A Range</t>
  </si>
  <si>
    <t>3A Range</t>
  </si>
  <si>
    <t>Percent Error</t>
  </si>
  <si>
    <t>100mV Range</t>
  </si>
  <si>
    <t>1V Range</t>
  </si>
  <si>
    <t>10V Range</t>
  </si>
  <si>
    <t>100V Range</t>
  </si>
  <si>
    <t>1000V Range</t>
  </si>
  <si>
    <t>100 Ohms Range</t>
  </si>
  <si>
    <t>1k Ohms Range</t>
  </si>
  <si>
    <t>10k Ohms Range</t>
  </si>
  <si>
    <t>100k Ohms Range</t>
  </si>
  <si>
    <t>1M Ohms Range</t>
  </si>
  <si>
    <t>10M Ohms Range</t>
  </si>
  <si>
    <t>100M Ohms Range</t>
  </si>
  <si>
    <t>Reference</t>
  </si>
  <si>
    <t>Gain Verification</t>
  </si>
  <si>
    <t>Pass / Fail</t>
  </si>
  <si>
    <t>Set Point</t>
  </si>
  <si>
    <t>AC Voltage (UUT AC Filter must be set to slow mode - 3 Hz)</t>
  </si>
  <si>
    <t>Gain Verification (Continued)</t>
  </si>
  <si>
    <t>Customer, Product and Calibration Process Information</t>
  </si>
  <si>
    <t>Updated format of spreadsheet to 1) print correctly, 2) have gridlines and borders, 3) have updated fields / title / headers, 4) additional information relating to customer, product and calibration process information and 5) include updated tolerances based on guard banded uncertainties - best case along with 6) entry fields for reference data. 50% tolerance calculation is removed. Percent deviation is provided so technicians and quality personnel can review percentage of tolerance used by product and determine of adjustment is necessary based on internal measurement assurance program rules.</t>
  </si>
  <si>
    <t>TC-00062</t>
  </si>
  <si>
    <t>TC-00072</t>
  </si>
  <si>
    <t>TC-00073</t>
  </si>
  <si>
    <t>TC-00074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</si>
</sst>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0"/>
    <numFmt numFmtId="166" formatCode="0.000000"/>
    <numFmt numFmtId="167" formatCode="0.000"/>
  </numFmts>
  <fonts count="11" x14ac:knownFonts="1">
    <font>
      <sz val="11"/>
      <color theme="1"/>
      <name val="Arial"/>
    </font>
    <font>
      <sz val="13"/>
      <color theme="1"/>
      <name val="Calibri"/>
    </font>
    <font>
      <sz val="13"/>
      <color rgb="FF000000"/>
      <name val="Calibri"/>
    </font>
    <font>
      <b/>
      <sz val="11"/>
      <color theme="1"/>
      <name val="Calibri"/>
      <family val="2"/>
      <scheme val="minor"/>
    </font>
    <font>
      <b/>
      <u/>
      <sz val="20"/>
      <color theme="1"/>
      <name val="Calibri"/>
      <family val="2"/>
      <scheme val="minor"/>
    </font>
    <font>
      <sz val="11"/>
      <color theme="1"/>
      <name val="Arial"/>
      <family val="2"/>
    </font>
    <font>
      <b/>
      <sz val="18"/>
      <color rgb="FF000000"/>
      <name val="Calibri"/>
      <family val="2"/>
    </font>
    <font>
      <sz val="13"/>
      <color theme="1"/>
      <name val="Calibri"/>
      <family val="2"/>
    </font>
    <font>
      <sz val="13"/>
      <color rgb="FF000000"/>
      <name val="Calibri"/>
      <family val="2"/>
    </font>
    <font>
      <b/>
      <sz val="13"/>
      <color theme="1"/>
      <name val="Calibri"/>
      <family val="2"/>
    </font>
    <font>
      <b/>
      <sz val="13"/>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top style="medium">
        <color indexed="64"/>
      </top>
      <bottom style="medium">
        <color indexed="64"/>
      </bottom>
      <diagonal/>
    </border>
    <border diagonalUp="1">
      <left style="thin">
        <color theme="0"/>
      </left>
      <right style="thin">
        <color theme="0"/>
      </right>
      <top/>
      <bottom/>
      <diagonal style="thin">
        <color theme="0"/>
      </diagonal>
    </border>
  </borders>
  <cellStyleXfs count="1">
    <xf numFmtId="0" fontId="0" fillId="0" borderId="0"/>
  </cellStyleXfs>
  <cellXfs count="136">
    <xf numFmtId="0" fontId="0" fillId="0" borderId="0" xfId="0" applyFont="1" applyAlignment="1"/>
    <xf numFmtId="0" fontId="2" fillId="0" borderId="0" xfId="0" applyFont="1" applyAlignment="1">
      <alignment horizontal="center"/>
    </xf>
    <xf numFmtId="0" fontId="1" fillId="0" borderId="0" xfId="0" applyFont="1" applyAlignment="1">
      <alignment horizontal="center"/>
    </xf>
    <xf numFmtId="0" fontId="0" fillId="0" borderId="0" xfId="0"/>
    <xf numFmtId="0" fontId="4" fillId="2" borderId="4" xfId="0" applyFont="1" applyFill="1" applyBorder="1" applyAlignment="1">
      <alignment horizontal="center" vertical="center" wrapText="1"/>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4" xfId="0" applyBorder="1" applyAlignment="1">
      <alignment horizontal="center" vertical="center" wrapText="1"/>
    </xf>
    <xf numFmtId="14" fontId="0" fillId="0" borderId="4" xfId="0" applyNumberFormat="1"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1" fillId="0" borderId="0" xfId="0"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2" fillId="3" borderId="0" xfId="0" applyFont="1" applyFill="1" applyAlignment="1">
      <alignment horizontal="center"/>
    </xf>
    <xf numFmtId="167" fontId="2" fillId="3" borderId="0" xfId="0" applyNumberFormat="1" applyFont="1" applyFill="1" applyAlignment="1">
      <alignment horizontal="center"/>
    </xf>
    <xf numFmtId="167" fontId="1" fillId="3" borderId="0" xfId="0" applyNumberFormat="1" applyFont="1" applyFill="1" applyAlignment="1">
      <alignment horizontal="center"/>
    </xf>
    <xf numFmtId="0" fontId="1" fillId="3" borderId="0" xfId="0" applyFont="1" applyFill="1" applyAlignment="1">
      <alignment horizontal="center"/>
    </xf>
    <xf numFmtId="167" fontId="1" fillId="0" borderId="8" xfId="0" applyNumberFormat="1" applyFont="1" applyBorder="1" applyAlignment="1">
      <alignment horizontal="center"/>
    </xf>
    <xf numFmtId="167" fontId="1" fillId="0" borderId="8" xfId="0" applyNumberFormat="1" applyFont="1" applyFill="1" applyBorder="1" applyAlignment="1">
      <alignment horizontal="center"/>
    </xf>
    <xf numFmtId="166" fontId="1" fillId="0" borderId="8" xfId="0" applyNumberFormat="1" applyFont="1" applyBorder="1" applyAlignment="1">
      <alignment horizontal="center"/>
    </xf>
    <xf numFmtId="166" fontId="1" fillId="0" borderId="8" xfId="0" applyNumberFormat="1" applyFont="1" applyFill="1" applyBorder="1" applyAlignment="1">
      <alignment horizontal="center"/>
    </xf>
    <xf numFmtId="164" fontId="1" fillId="0" borderId="8" xfId="0" applyNumberFormat="1" applyFont="1" applyBorder="1" applyAlignment="1">
      <alignment horizontal="center"/>
    </xf>
    <xf numFmtId="164" fontId="1" fillId="0" borderId="8" xfId="0" applyNumberFormat="1" applyFont="1" applyFill="1" applyBorder="1" applyAlignment="1">
      <alignment horizontal="center"/>
    </xf>
    <xf numFmtId="165" fontId="1" fillId="0" borderId="8" xfId="0" applyNumberFormat="1" applyFont="1" applyBorder="1" applyAlignment="1">
      <alignment horizontal="center"/>
    </xf>
    <xf numFmtId="165" fontId="1" fillId="0" borderId="8" xfId="0" applyNumberFormat="1" applyFont="1" applyFill="1" applyBorder="1" applyAlignment="1">
      <alignment horizontal="center"/>
    </xf>
    <xf numFmtId="0" fontId="2" fillId="0" borderId="14" xfId="0" applyFont="1" applyBorder="1" applyAlignment="1">
      <alignment horizontal="center"/>
    </xf>
    <xf numFmtId="0" fontId="8" fillId="0" borderId="14" xfId="0" applyFont="1" applyBorder="1" applyAlignment="1">
      <alignment horizontal="center"/>
    </xf>
    <xf numFmtId="0" fontId="1" fillId="0" borderId="15" xfId="0" applyFont="1" applyFill="1" applyBorder="1" applyAlignment="1">
      <alignment horizontal="center"/>
    </xf>
    <xf numFmtId="0" fontId="8" fillId="0" borderId="16" xfId="0" applyFont="1" applyBorder="1" applyAlignment="1">
      <alignment horizontal="center"/>
    </xf>
    <xf numFmtId="165" fontId="1" fillId="0" borderId="17" xfId="0" applyNumberFormat="1" applyFont="1" applyBorder="1" applyAlignment="1">
      <alignment horizontal="center"/>
    </xf>
    <xf numFmtId="165" fontId="1" fillId="0" borderId="17" xfId="0" applyNumberFormat="1" applyFont="1" applyFill="1" applyBorder="1" applyAlignment="1">
      <alignment horizontal="center"/>
    </xf>
    <xf numFmtId="0" fontId="1" fillId="0" borderId="18" xfId="0" applyFont="1" applyFill="1" applyBorder="1" applyAlignment="1">
      <alignment horizontal="center"/>
    </xf>
    <xf numFmtId="0" fontId="1" fillId="0" borderId="8" xfId="0" applyFont="1" applyBorder="1" applyAlignment="1">
      <alignment horizontal="center"/>
    </xf>
    <xf numFmtId="0" fontId="7" fillId="0" borderId="11" xfId="0" applyFont="1" applyBorder="1" applyAlignment="1">
      <alignment horizontal="center"/>
    </xf>
    <xf numFmtId="0" fontId="1" fillId="0" borderId="12" xfId="0" applyFont="1" applyBorder="1" applyAlignment="1">
      <alignment horizontal="center"/>
    </xf>
    <xf numFmtId="0" fontId="7" fillId="0" borderId="14" xfId="0" applyFont="1" applyBorder="1" applyAlignment="1">
      <alignment horizontal="center"/>
    </xf>
    <xf numFmtId="0" fontId="7" fillId="0" borderId="16" xfId="0" applyFont="1" applyBorder="1" applyAlignment="1">
      <alignment horizontal="center"/>
    </xf>
    <xf numFmtId="0" fontId="2" fillId="0" borderId="17" xfId="0" applyFont="1" applyBorder="1" applyAlignment="1">
      <alignment horizontal="center"/>
    </xf>
    <xf numFmtId="164" fontId="1" fillId="0" borderId="17" xfId="0" applyNumberFormat="1" applyFont="1" applyBorder="1" applyAlignment="1">
      <alignment horizontal="center"/>
    </xf>
    <xf numFmtId="164" fontId="1" fillId="0" borderId="17" xfId="0" applyNumberFormat="1" applyFont="1" applyFill="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9" fontId="7" fillId="0" borderId="12" xfId="0" applyNumberFormat="1" applyFont="1" applyBorder="1" applyAlignment="1">
      <alignment horizontal="center"/>
    </xf>
    <xf numFmtId="9" fontId="8" fillId="0" borderId="13" xfId="0" applyNumberFormat="1" applyFont="1" applyBorder="1" applyAlignment="1">
      <alignment horizontal="center"/>
    </xf>
    <xf numFmtId="167" fontId="1" fillId="0" borderId="17" xfId="0" applyNumberFormat="1" applyFont="1" applyBorder="1" applyAlignment="1">
      <alignment horizontal="center"/>
    </xf>
    <xf numFmtId="167" fontId="1" fillId="0" borderId="17" xfId="0" applyNumberFormat="1" applyFont="1" applyFill="1" applyBorder="1" applyAlignment="1">
      <alignment horizontal="center"/>
    </xf>
    <xf numFmtId="0" fontId="2" fillId="0" borderId="16" xfId="0" applyFont="1" applyBorder="1" applyAlignment="1">
      <alignment horizontal="center"/>
    </xf>
    <xf numFmtId="9" fontId="8" fillId="0" borderId="11" xfId="0" applyNumberFormat="1" applyFont="1" applyBorder="1" applyAlignment="1">
      <alignment horizontal="center"/>
    </xf>
    <xf numFmtId="164" fontId="2" fillId="0" borderId="14" xfId="0" applyNumberFormat="1" applyFont="1" applyBorder="1" applyAlignment="1">
      <alignment horizontal="center"/>
    </xf>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4" fontId="2" fillId="0" borderId="16" xfId="0" applyNumberFormat="1" applyFont="1" applyBorder="1" applyAlignment="1">
      <alignment horizontal="center"/>
    </xf>
    <xf numFmtId="167" fontId="2" fillId="0" borderId="16" xfId="0" applyNumberFormat="1" applyFont="1" applyBorder="1" applyAlignment="1">
      <alignment horizontal="center"/>
    </xf>
    <xf numFmtId="167" fontId="2" fillId="0" borderId="14" xfId="0" applyNumberFormat="1" applyFont="1" applyBorder="1" applyAlignment="1">
      <alignment horizontal="center"/>
    </xf>
    <xf numFmtId="165" fontId="2" fillId="0" borderId="16" xfId="0" applyNumberFormat="1" applyFont="1" applyBorder="1" applyAlignment="1">
      <alignment horizontal="center"/>
    </xf>
    <xf numFmtId="0" fontId="8" fillId="0" borderId="11" xfId="0" applyFont="1" applyBorder="1" applyAlignment="1">
      <alignment horizontal="center"/>
    </xf>
    <xf numFmtId="0" fontId="1" fillId="0" borderId="14" xfId="0" applyFont="1" applyFill="1" applyBorder="1" applyAlignment="1">
      <alignment horizontal="center"/>
    </xf>
    <xf numFmtId="0" fontId="1" fillId="0" borderId="16" xfId="0" applyFont="1" applyFill="1" applyBorder="1" applyAlignment="1">
      <alignment horizontal="center"/>
    </xf>
    <xf numFmtId="0" fontId="2" fillId="0" borderId="23" xfId="0" applyFont="1" applyBorder="1" applyAlignment="1">
      <alignment horizontal="center"/>
    </xf>
    <xf numFmtId="165" fontId="2" fillId="0" borderId="9" xfId="0" applyNumberFormat="1" applyFont="1" applyBorder="1" applyAlignment="1">
      <alignment horizontal="center"/>
    </xf>
    <xf numFmtId="165" fontId="2" fillId="0" borderId="26" xfId="0" applyNumberFormat="1" applyFont="1" applyBorder="1" applyAlignment="1">
      <alignment horizontal="center"/>
    </xf>
    <xf numFmtId="166" fontId="2" fillId="0" borderId="9" xfId="0" applyNumberFormat="1" applyFont="1" applyBorder="1" applyAlignment="1">
      <alignment horizontal="center"/>
    </xf>
    <xf numFmtId="164" fontId="2" fillId="0" borderId="26" xfId="0" applyNumberFormat="1" applyFont="1" applyBorder="1" applyAlignment="1">
      <alignment horizontal="center"/>
    </xf>
    <xf numFmtId="164" fontId="2" fillId="0" borderId="9" xfId="0" applyNumberFormat="1" applyFont="1" applyBorder="1" applyAlignment="1">
      <alignment horizontal="center"/>
    </xf>
    <xf numFmtId="167" fontId="2" fillId="0" borderId="26" xfId="0" applyNumberFormat="1" applyFont="1" applyBorder="1" applyAlignment="1">
      <alignment horizontal="center"/>
    </xf>
    <xf numFmtId="0" fontId="2" fillId="0" borderId="9" xfId="0" applyFont="1" applyBorder="1" applyAlignment="1">
      <alignment horizontal="center"/>
    </xf>
    <xf numFmtId="0" fontId="0" fillId="0" borderId="37" xfId="0" applyFont="1" applyBorder="1" applyAlignment="1">
      <alignment horizontal="center"/>
    </xf>
    <xf numFmtId="0" fontId="1" fillId="0" borderId="37" xfId="0" applyFont="1" applyBorder="1" applyAlignment="1">
      <alignment horizontal="center"/>
    </xf>
    <xf numFmtId="0" fontId="2" fillId="0" borderId="37" xfId="0" applyFont="1" applyBorder="1" applyAlignment="1">
      <alignment horizontal="center"/>
    </xf>
    <xf numFmtId="0" fontId="7" fillId="0" borderId="37" xfId="0" applyFont="1" applyBorder="1" applyAlignment="1">
      <alignment horizontal="center"/>
    </xf>
    <xf numFmtId="10" fontId="1" fillId="0" borderId="8" xfId="0" applyNumberFormat="1" applyFont="1" applyFill="1" applyBorder="1" applyAlignment="1">
      <alignment horizont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10" fontId="1" fillId="0" borderId="17" xfId="0" applyNumberFormat="1" applyFont="1" applyFill="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2" fillId="0" borderId="32" xfId="0" applyFont="1" applyBorder="1" applyAlignment="1">
      <alignment horizontal="center"/>
    </xf>
    <xf numFmtId="0" fontId="2" fillId="0" borderId="33" xfId="0" applyFont="1" applyBorder="1" applyAlignment="1">
      <alignment horizontal="center"/>
    </xf>
    <xf numFmtId="0" fontId="2" fillId="0" borderId="34"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7" fillId="0" borderId="14" xfId="0" applyFont="1" applyBorder="1" applyAlignment="1">
      <alignment horizontal="center"/>
    </xf>
    <xf numFmtId="0" fontId="7" fillId="0" borderId="8" xfId="0" applyFont="1" applyBorder="1" applyAlignment="1">
      <alignment horizontal="center"/>
    </xf>
    <xf numFmtId="0" fontId="7" fillId="0" borderId="16" xfId="0" applyFont="1" applyBorder="1" applyAlignment="1">
      <alignment horizontal="center"/>
    </xf>
    <xf numFmtId="0" fontId="7" fillId="0" borderId="17"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9" fillId="0" borderId="23" xfId="0" applyFont="1" applyBorder="1" applyAlignment="1">
      <alignment horizontal="center"/>
    </xf>
    <xf numFmtId="0" fontId="9" fillId="0" borderId="22"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1" fillId="0" borderId="8" xfId="0" applyFont="1" applyBorder="1" applyAlignment="1">
      <alignment horizontal="center"/>
    </xf>
    <xf numFmtId="0" fontId="1" fillId="0" borderId="15"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7"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0" fillId="0" borderId="26" xfId="0" applyFont="1" applyBorder="1" applyAlignment="1">
      <alignment horizontal="center"/>
    </xf>
    <xf numFmtId="0" fontId="10" fillId="0" borderId="28"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3" borderId="19" xfId="0" applyFont="1" applyFill="1" applyBorder="1" applyAlignment="1">
      <alignment horizontal="center"/>
    </xf>
    <xf numFmtId="0" fontId="2" fillId="3" borderId="36" xfId="0" applyFont="1" applyFill="1" applyBorder="1" applyAlignment="1">
      <alignment horizontal="center"/>
    </xf>
    <xf numFmtId="0" fontId="2" fillId="3" borderId="29" xfId="0" applyFont="1" applyFill="1" applyBorder="1" applyAlignment="1">
      <alignment horizontal="center"/>
    </xf>
    <xf numFmtId="0" fontId="2" fillId="3" borderId="35" xfId="0" applyFont="1" applyFill="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9" fillId="0" borderId="24" xfId="0" applyFont="1" applyBorder="1" applyAlignment="1">
      <alignment horizontal="center"/>
    </xf>
    <xf numFmtId="0" fontId="9" fillId="0" borderId="25" xfId="0" applyFont="1" applyBorder="1" applyAlignment="1">
      <alignment horizontal="center"/>
    </xf>
    <xf numFmtId="0" fontId="10" fillId="0" borderId="27" xfId="0" applyFont="1" applyBorder="1" applyAlignment="1">
      <alignment horizontal="center"/>
    </xf>
    <xf numFmtId="0" fontId="7" fillId="0" borderId="7" xfId="0" applyFont="1" applyBorder="1" applyAlignment="1">
      <alignment horizontal="center"/>
    </xf>
    <xf numFmtId="0" fontId="7" fillId="0" borderId="30" xfId="0" applyFont="1" applyBorder="1" applyAlignment="1">
      <alignment horizontal="center"/>
    </xf>
    <xf numFmtId="0" fontId="7" fillId="0" borderId="31" xfId="0" applyFont="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workbookViewId="0">
      <selection activeCell="D6" sqref="D6"/>
    </sheetView>
  </sheetViews>
  <sheetFormatPr defaultColWidth="8.75" defaultRowHeight="15" customHeight="1" x14ac:dyDescent="0.2"/>
  <cols>
    <col min="1" max="1" width="8.75" style="3"/>
    <col min="2" max="2" width="7.75" style="3" bestFit="1" customWidth="1"/>
    <col min="3" max="3" width="9.625" style="3" bestFit="1" customWidth="1"/>
    <col min="4" max="4" width="45.625" style="3" customWidth="1"/>
    <col min="5" max="5" width="20.125" style="3" customWidth="1"/>
    <col min="6" max="6" width="33.125" style="3" customWidth="1"/>
    <col min="7" max="16384" width="8.75" style="3"/>
  </cols>
  <sheetData>
    <row r="1" spans="2:6" thickBot="1" x14ac:dyDescent="0.25"/>
    <row r="2" spans="2:6" ht="27" thickBot="1" x14ac:dyDescent="0.25">
      <c r="B2" s="76" t="s">
        <v>55</v>
      </c>
      <c r="C2" s="77"/>
      <c r="D2" s="77"/>
      <c r="E2" s="77"/>
      <c r="F2" s="78"/>
    </row>
    <row r="3" spans="2:6" ht="26.25" x14ac:dyDescent="0.2">
      <c r="B3" s="4"/>
      <c r="C3" s="4"/>
      <c r="D3" s="4"/>
      <c r="E3" s="4"/>
      <c r="F3" s="4"/>
    </row>
    <row r="4" spans="2:6" ht="30.75" thickBot="1" x14ac:dyDescent="0.25">
      <c r="B4" s="5" t="s">
        <v>49</v>
      </c>
      <c r="C4" s="5" t="s">
        <v>1</v>
      </c>
      <c r="D4" s="5" t="s">
        <v>50</v>
      </c>
      <c r="E4" s="5" t="s">
        <v>51</v>
      </c>
      <c r="F4" s="5" t="s">
        <v>52</v>
      </c>
    </row>
    <row r="5" spans="2:6" thickBot="1" x14ac:dyDescent="0.25">
      <c r="B5" s="6">
        <v>0</v>
      </c>
      <c r="C5" s="7">
        <v>43963</v>
      </c>
      <c r="D5" s="6" t="s">
        <v>53</v>
      </c>
      <c r="E5" s="6" t="s">
        <v>54</v>
      </c>
      <c r="F5" s="6" t="s">
        <v>56</v>
      </c>
    </row>
    <row r="6" spans="2:6" ht="171.75" thickBot="1" x14ac:dyDescent="0.25">
      <c r="B6" s="8">
        <v>1</v>
      </c>
      <c r="C6" s="9">
        <v>44127</v>
      </c>
      <c r="D6" s="73" t="s">
        <v>99</v>
      </c>
      <c r="E6" s="74" t="s">
        <v>54</v>
      </c>
      <c r="F6" s="74" t="s">
        <v>56</v>
      </c>
    </row>
    <row r="7" spans="2:6" thickBot="1" x14ac:dyDescent="0.25">
      <c r="B7" s="10"/>
      <c r="C7" s="7"/>
      <c r="D7" s="6"/>
      <c r="E7" s="6"/>
      <c r="F7" s="6"/>
    </row>
    <row r="8" spans="2:6" thickBot="1" x14ac:dyDescent="0.25">
      <c r="B8" s="10"/>
      <c r="C8" s="7"/>
      <c r="D8" s="6"/>
      <c r="E8" s="6"/>
      <c r="F8" s="6"/>
    </row>
    <row r="9" spans="2:6" thickBot="1" x14ac:dyDescent="0.25">
      <c r="B9" s="10"/>
      <c r="C9" s="6"/>
      <c r="D9" s="6"/>
      <c r="E9" s="6"/>
      <c r="F9" s="6"/>
    </row>
    <row r="10" spans="2:6" thickBot="1" x14ac:dyDescent="0.25">
      <c r="B10" s="11"/>
      <c r="C10" s="6"/>
      <c r="D10" s="6"/>
      <c r="E10" s="6"/>
      <c r="F10" s="6"/>
    </row>
    <row r="11" spans="2:6" thickBot="1" x14ac:dyDescent="0.25">
      <c r="B11" s="6"/>
      <c r="C11" s="6"/>
      <c r="D11" s="6"/>
      <c r="E11" s="6"/>
      <c r="F11" s="6"/>
    </row>
    <row r="12" spans="2:6" thickBot="1" x14ac:dyDescent="0.25">
      <c r="B12" s="6"/>
      <c r="C12" s="6"/>
      <c r="D12" s="6"/>
      <c r="E12" s="6"/>
      <c r="F12" s="6"/>
    </row>
    <row r="13" spans="2:6" thickBot="1" x14ac:dyDescent="0.25">
      <c r="B13" s="6"/>
      <c r="C13" s="6"/>
      <c r="D13" s="6"/>
      <c r="E13" s="6"/>
      <c r="F13" s="6"/>
    </row>
    <row r="14" spans="2:6" thickBot="1" x14ac:dyDescent="0.25">
      <c r="B14" s="6"/>
      <c r="C14" s="6"/>
      <c r="D14" s="6"/>
      <c r="E14" s="6"/>
      <c r="F14" s="6"/>
    </row>
    <row r="15" spans="2:6" thickBot="1" x14ac:dyDescent="0.25">
      <c r="B15" s="6"/>
      <c r="C15" s="6"/>
      <c r="D15" s="6"/>
      <c r="E15" s="6"/>
      <c r="F15" s="6"/>
    </row>
    <row r="16" spans="2:6" thickBot="1" x14ac:dyDescent="0.25">
      <c r="B16" s="6"/>
      <c r="C16" s="6"/>
      <c r="D16" s="6"/>
      <c r="E16" s="6"/>
      <c r="F16" s="6"/>
    </row>
    <row r="17" spans="2:6" thickBot="1" x14ac:dyDescent="0.25">
      <c r="B17" s="6"/>
      <c r="C17" s="6"/>
      <c r="D17" s="6"/>
      <c r="E17" s="6"/>
      <c r="F17" s="6"/>
    </row>
    <row r="18" spans="2:6" thickBot="1" x14ac:dyDescent="0.25">
      <c r="B18" s="6"/>
      <c r="C18" s="6"/>
      <c r="D18" s="6"/>
      <c r="E18" s="6"/>
      <c r="F18" s="6"/>
    </row>
    <row r="19" spans="2:6" thickBot="1" x14ac:dyDescent="0.25">
      <c r="B19" s="6"/>
      <c r="C19" s="6"/>
      <c r="D19" s="6"/>
      <c r="E19" s="6"/>
      <c r="F19" s="6"/>
    </row>
    <row r="20" spans="2:6" thickBot="1" x14ac:dyDescent="0.25">
      <c r="B20" s="6"/>
      <c r="C20" s="6"/>
      <c r="D20" s="6"/>
      <c r="E20" s="6"/>
      <c r="F20" s="6"/>
    </row>
    <row r="21" spans="2:6" thickBot="1" x14ac:dyDescent="0.25">
      <c r="B21" s="6"/>
      <c r="C21" s="6"/>
      <c r="D21" s="6"/>
      <c r="E21" s="6"/>
      <c r="F21" s="6"/>
    </row>
    <row r="22" spans="2:6" thickBot="1" x14ac:dyDescent="0.25">
      <c r="B22" s="6"/>
      <c r="C22" s="6"/>
      <c r="D22" s="6"/>
      <c r="E22" s="6"/>
      <c r="F22" s="6"/>
    </row>
    <row r="23" spans="2:6" thickBot="1" x14ac:dyDescent="0.25">
      <c r="B23" s="6"/>
      <c r="C23" s="6"/>
      <c r="D23" s="6"/>
      <c r="E23" s="6"/>
      <c r="F23" s="6"/>
    </row>
    <row r="24" spans="2:6" thickBot="1" x14ac:dyDescent="0.25">
      <c r="B24" s="6"/>
      <c r="C24" s="6"/>
      <c r="D24" s="6"/>
      <c r="E24" s="6"/>
      <c r="F24" s="6"/>
    </row>
    <row r="25" spans="2:6" thickBot="1" x14ac:dyDescent="0.25">
      <c r="B25" s="6"/>
      <c r="C25" s="6"/>
      <c r="D25" s="6"/>
      <c r="E25" s="6"/>
      <c r="F25" s="6"/>
    </row>
    <row r="26" spans="2:6" thickBot="1" x14ac:dyDescent="0.25">
      <c r="B26" s="6"/>
      <c r="C26" s="6"/>
      <c r="D26" s="6"/>
      <c r="E26" s="6"/>
      <c r="F26" s="6"/>
    </row>
    <row r="27" spans="2:6" thickBot="1" x14ac:dyDescent="0.25">
      <c r="B27" s="6"/>
      <c r="C27" s="6"/>
      <c r="D27" s="6"/>
      <c r="E27" s="6"/>
      <c r="F27" s="6"/>
    </row>
    <row r="28" spans="2:6" thickBot="1" x14ac:dyDescent="0.25">
      <c r="B28" s="6"/>
      <c r="C28" s="6"/>
      <c r="D28" s="6"/>
      <c r="E28" s="6"/>
      <c r="F28" s="6"/>
    </row>
    <row r="29" spans="2:6" thickBot="1" x14ac:dyDescent="0.25">
      <c r="B29" s="6"/>
      <c r="C29" s="6"/>
      <c r="D29" s="6"/>
      <c r="E29" s="6"/>
      <c r="F29" s="6"/>
    </row>
    <row r="30" spans="2:6" thickBot="1" x14ac:dyDescent="0.25">
      <c r="B30" s="6"/>
      <c r="C30" s="6"/>
      <c r="D30" s="6"/>
      <c r="E30" s="6"/>
      <c r="F30" s="6"/>
    </row>
    <row r="31" spans="2:6" ht="14.25" x14ac:dyDescent="0.2"/>
    <row r="32" spans="2:6" ht="14.25"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2:F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A1068"/>
  <sheetViews>
    <sheetView tabSelected="1" topLeftCell="A19" zoomScaleNormal="100" workbookViewId="0">
      <selection activeCell="D34" sqref="D34"/>
    </sheetView>
  </sheetViews>
  <sheetFormatPr defaultColWidth="12.625" defaultRowHeight="15" customHeight="1" x14ac:dyDescent="0.2"/>
  <cols>
    <col min="1" max="1" width="12.625" style="13"/>
    <col min="2" max="2" width="19.25" style="13" customWidth="1"/>
    <col min="3" max="3" width="9" style="13" customWidth="1"/>
    <col min="4" max="4" width="12.75" style="13" customWidth="1"/>
    <col min="5" max="5" width="15.125" style="13" customWidth="1"/>
    <col min="6" max="6" width="14.875" style="13" bestFit="1" customWidth="1"/>
    <col min="7" max="7" width="9" style="13" bestFit="1" customWidth="1"/>
    <col min="8" max="8" width="9.125" style="13" bestFit="1" customWidth="1"/>
    <col min="9" max="9" width="15.125" style="13" customWidth="1"/>
    <col min="10" max="10" width="11.75" style="13" bestFit="1" customWidth="1"/>
    <col min="11" max="11" width="9" style="13" bestFit="1" customWidth="1"/>
    <col min="12" max="27" width="13.25" style="13" customWidth="1"/>
    <col min="28" max="16384" width="12.625" style="13"/>
  </cols>
  <sheetData>
    <row r="1" spans="2:27" ht="15" customHeight="1" thickBot="1" x14ac:dyDescent="0.25"/>
    <row r="2" spans="2:27" ht="29.45" customHeight="1" thickBot="1" x14ac:dyDescent="0.35">
      <c r="B2" s="79" t="s">
        <v>0</v>
      </c>
      <c r="C2" s="80"/>
      <c r="D2" s="80"/>
      <c r="E2" s="80"/>
      <c r="F2" s="80"/>
      <c r="G2" s="80"/>
      <c r="H2" s="80"/>
      <c r="I2" s="80"/>
      <c r="J2" s="80"/>
      <c r="K2" s="81"/>
      <c r="L2" s="2"/>
      <c r="M2" s="2"/>
      <c r="N2" s="2"/>
      <c r="O2" s="2"/>
      <c r="P2" s="2"/>
      <c r="Q2" s="2"/>
      <c r="R2" s="2"/>
      <c r="S2" s="2"/>
      <c r="T2" s="2"/>
      <c r="U2" s="2"/>
      <c r="V2" s="2"/>
      <c r="W2" s="2"/>
      <c r="X2" s="2"/>
      <c r="Y2" s="2"/>
      <c r="Z2" s="2"/>
      <c r="AA2" s="2"/>
    </row>
    <row r="3" spans="2:27" s="68" customFormat="1" ht="15" customHeight="1" thickBot="1" x14ac:dyDescent="0.35">
      <c r="B3" s="69"/>
      <c r="C3" s="69"/>
      <c r="D3" s="69"/>
      <c r="E3" s="70"/>
      <c r="F3" s="69"/>
      <c r="G3" s="69"/>
      <c r="H3" s="69"/>
      <c r="I3" s="69"/>
      <c r="J3" s="69"/>
      <c r="K3" s="69"/>
      <c r="L3" s="69"/>
      <c r="M3" s="69"/>
      <c r="N3" s="69"/>
      <c r="O3" s="69"/>
      <c r="P3" s="69"/>
      <c r="Q3" s="69"/>
      <c r="R3" s="69"/>
      <c r="S3" s="69"/>
      <c r="T3" s="69"/>
      <c r="U3" s="69"/>
      <c r="V3" s="69"/>
      <c r="W3" s="69"/>
      <c r="X3" s="69"/>
      <c r="Y3" s="69"/>
      <c r="Z3" s="69"/>
      <c r="AA3" s="69"/>
    </row>
    <row r="4" spans="2:27" s="14" customFormat="1" ht="15" customHeight="1" thickBot="1" x14ac:dyDescent="0.35">
      <c r="B4" s="106" t="s">
        <v>98</v>
      </c>
      <c r="C4" s="107"/>
      <c r="D4" s="107"/>
      <c r="E4" s="107"/>
      <c r="F4" s="107"/>
      <c r="G4" s="107"/>
      <c r="H4" s="107"/>
      <c r="I4" s="107"/>
      <c r="J4" s="107"/>
      <c r="K4" s="108"/>
      <c r="L4" s="12"/>
      <c r="M4" s="12"/>
      <c r="N4" s="12"/>
      <c r="O4" s="12"/>
      <c r="P4" s="12"/>
      <c r="Q4" s="12"/>
      <c r="R4" s="12"/>
      <c r="S4" s="12"/>
      <c r="T4" s="12"/>
      <c r="U4" s="12"/>
      <c r="V4" s="12"/>
      <c r="W4" s="12"/>
      <c r="X4" s="12"/>
      <c r="Y4" s="12"/>
      <c r="Z4" s="12"/>
      <c r="AA4" s="12"/>
    </row>
    <row r="5" spans="2:27" s="14" customFormat="1" ht="17.25" x14ac:dyDescent="0.3">
      <c r="B5" s="88" t="s">
        <v>57</v>
      </c>
      <c r="C5" s="89"/>
      <c r="D5" s="90"/>
      <c r="E5" s="91"/>
      <c r="F5" s="35" t="s">
        <v>64</v>
      </c>
      <c r="G5" s="36"/>
      <c r="H5" s="98" t="s">
        <v>67</v>
      </c>
      <c r="I5" s="99"/>
      <c r="J5" s="98" t="s">
        <v>100</v>
      </c>
      <c r="K5" s="128"/>
      <c r="L5" s="12"/>
      <c r="M5" s="12"/>
      <c r="N5" s="12"/>
      <c r="O5" s="12"/>
      <c r="P5" s="12"/>
      <c r="Q5" s="12"/>
      <c r="R5" s="12"/>
      <c r="S5" s="12"/>
      <c r="T5" s="12"/>
      <c r="U5" s="12"/>
      <c r="V5" s="12"/>
      <c r="W5" s="12"/>
      <c r="X5" s="12"/>
      <c r="Y5" s="12"/>
      <c r="Z5" s="12"/>
      <c r="AA5" s="12"/>
    </row>
    <row r="6" spans="2:27" s="14" customFormat="1" ht="17.25" x14ac:dyDescent="0.3">
      <c r="B6" s="92" t="s">
        <v>61</v>
      </c>
      <c r="C6" s="93"/>
      <c r="D6" s="102"/>
      <c r="E6" s="103"/>
      <c r="F6" s="37" t="s">
        <v>65</v>
      </c>
      <c r="G6" s="34"/>
      <c r="H6" s="96" t="s">
        <v>68</v>
      </c>
      <c r="I6" s="97"/>
      <c r="J6" s="96" t="s">
        <v>101</v>
      </c>
      <c r="K6" s="129"/>
      <c r="L6" s="12"/>
      <c r="M6" s="12"/>
      <c r="N6" s="12"/>
      <c r="O6" s="12"/>
      <c r="P6" s="12"/>
      <c r="Q6" s="12"/>
      <c r="R6" s="12"/>
      <c r="S6" s="12"/>
      <c r="T6" s="12"/>
      <c r="U6" s="12"/>
      <c r="V6" s="12"/>
      <c r="W6" s="12"/>
      <c r="X6" s="12"/>
      <c r="Y6" s="12"/>
      <c r="Z6" s="12"/>
      <c r="AA6" s="12"/>
    </row>
    <row r="7" spans="2:27" s="14" customFormat="1" ht="17.25" x14ac:dyDescent="0.3">
      <c r="B7" s="92" t="s">
        <v>62</v>
      </c>
      <c r="C7" s="93"/>
      <c r="D7" s="102"/>
      <c r="E7" s="103"/>
      <c r="F7" s="37" t="s">
        <v>66</v>
      </c>
      <c r="G7" s="34"/>
      <c r="H7" s="96" t="s">
        <v>69</v>
      </c>
      <c r="I7" s="97"/>
      <c r="J7" s="96" t="s">
        <v>102</v>
      </c>
      <c r="K7" s="129"/>
      <c r="L7" s="12"/>
      <c r="M7" s="12"/>
      <c r="N7" s="12"/>
      <c r="O7" s="12"/>
      <c r="P7" s="12"/>
      <c r="Q7" s="12"/>
      <c r="R7" s="12"/>
      <c r="S7" s="12"/>
      <c r="T7" s="12"/>
      <c r="U7" s="12"/>
      <c r="V7" s="12"/>
      <c r="W7" s="12"/>
      <c r="X7" s="12"/>
      <c r="Y7" s="12"/>
      <c r="Z7" s="12"/>
      <c r="AA7" s="12"/>
    </row>
    <row r="8" spans="2:27" s="14" customFormat="1" ht="18" thickBot="1" x14ac:dyDescent="0.35">
      <c r="B8" s="92" t="s">
        <v>58</v>
      </c>
      <c r="C8" s="93"/>
      <c r="D8" s="102"/>
      <c r="E8" s="103"/>
      <c r="F8" s="38" t="s">
        <v>63</v>
      </c>
      <c r="G8" s="39"/>
      <c r="H8" s="109" t="s">
        <v>70</v>
      </c>
      <c r="I8" s="110"/>
      <c r="J8" s="109" t="s">
        <v>103</v>
      </c>
      <c r="K8" s="130"/>
      <c r="M8" s="12"/>
      <c r="N8" s="12"/>
      <c r="O8" s="12"/>
      <c r="P8" s="12"/>
      <c r="Q8" s="12"/>
      <c r="R8" s="12"/>
      <c r="S8" s="12"/>
      <c r="T8" s="12"/>
      <c r="U8" s="12"/>
      <c r="V8" s="12"/>
      <c r="W8" s="12"/>
      <c r="X8" s="12"/>
      <c r="Y8" s="12"/>
      <c r="Z8" s="12"/>
      <c r="AA8" s="12"/>
    </row>
    <row r="9" spans="2:27" s="14" customFormat="1" ht="17.25" x14ac:dyDescent="0.3">
      <c r="B9" s="92" t="s">
        <v>59</v>
      </c>
      <c r="C9" s="93"/>
      <c r="D9" s="102"/>
      <c r="E9" s="103"/>
      <c r="F9" s="88" t="s">
        <v>71</v>
      </c>
      <c r="G9" s="89"/>
      <c r="H9" s="100"/>
      <c r="I9" s="100"/>
      <c r="J9" s="100"/>
      <c r="K9" s="101"/>
      <c r="M9" s="12"/>
      <c r="N9" s="12"/>
      <c r="O9" s="12"/>
      <c r="P9" s="12"/>
      <c r="Q9" s="12"/>
      <c r="R9" s="12"/>
      <c r="S9" s="12"/>
      <c r="T9" s="12"/>
      <c r="U9" s="12"/>
      <c r="V9" s="12"/>
      <c r="W9" s="12"/>
      <c r="X9" s="12"/>
      <c r="Y9" s="12"/>
      <c r="Z9" s="12"/>
      <c r="AA9" s="12"/>
    </row>
    <row r="10" spans="2:27" s="14" customFormat="1" ht="18" thickBot="1" x14ac:dyDescent="0.35">
      <c r="B10" s="94" t="s">
        <v>60</v>
      </c>
      <c r="C10" s="95"/>
      <c r="D10" s="111"/>
      <c r="E10" s="112"/>
      <c r="F10" s="94" t="s">
        <v>72</v>
      </c>
      <c r="G10" s="95"/>
      <c r="H10" s="104"/>
      <c r="I10" s="104"/>
      <c r="J10" s="104"/>
      <c r="K10" s="105"/>
      <c r="M10" s="12"/>
      <c r="N10" s="12"/>
      <c r="O10" s="12"/>
      <c r="P10" s="12"/>
      <c r="Q10" s="12"/>
      <c r="R10" s="12"/>
      <c r="S10" s="12"/>
      <c r="T10" s="12"/>
      <c r="U10" s="12"/>
      <c r="V10" s="12"/>
      <c r="W10" s="12"/>
      <c r="X10" s="12"/>
      <c r="Y10" s="12"/>
      <c r="Z10" s="12"/>
      <c r="AA10" s="12"/>
    </row>
    <row r="11" spans="2:27" s="68" customFormat="1" ht="33.6" customHeight="1" thickBot="1" x14ac:dyDescent="0.35">
      <c r="B11" s="71"/>
      <c r="C11" s="69"/>
      <c r="D11" s="69"/>
      <c r="E11" s="70"/>
      <c r="F11" s="69"/>
      <c r="G11" s="70"/>
      <c r="H11" s="70"/>
      <c r="I11" s="69"/>
      <c r="J11" s="70"/>
      <c r="K11" s="69"/>
      <c r="M11" s="69"/>
      <c r="N11" s="69"/>
      <c r="O11" s="69"/>
      <c r="P11" s="69"/>
      <c r="Q11" s="69"/>
      <c r="R11" s="69"/>
      <c r="S11" s="69"/>
      <c r="T11" s="69"/>
      <c r="U11" s="69"/>
      <c r="V11" s="69"/>
      <c r="W11" s="69"/>
      <c r="X11" s="69"/>
      <c r="Y11" s="69"/>
      <c r="Z11" s="69"/>
      <c r="AA11" s="69"/>
    </row>
    <row r="12" spans="2:27" ht="18" thickBot="1" x14ac:dyDescent="0.35">
      <c r="B12" s="106" t="s">
        <v>73</v>
      </c>
      <c r="C12" s="107"/>
      <c r="D12" s="107"/>
      <c r="E12" s="107"/>
      <c r="F12" s="107"/>
      <c r="G12" s="107"/>
      <c r="H12" s="107"/>
      <c r="I12" s="107"/>
      <c r="J12" s="107"/>
      <c r="K12" s="108"/>
      <c r="L12" s="2"/>
      <c r="M12" s="2"/>
      <c r="N12" s="2"/>
      <c r="O12" s="2"/>
      <c r="P12" s="2"/>
      <c r="Q12" s="2"/>
      <c r="R12" s="2"/>
      <c r="S12" s="2"/>
      <c r="T12" s="2"/>
      <c r="U12" s="2"/>
      <c r="V12" s="2"/>
      <c r="W12" s="2"/>
      <c r="X12" s="2"/>
      <c r="Y12" s="2"/>
      <c r="Z12" s="2"/>
      <c r="AA12" s="2"/>
    </row>
    <row r="13" spans="2:27" s="68" customFormat="1" ht="33.4" customHeight="1" thickBot="1" x14ac:dyDescent="0.35">
      <c r="B13" s="71"/>
      <c r="C13" s="69"/>
      <c r="D13" s="69"/>
      <c r="E13" s="69"/>
      <c r="F13" s="69"/>
      <c r="G13" s="69"/>
      <c r="H13" s="69"/>
      <c r="I13" s="69"/>
      <c r="J13" s="69"/>
      <c r="K13" s="69"/>
      <c r="L13" s="69"/>
      <c r="M13" s="69"/>
      <c r="N13" s="69"/>
      <c r="O13" s="69"/>
      <c r="P13" s="69"/>
      <c r="Q13" s="69"/>
      <c r="R13" s="69"/>
      <c r="S13" s="69"/>
      <c r="T13" s="69"/>
      <c r="U13" s="69"/>
      <c r="V13" s="69"/>
      <c r="W13" s="69"/>
      <c r="X13" s="69"/>
      <c r="Y13" s="69"/>
      <c r="Z13" s="69"/>
      <c r="AA13" s="69"/>
    </row>
    <row r="14" spans="2:27" ht="18" thickBot="1" x14ac:dyDescent="0.35">
      <c r="B14" s="116" t="s">
        <v>8</v>
      </c>
      <c r="C14" s="117"/>
      <c r="D14" s="117"/>
      <c r="E14" s="117"/>
      <c r="F14" s="117"/>
      <c r="G14" s="117"/>
      <c r="H14" s="117"/>
      <c r="I14" s="117"/>
      <c r="J14" s="117"/>
      <c r="K14" s="118"/>
      <c r="L14" s="2"/>
      <c r="M14" s="2"/>
      <c r="N14" s="2"/>
      <c r="O14" s="2"/>
      <c r="P14" s="2"/>
      <c r="Q14" s="2"/>
      <c r="R14" s="2"/>
      <c r="S14" s="2"/>
      <c r="T14" s="2"/>
      <c r="U14" s="2"/>
      <c r="V14" s="2"/>
      <c r="W14" s="2"/>
      <c r="X14" s="2"/>
      <c r="Y14" s="2"/>
      <c r="Z14" s="2"/>
      <c r="AA14" s="2"/>
    </row>
    <row r="15" spans="2:27" ht="18" thickBot="1" x14ac:dyDescent="0.35">
      <c r="B15" s="121" t="s">
        <v>2</v>
      </c>
      <c r="C15" s="122"/>
      <c r="D15" s="82" t="s">
        <v>3</v>
      </c>
      <c r="E15" s="83"/>
      <c r="F15" s="83"/>
      <c r="G15" s="84"/>
      <c r="H15" s="85" t="s">
        <v>4</v>
      </c>
      <c r="I15" s="86"/>
      <c r="J15" s="86"/>
      <c r="K15" s="87"/>
      <c r="L15" s="2"/>
      <c r="M15" s="2"/>
      <c r="N15" s="2"/>
      <c r="O15" s="2"/>
      <c r="P15" s="2"/>
      <c r="Q15" s="2"/>
      <c r="R15" s="2"/>
      <c r="S15" s="2"/>
      <c r="T15" s="2"/>
      <c r="U15" s="2"/>
      <c r="V15" s="2"/>
      <c r="W15" s="2"/>
      <c r="X15" s="2"/>
      <c r="Y15" s="2"/>
      <c r="Z15" s="2"/>
      <c r="AA15" s="2"/>
    </row>
    <row r="16" spans="2:27" ht="17.25" x14ac:dyDescent="0.3">
      <c r="B16" s="42" t="s">
        <v>5</v>
      </c>
      <c r="C16" s="60" t="s">
        <v>6</v>
      </c>
      <c r="D16" s="57" t="s">
        <v>74</v>
      </c>
      <c r="E16" s="43" t="s">
        <v>7</v>
      </c>
      <c r="F16" s="44" t="s">
        <v>79</v>
      </c>
      <c r="G16" s="45" t="s">
        <v>94</v>
      </c>
      <c r="H16" s="49" t="s">
        <v>74</v>
      </c>
      <c r="I16" s="43" t="s">
        <v>7</v>
      </c>
      <c r="J16" s="44" t="s">
        <v>79</v>
      </c>
      <c r="K16" s="45" t="s">
        <v>94</v>
      </c>
      <c r="L16" s="2"/>
      <c r="M16" s="2"/>
      <c r="N16" s="2"/>
      <c r="O16" s="2"/>
      <c r="P16" s="2"/>
      <c r="Q16" s="2"/>
      <c r="R16" s="2"/>
      <c r="S16" s="2"/>
      <c r="T16" s="2"/>
      <c r="U16" s="2"/>
      <c r="V16" s="2"/>
      <c r="W16" s="2"/>
      <c r="X16" s="2"/>
      <c r="Y16" s="2"/>
      <c r="Z16" s="2"/>
      <c r="AA16" s="2"/>
    </row>
    <row r="17" spans="2:27" ht="17.25" x14ac:dyDescent="0.3">
      <c r="B17" s="28" t="s">
        <v>75</v>
      </c>
      <c r="C17" s="65">
        <f>(0.05%*0)+(0.02%*10)</f>
        <v>2E-3</v>
      </c>
      <c r="D17" s="50">
        <v>0</v>
      </c>
      <c r="E17" s="23"/>
      <c r="F17" s="72" t="str">
        <f>IF(E17="","",(E17-D17)/C17)</f>
        <v/>
      </c>
      <c r="G17" s="29" t="str">
        <f>IF(F17="","",IF(F17&gt;100%,"Fail","Pass"))</f>
        <v/>
      </c>
      <c r="H17" s="50">
        <v>0</v>
      </c>
      <c r="I17" s="24"/>
      <c r="J17" s="72" t="str">
        <f>IF(I17="","",(I17-H17)/G17)</f>
        <v/>
      </c>
      <c r="K17" s="29" t="str">
        <f>IF(J17="","",IF(J17&gt;100%,"Fail","Pass"))</f>
        <v/>
      </c>
      <c r="L17" s="2"/>
      <c r="M17" s="2"/>
      <c r="N17" s="2"/>
      <c r="O17" s="2"/>
      <c r="P17" s="2"/>
      <c r="Q17" s="2"/>
      <c r="R17" s="2"/>
      <c r="S17" s="2"/>
      <c r="T17" s="2"/>
      <c r="U17" s="2"/>
      <c r="V17" s="2"/>
      <c r="W17" s="2"/>
      <c r="X17" s="2"/>
      <c r="Y17" s="2"/>
      <c r="Z17" s="2"/>
    </row>
    <row r="18" spans="2:27" ht="17.25" x14ac:dyDescent="0.3">
      <c r="B18" s="28" t="s">
        <v>76</v>
      </c>
      <c r="C18" s="61">
        <f>(0.05%*0)+(0.005%*100)</f>
        <v>5.0000000000000001E-3</v>
      </c>
      <c r="D18" s="51">
        <v>0</v>
      </c>
      <c r="E18" s="25"/>
      <c r="F18" s="72" t="str">
        <f>IF(E18="","",(E18-D18)/C18)</f>
        <v/>
      </c>
      <c r="G18" s="29" t="str">
        <f t="shared" ref="G18:G20" si="0">IF(F18="","",IF(F18&gt;100%,"Fail","Pass"))</f>
        <v/>
      </c>
      <c r="H18" s="51">
        <v>0</v>
      </c>
      <c r="I18" s="26"/>
      <c r="J18" s="72" t="str">
        <f t="shared" ref="J18:J20" si="1">IF(I18="","",(I18-H18)/G18)</f>
        <v/>
      </c>
      <c r="K18" s="29" t="str">
        <f t="shared" ref="K18:K20" si="2">IF(J18="","",IF(J18&gt;100%,"Fail","Pass"))</f>
        <v/>
      </c>
      <c r="L18" s="2"/>
      <c r="M18" s="2"/>
      <c r="N18" s="2"/>
      <c r="O18" s="2"/>
      <c r="P18" s="2"/>
      <c r="Q18" s="2"/>
      <c r="R18" s="2"/>
      <c r="S18" s="2"/>
      <c r="T18" s="2"/>
      <c r="U18" s="2"/>
      <c r="V18" s="2"/>
      <c r="W18" s="2"/>
      <c r="X18" s="2"/>
      <c r="Y18" s="2"/>
      <c r="Z18" s="2"/>
    </row>
    <row r="19" spans="2:27" ht="17.25" x14ac:dyDescent="0.3">
      <c r="B19" s="28" t="s">
        <v>77</v>
      </c>
      <c r="C19" s="63">
        <f>(0.1%*0)+(0.01%*1)</f>
        <v>1E-4</v>
      </c>
      <c r="D19" s="52">
        <v>0</v>
      </c>
      <c r="E19" s="21"/>
      <c r="F19" s="72" t="str">
        <f t="shared" ref="F19:F20" si="3">IF(E19="","",(E19-D19)/C19)</f>
        <v/>
      </c>
      <c r="G19" s="29" t="str">
        <f t="shared" si="0"/>
        <v/>
      </c>
      <c r="H19" s="52">
        <v>0</v>
      </c>
      <c r="I19" s="22"/>
      <c r="J19" s="72" t="str">
        <f t="shared" si="1"/>
        <v/>
      </c>
      <c r="K19" s="29" t="str">
        <f t="shared" si="2"/>
        <v/>
      </c>
      <c r="L19" s="2"/>
      <c r="M19" s="2"/>
      <c r="N19" s="2"/>
      <c r="O19" s="2"/>
      <c r="P19" s="2"/>
      <c r="Q19" s="2"/>
      <c r="R19" s="2"/>
      <c r="S19" s="2"/>
      <c r="T19" s="2"/>
      <c r="U19" s="2"/>
      <c r="V19" s="2"/>
      <c r="W19" s="2"/>
      <c r="X19" s="2"/>
      <c r="Y19" s="2"/>
      <c r="Z19" s="2"/>
    </row>
    <row r="20" spans="2:27" ht="18" thickBot="1" x14ac:dyDescent="0.35">
      <c r="B20" s="30" t="s">
        <v>78</v>
      </c>
      <c r="C20" s="64">
        <f>(0.12%*0)+(0.02%*3)</f>
        <v>6.0000000000000006E-4</v>
      </c>
      <c r="D20" s="53">
        <v>0</v>
      </c>
      <c r="E20" s="40"/>
      <c r="F20" s="75" t="str">
        <f t="shared" si="3"/>
        <v/>
      </c>
      <c r="G20" s="33" t="str">
        <f t="shared" si="0"/>
        <v/>
      </c>
      <c r="H20" s="53">
        <v>0</v>
      </c>
      <c r="I20" s="41"/>
      <c r="J20" s="75" t="str">
        <f t="shared" si="1"/>
        <v/>
      </c>
      <c r="K20" s="33" t="str">
        <f t="shared" si="2"/>
        <v/>
      </c>
      <c r="L20" s="2"/>
      <c r="M20" s="2"/>
      <c r="N20" s="2"/>
      <c r="O20" s="2"/>
      <c r="P20" s="2"/>
      <c r="Q20" s="2"/>
      <c r="R20" s="2"/>
      <c r="S20" s="2"/>
      <c r="T20" s="2"/>
      <c r="U20" s="2"/>
      <c r="V20" s="2"/>
      <c r="W20" s="2"/>
      <c r="X20" s="2"/>
      <c r="Y20" s="2"/>
      <c r="Z20" s="2"/>
    </row>
    <row r="21" spans="2:27" s="68" customFormat="1" ht="15" customHeight="1" thickBot="1" x14ac:dyDescent="0.35">
      <c r="B21" s="69"/>
      <c r="C21" s="69"/>
      <c r="D21" s="69"/>
      <c r="E21" s="70"/>
      <c r="F21" s="69"/>
      <c r="G21" s="69"/>
      <c r="H21" s="69"/>
      <c r="I21" s="69"/>
      <c r="J21" s="69"/>
      <c r="K21" s="69"/>
      <c r="L21" s="69"/>
      <c r="M21" s="69"/>
      <c r="N21" s="69"/>
      <c r="O21" s="69"/>
      <c r="P21" s="69"/>
      <c r="Q21" s="69"/>
      <c r="R21" s="69"/>
      <c r="S21" s="69"/>
      <c r="T21" s="69"/>
      <c r="U21" s="69"/>
      <c r="V21" s="69"/>
      <c r="W21" s="69"/>
      <c r="X21" s="69"/>
      <c r="Y21" s="69"/>
      <c r="Z21" s="69"/>
      <c r="AA21" s="69"/>
    </row>
    <row r="22" spans="2:27" ht="18" thickBot="1" x14ac:dyDescent="0.35">
      <c r="B22" s="116" t="s">
        <v>12</v>
      </c>
      <c r="C22" s="117"/>
      <c r="D22" s="117"/>
      <c r="E22" s="117"/>
      <c r="F22" s="117"/>
      <c r="G22" s="117"/>
      <c r="H22" s="117"/>
      <c r="I22" s="117"/>
      <c r="J22" s="117"/>
      <c r="K22" s="118"/>
      <c r="L22" s="2"/>
      <c r="M22" s="2"/>
      <c r="N22" s="2"/>
      <c r="O22" s="2"/>
      <c r="P22" s="2"/>
      <c r="Q22" s="2"/>
      <c r="R22" s="2"/>
      <c r="S22" s="2"/>
    </row>
    <row r="23" spans="2:27" ht="18" thickBot="1" x14ac:dyDescent="0.35">
      <c r="B23" s="119" t="s">
        <v>2</v>
      </c>
      <c r="C23" s="120"/>
      <c r="D23" s="113" t="s">
        <v>3</v>
      </c>
      <c r="E23" s="114"/>
      <c r="F23" s="114"/>
      <c r="G23" s="115"/>
      <c r="H23" s="116" t="s">
        <v>4</v>
      </c>
      <c r="I23" s="117"/>
      <c r="J23" s="117"/>
      <c r="K23" s="118"/>
      <c r="L23" s="2"/>
      <c r="M23" s="2"/>
      <c r="N23" s="2"/>
      <c r="O23" s="2"/>
      <c r="P23" s="2"/>
      <c r="Q23" s="2"/>
      <c r="R23" s="2"/>
      <c r="S23" s="2"/>
      <c r="T23" s="2"/>
      <c r="U23" s="2"/>
      <c r="V23" s="2"/>
      <c r="W23" s="2"/>
      <c r="X23" s="2"/>
      <c r="Y23" s="2"/>
      <c r="Z23" s="2"/>
      <c r="AA23" s="2"/>
    </row>
    <row r="24" spans="2:27" ht="17.25" x14ac:dyDescent="0.3">
      <c r="B24" s="42" t="s">
        <v>5</v>
      </c>
      <c r="C24" s="60" t="s">
        <v>6</v>
      </c>
      <c r="D24" s="57" t="s">
        <v>74</v>
      </c>
      <c r="E24" s="43" t="s">
        <v>7</v>
      </c>
      <c r="F24" s="44" t="s">
        <v>79</v>
      </c>
      <c r="G24" s="45" t="s">
        <v>94</v>
      </c>
      <c r="H24" s="49" t="s">
        <v>74</v>
      </c>
      <c r="I24" s="43" t="s">
        <v>7</v>
      </c>
      <c r="J24" s="44" t="s">
        <v>79</v>
      </c>
      <c r="K24" s="45" t="s">
        <v>94</v>
      </c>
      <c r="L24" s="2"/>
      <c r="M24" s="2"/>
      <c r="N24" s="2"/>
      <c r="O24" s="2"/>
      <c r="P24" s="2"/>
      <c r="Q24" s="2"/>
      <c r="R24" s="2"/>
      <c r="S24" s="2"/>
      <c r="T24" s="2"/>
      <c r="U24" s="2"/>
      <c r="V24" s="2"/>
      <c r="W24" s="2"/>
      <c r="X24" s="2"/>
      <c r="Y24" s="2"/>
      <c r="Z24" s="2"/>
      <c r="AA24" s="2"/>
    </row>
    <row r="25" spans="2:27" ht="17.25" x14ac:dyDescent="0.3">
      <c r="B25" s="28" t="s">
        <v>80</v>
      </c>
      <c r="C25" s="67">
        <f>(0.005%*0)+(0.0035%*100)</f>
        <v>3.5000000000000005E-3</v>
      </c>
      <c r="D25" s="51">
        <v>0</v>
      </c>
      <c r="E25" s="25"/>
      <c r="F25" s="72" t="str">
        <f>IF(E25="","",(E25-D25)/C25)</f>
        <v/>
      </c>
      <c r="G25" s="29" t="str">
        <f>IF(F25="","",IF(F25&gt;100%,"Fail","Pass"))</f>
        <v/>
      </c>
      <c r="H25" s="51">
        <v>0</v>
      </c>
      <c r="I25" s="26"/>
      <c r="J25" s="72" t="str">
        <f>IF(I25="","",(I25-H25)/G25)</f>
        <v/>
      </c>
      <c r="K25" s="29" t="str">
        <f>IF(J25="","",IF(J25&gt;100%,"Fail","Pass"))</f>
        <v/>
      </c>
      <c r="L25" s="2"/>
      <c r="M25" s="2"/>
      <c r="N25" s="2"/>
      <c r="O25" s="2"/>
      <c r="P25" s="2"/>
      <c r="Q25" s="2"/>
      <c r="R25" s="2"/>
      <c r="S25" s="2"/>
      <c r="T25" s="2"/>
      <c r="U25" s="2"/>
      <c r="V25" s="2"/>
      <c r="W25" s="2"/>
      <c r="X25" s="2"/>
      <c r="Y25" s="2"/>
      <c r="Z25" s="2"/>
    </row>
    <row r="26" spans="2:27" ht="17.25" x14ac:dyDescent="0.3">
      <c r="B26" s="28" t="s">
        <v>81</v>
      </c>
      <c r="C26" s="67">
        <f>(0.004%*0)+(0.0007%*1)</f>
        <v>6.9999999999999999E-6</v>
      </c>
      <c r="D26" s="52">
        <v>0</v>
      </c>
      <c r="E26" s="21"/>
      <c r="F26" s="72" t="str">
        <f t="shared" ref="F26:F29" si="4">IF(E26="","",(E26-D26)/C26)</f>
        <v/>
      </c>
      <c r="G26" s="29" t="str">
        <f t="shared" ref="G26:G29" si="5">IF(F26="","",IF(F26&gt;100%,"Fail","Pass"))</f>
        <v/>
      </c>
      <c r="H26" s="52">
        <v>0</v>
      </c>
      <c r="I26" s="22"/>
      <c r="J26" s="72" t="str">
        <f t="shared" ref="J26:J29" si="6">IF(I26="","",(I26-H26)/G26)</f>
        <v/>
      </c>
      <c r="K26" s="29" t="str">
        <f t="shared" ref="K26:K29" si="7">IF(J26="","",IF(J26&gt;100%,"Fail","Pass"))</f>
        <v/>
      </c>
      <c r="L26" s="2"/>
      <c r="M26" s="2"/>
      <c r="N26" s="2"/>
      <c r="O26" s="2"/>
      <c r="P26" s="2"/>
      <c r="Q26" s="2"/>
      <c r="R26" s="2"/>
      <c r="S26" s="2"/>
      <c r="T26" s="2"/>
      <c r="U26" s="2"/>
      <c r="V26" s="2"/>
      <c r="W26" s="2"/>
      <c r="X26" s="2"/>
      <c r="Y26" s="2"/>
      <c r="Z26" s="2"/>
    </row>
    <row r="27" spans="2:27" ht="17.25" x14ac:dyDescent="0.3">
      <c r="B27" s="28" t="s">
        <v>82</v>
      </c>
      <c r="C27" s="67">
        <f>(0.0035%*0)+(0.0005%*10)</f>
        <v>5.0000000000000002E-5</v>
      </c>
      <c r="D27" s="50">
        <v>0</v>
      </c>
      <c r="E27" s="23"/>
      <c r="F27" s="72" t="str">
        <f t="shared" si="4"/>
        <v/>
      </c>
      <c r="G27" s="29" t="str">
        <f t="shared" si="5"/>
        <v/>
      </c>
      <c r="H27" s="50">
        <v>0</v>
      </c>
      <c r="I27" s="24"/>
      <c r="J27" s="72" t="str">
        <f t="shared" si="6"/>
        <v/>
      </c>
      <c r="K27" s="29" t="str">
        <f t="shared" si="7"/>
        <v/>
      </c>
      <c r="L27" s="2"/>
      <c r="M27" s="2"/>
      <c r="N27" s="2"/>
      <c r="O27" s="2"/>
      <c r="P27" s="2"/>
      <c r="Q27" s="2"/>
      <c r="R27" s="2"/>
      <c r="S27" s="2"/>
      <c r="T27" s="2"/>
      <c r="U27" s="2"/>
      <c r="V27" s="2"/>
      <c r="W27" s="2"/>
      <c r="X27" s="2"/>
      <c r="Y27" s="2"/>
      <c r="Z27" s="2"/>
    </row>
    <row r="28" spans="2:27" ht="17.25" x14ac:dyDescent="0.3">
      <c r="B28" s="28" t="s">
        <v>83</v>
      </c>
      <c r="C28" s="67">
        <f>(0.0045%*0)+(0.0006%*100)</f>
        <v>5.9999999999999995E-4</v>
      </c>
      <c r="D28" s="51">
        <v>0</v>
      </c>
      <c r="E28" s="25"/>
      <c r="F28" s="72" t="str">
        <f t="shared" si="4"/>
        <v/>
      </c>
      <c r="G28" s="29" t="str">
        <f t="shared" si="5"/>
        <v/>
      </c>
      <c r="H28" s="51">
        <v>0</v>
      </c>
      <c r="I28" s="26"/>
      <c r="J28" s="72" t="str">
        <f t="shared" si="6"/>
        <v/>
      </c>
      <c r="K28" s="29" t="str">
        <f t="shared" si="7"/>
        <v/>
      </c>
      <c r="L28" s="2"/>
      <c r="M28" s="2"/>
      <c r="N28" s="2"/>
      <c r="O28" s="2"/>
      <c r="P28" s="2"/>
      <c r="Q28" s="2"/>
      <c r="R28" s="2"/>
      <c r="S28" s="2"/>
      <c r="T28" s="2"/>
      <c r="U28" s="2"/>
      <c r="V28" s="2"/>
      <c r="W28" s="2"/>
      <c r="X28" s="2"/>
      <c r="Y28" s="2"/>
      <c r="Z28" s="2"/>
    </row>
    <row r="29" spans="2:27" ht="18" thickBot="1" x14ac:dyDescent="0.35">
      <c r="B29" s="30" t="s">
        <v>84</v>
      </c>
      <c r="C29" s="66">
        <f>(0.0045%*0)+(0.001%*1000)</f>
        <v>0.01</v>
      </c>
      <c r="D29" s="54">
        <v>0</v>
      </c>
      <c r="E29" s="46"/>
      <c r="F29" s="75" t="str">
        <f t="shared" si="4"/>
        <v/>
      </c>
      <c r="G29" s="33" t="str">
        <f t="shared" si="5"/>
        <v/>
      </c>
      <c r="H29" s="54">
        <v>0</v>
      </c>
      <c r="I29" s="47"/>
      <c r="J29" s="75" t="str">
        <f t="shared" si="6"/>
        <v/>
      </c>
      <c r="K29" s="33" t="str">
        <f t="shared" si="7"/>
        <v/>
      </c>
      <c r="L29" s="2"/>
      <c r="M29" s="2"/>
      <c r="N29" s="2"/>
      <c r="O29" s="2"/>
      <c r="P29" s="2"/>
      <c r="Q29" s="2"/>
      <c r="R29" s="2"/>
      <c r="S29" s="2"/>
      <c r="T29" s="2"/>
      <c r="U29" s="2"/>
      <c r="V29" s="2"/>
      <c r="W29" s="2"/>
      <c r="X29" s="2"/>
      <c r="Y29" s="2"/>
      <c r="Z29" s="2"/>
    </row>
    <row r="30" spans="2:27" s="68" customFormat="1" ht="15" customHeight="1" thickBot="1" x14ac:dyDescent="0.35">
      <c r="B30" s="69"/>
      <c r="C30" s="69"/>
      <c r="D30" s="69"/>
      <c r="E30" s="70"/>
      <c r="F30" s="69"/>
      <c r="G30" s="69"/>
      <c r="H30" s="69"/>
      <c r="I30" s="69"/>
      <c r="J30" s="69"/>
      <c r="K30" s="69"/>
      <c r="L30" s="69"/>
      <c r="M30" s="69"/>
      <c r="N30" s="69"/>
      <c r="O30" s="69"/>
      <c r="P30" s="69"/>
      <c r="Q30" s="69"/>
      <c r="R30" s="69"/>
      <c r="S30" s="69"/>
      <c r="T30" s="69"/>
      <c r="U30" s="69"/>
      <c r="V30" s="69"/>
      <c r="W30" s="69"/>
      <c r="X30" s="69"/>
      <c r="Y30" s="69"/>
      <c r="Z30" s="69"/>
      <c r="AA30" s="69"/>
    </row>
    <row r="31" spans="2:27" ht="18" thickBot="1" x14ac:dyDescent="0.35">
      <c r="B31" s="116" t="s">
        <v>18</v>
      </c>
      <c r="C31" s="117"/>
      <c r="D31" s="117"/>
      <c r="E31" s="117"/>
      <c r="F31" s="117"/>
      <c r="G31" s="117"/>
      <c r="H31" s="117"/>
      <c r="I31" s="117"/>
      <c r="J31" s="117"/>
      <c r="K31" s="118"/>
      <c r="L31" s="2"/>
      <c r="M31" s="2"/>
      <c r="N31" s="2"/>
      <c r="O31" s="2"/>
      <c r="P31" s="2"/>
      <c r="Q31" s="2"/>
      <c r="R31" s="2"/>
      <c r="S31" s="2"/>
    </row>
    <row r="32" spans="2:27" ht="18" thickBot="1" x14ac:dyDescent="0.35">
      <c r="B32" s="134" t="s">
        <v>2</v>
      </c>
      <c r="C32" s="135"/>
      <c r="D32" s="113" t="s">
        <v>3</v>
      </c>
      <c r="E32" s="114"/>
      <c r="F32" s="114"/>
      <c r="G32" s="115"/>
      <c r="H32" s="116" t="s">
        <v>4</v>
      </c>
      <c r="I32" s="117"/>
      <c r="J32" s="117"/>
      <c r="K32" s="118"/>
      <c r="L32" s="2"/>
      <c r="M32" s="2"/>
      <c r="N32" s="2"/>
      <c r="O32" s="2"/>
      <c r="P32" s="2"/>
      <c r="Q32" s="2"/>
      <c r="R32" s="2"/>
      <c r="S32" s="2"/>
      <c r="T32" s="2"/>
      <c r="U32" s="2"/>
      <c r="V32" s="2"/>
      <c r="W32" s="2"/>
      <c r="X32" s="2"/>
      <c r="Y32" s="2"/>
      <c r="Z32" s="2"/>
      <c r="AA32" s="2"/>
    </row>
    <row r="33" spans="2:27" ht="17.25" x14ac:dyDescent="0.3">
      <c r="B33" s="42" t="s">
        <v>5</v>
      </c>
      <c r="C33" s="60" t="s">
        <v>6</v>
      </c>
      <c r="D33" s="57" t="s">
        <v>74</v>
      </c>
      <c r="E33" s="43" t="s">
        <v>7</v>
      </c>
      <c r="F33" s="44" t="s">
        <v>79</v>
      </c>
      <c r="G33" s="45" t="s">
        <v>94</v>
      </c>
      <c r="H33" s="49" t="s">
        <v>74</v>
      </c>
      <c r="I33" s="43" t="s">
        <v>7</v>
      </c>
      <c r="J33" s="44" t="s">
        <v>79</v>
      </c>
      <c r="K33" s="45" t="s">
        <v>94</v>
      </c>
      <c r="L33" s="2"/>
      <c r="M33" s="2"/>
      <c r="N33" s="2"/>
      <c r="O33" s="2"/>
      <c r="P33" s="2"/>
      <c r="Q33" s="2"/>
      <c r="R33" s="2"/>
      <c r="S33" s="2"/>
      <c r="T33" s="2"/>
      <c r="U33" s="2"/>
      <c r="V33" s="2"/>
      <c r="W33" s="2"/>
      <c r="X33" s="2"/>
      <c r="Y33" s="2"/>
      <c r="Z33" s="2"/>
      <c r="AA33" s="2"/>
    </row>
    <row r="34" spans="2:27" ht="17.25" x14ac:dyDescent="0.3">
      <c r="B34" s="28" t="s">
        <v>85</v>
      </c>
      <c r="C34" s="67">
        <f>(0.01%*0)+(0.004%*100)</f>
        <v>4.0000000000000001E-3</v>
      </c>
      <c r="D34" s="51">
        <v>0</v>
      </c>
      <c r="E34" s="19"/>
      <c r="F34" s="72" t="str">
        <f>IF(E34="","",(E34-D34)/C34)</f>
        <v/>
      </c>
      <c r="G34" s="29" t="str">
        <f>IF(F34="","",IF(F34&gt;100%,"Fail","Pass"))</f>
        <v/>
      </c>
      <c r="H34" s="55">
        <v>0</v>
      </c>
      <c r="I34" s="20"/>
      <c r="J34" s="72" t="str">
        <f>IF(I34="","",(I34-H34)/G34)</f>
        <v/>
      </c>
      <c r="K34" s="29" t="str">
        <f>IF(J34="","",IF(J34&gt;100%,"Fail","Pass"))</f>
        <v/>
      </c>
      <c r="L34" s="2"/>
      <c r="M34" s="2"/>
      <c r="N34" s="2"/>
      <c r="O34" s="2"/>
      <c r="P34" s="2"/>
      <c r="Q34" s="2"/>
      <c r="R34" s="2"/>
      <c r="S34" s="2"/>
      <c r="T34" s="2"/>
      <c r="U34" s="2"/>
      <c r="V34" s="2"/>
      <c r="W34" s="2"/>
      <c r="X34" s="2"/>
      <c r="Y34" s="2"/>
      <c r="Z34" s="2"/>
    </row>
    <row r="35" spans="2:27" ht="17.25" x14ac:dyDescent="0.3">
      <c r="B35" s="28" t="s">
        <v>86</v>
      </c>
      <c r="C35" s="63">
        <f>(0.01%*0)+(0.001%*1)</f>
        <v>1.0000000000000001E-5</v>
      </c>
      <c r="D35" s="52">
        <v>0</v>
      </c>
      <c r="E35" s="21"/>
      <c r="F35" s="72" t="str">
        <f t="shared" ref="F35:F40" si="8">IF(E35="","",(E35-D35)/C35)</f>
        <v/>
      </c>
      <c r="G35" s="29" t="str">
        <f t="shared" ref="G35:G40" si="9">IF(F35="","",IF(F35&gt;100%,"Fail","Pass"))</f>
        <v/>
      </c>
      <c r="H35" s="52">
        <v>0</v>
      </c>
      <c r="I35" s="22"/>
      <c r="J35" s="72" t="str">
        <f t="shared" ref="J35:J40" si="10">IF(I35="","",(I35-H35)/G35)</f>
        <v/>
      </c>
      <c r="K35" s="29" t="str">
        <f t="shared" ref="K35:K40" si="11">IF(J35="","",IF(J35&gt;100%,"Fail","Pass"))</f>
        <v/>
      </c>
      <c r="L35" s="2"/>
      <c r="M35" s="2"/>
      <c r="N35" s="2"/>
      <c r="O35" s="2"/>
      <c r="P35" s="2"/>
      <c r="Q35" s="2"/>
      <c r="R35" s="2"/>
      <c r="S35" s="2"/>
      <c r="T35" s="2"/>
      <c r="U35" s="2"/>
      <c r="V35" s="2"/>
      <c r="W35" s="2"/>
      <c r="X35" s="2"/>
      <c r="Y35" s="2"/>
      <c r="Z35" s="2"/>
    </row>
    <row r="36" spans="2:27" ht="17.25" x14ac:dyDescent="0.3">
      <c r="B36" s="28" t="s">
        <v>87</v>
      </c>
      <c r="C36" s="65">
        <f>(0.01%*0)+(0.001%*10)</f>
        <v>1E-4</v>
      </c>
      <c r="D36" s="50">
        <v>0</v>
      </c>
      <c r="E36" s="23"/>
      <c r="F36" s="72" t="str">
        <f t="shared" si="8"/>
        <v/>
      </c>
      <c r="G36" s="29" t="str">
        <f t="shared" si="9"/>
        <v/>
      </c>
      <c r="H36" s="50">
        <v>0</v>
      </c>
      <c r="I36" s="24"/>
      <c r="J36" s="72" t="str">
        <f t="shared" si="10"/>
        <v/>
      </c>
      <c r="K36" s="29" t="str">
        <f t="shared" si="11"/>
        <v/>
      </c>
      <c r="L36" s="2"/>
      <c r="M36" s="2"/>
      <c r="N36" s="2"/>
      <c r="O36" s="2"/>
      <c r="P36" s="2"/>
      <c r="Q36" s="2"/>
      <c r="R36" s="2"/>
      <c r="S36" s="2"/>
      <c r="T36" s="2"/>
      <c r="U36" s="2"/>
      <c r="V36" s="2"/>
      <c r="W36" s="2"/>
      <c r="X36" s="2"/>
      <c r="Y36" s="2"/>
      <c r="Z36" s="2"/>
    </row>
    <row r="37" spans="2:27" ht="17.25" x14ac:dyDescent="0.3">
      <c r="B37" s="28" t="s">
        <v>88</v>
      </c>
      <c r="C37" s="61">
        <f>(0.01%*0)+(0.001%*100)</f>
        <v>1E-3</v>
      </c>
      <c r="D37" s="51">
        <v>0</v>
      </c>
      <c r="E37" s="25"/>
      <c r="F37" s="72" t="str">
        <f t="shared" si="8"/>
        <v/>
      </c>
      <c r="G37" s="29" t="str">
        <f t="shared" si="9"/>
        <v/>
      </c>
      <c r="H37" s="51">
        <v>0</v>
      </c>
      <c r="I37" s="26"/>
      <c r="J37" s="72" t="str">
        <f t="shared" si="10"/>
        <v/>
      </c>
      <c r="K37" s="29" t="str">
        <f t="shared" si="11"/>
        <v/>
      </c>
      <c r="L37" s="2"/>
      <c r="M37" s="2"/>
      <c r="N37" s="2"/>
      <c r="O37" s="2"/>
      <c r="P37" s="2"/>
      <c r="Q37" s="2"/>
      <c r="R37" s="2"/>
      <c r="S37" s="2"/>
      <c r="T37" s="2"/>
      <c r="U37" s="2"/>
      <c r="V37" s="2"/>
      <c r="W37" s="2"/>
      <c r="X37" s="2"/>
      <c r="Y37" s="2"/>
      <c r="Z37" s="2"/>
    </row>
    <row r="38" spans="2:27" ht="17.25" x14ac:dyDescent="0.3">
      <c r="B38" s="28" t="s">
        <v>89</v>
      </c>
      <c r="C38" s="63">
        <f>(0.01%*0)+(0.001%*1)</f>
        <v>1.0000000000000001E-5</v>
      </c>
      <c r="D38" s="52">
        <v>0</v>
      </c>
      <c r="E38" s="21"/>
      <c r="F38" s="72" t="str">
        <f t="shared" si="8"/>
        <v/>
      </c>
      <c r="G38" s="29" t="str">
        <f t="shared" si="9"/>
        <v/>
      </c>
      <c r="H38" s="52">
        <v>0</v>
      </c>
      <c r="I38" s="22"/>
      <c r="J38" s="72" t="str">
        <f t="shared" si="10"/>
        <v/>
      </c>
      <c r="K38" s="29" t="str">
        <f t="shared" si="11"/>
        <v/>
      </c>
      <c r="L38" s="2"/>
      <c r="M38" s="2"/>
      <c r="N38" s="2"/>
      <c r="O38" s="2"/>
      <c r="P38" s="2"/>
      <c r="Q38" s="2"/>
      <c r="R38" s="2"/>
      <c r="S38" s="2"/>
      <c r="T38" s="2"/>
      <c r="U38" s="2"/>
      <c r="V38" s="2"/>
      <c r="W38" s="2"/>
      <c r="X38" s="2"/>
      <c r="Y38" s="2"/>
      <c r="Z38" s="2"/>
    </row>
    <row r="39" spans="2:27" ht="17.25" x14ac:dyDescent="0.3">
      <c r="B39" s="28" t="s">
        <v>90</v>
      </c>
      <c r="C39" s="65">
        <f>(0.04%*0)+(0.001%*10)</f>
        <v>1E-4</v>
      </c>
      <c r="D39" s="50">
        <v>0</v>
      </c>
      <c r="E39" s="23"/>
      <c r="F39" s="72" t="str">
        <f t="shared" si="8"/>
        <v/>
      </c>
      <c r="G39" s="29" t="str">
        <f t="shared" si="9"/>
        <v/>
      </c>
      <c r="H39" s="50">
        <v>0</v>
      </c>
      <c r="I39" s="24"/>
      <c r="J39" s="72" t="str">
        <f t="shared" si="10"/>
        <v/>
      </c>
      <c r="K39" s="29" t="str">
        <f t="shared" si="11"/>
        <v/>
      </c>
      <c r="L39" s="2"/>
      <c r="M39" s="2"/>
      <c r="N39" s="2"/>
      <c r="O39" s="2"/>
      <c r="P39" s="2"/>
      <c r="Q39" s="2"/>
      <c r="R39" s="2"/>
      <c r="S39" s="2"/>
      <c r="T39" s="2"/>
      <c r="U39" s="2"/>
      <c r="V39" s="2"/>
      <c r="W39" s="2"/>
      <c r="X39" s="2"/>
      <c r="Y39" s="2"/>
      <c r="Z39" s="2"/>
    </row>
    <row r="40" spans="2:27" ht="18" thickBot="1" x14ac:dyDescent="0.35">
      <c r="B40" s="30" t="s">
        <v>91</v>
      </c>
      <c r="C40" s="62">
        <f>(0.8%*0)+(0.01%*100)</f>
        <v>0.01</v>
      </c>
      <c r="D40" s="56">
        <v>0</v>
      </c>
      <c r="E40" s="31"/>
      <c r="F40" s="75" t="str">
        <f t="shared" si="8"/>
        <v/>
      </c>
      <c r="G40" s="33" t="str">
        <f t="shared" si="9"/>
        <v/>
      </c>
      <c r="H40" s="56">
        <v>0</v>
      </c>
      <c r="I40" s="32"/>
      <c r="J40" s="75" t="str">
        <f t="shared" si="10"/>
        <v/>
      </c>
      <c r="K40" s="33" t="str">
        <f t="shared" si="11"/>
        <v/>
      </c>
      <c r="L40" s="2"/>
      <c r="M40" s="2"/>
      <c r="N40" s="2"/>
      <c r="O40" s="2"/>
      <c r="P40" s="2"/>
      <c r="Q40" s="2"/>
      <c r="R40" s="2"/>
      <c r="S40" s="2"/>
      <c r="T40" s="2"/>
      <c r="U40" s="2"/>
      <c r="V40" s="2"/>
      <c r="W40" s="2"/>
      <c r="X40" s="2"/>
      <c r="Y40" s="2"/>
      <c r="Z40" s="2"/>
    </row>
    <row r="41" spans="2:27" s="68" customFormat="1" ht="32.1" customHeight="1" thickBot="1" x14ac:dyDescent="0.35">
      <c r="B41" s="69"/>
      <c r="C41" s="69"/>
      <c r="D41" s="69"/>
      <c r="E41" s="70"/>
      <c r="F41" s="69"/>
      <c r="G41" s="69"/>
      <c r="H41" s="69"/>
      <c r="I41" s="69"/>
      <c r="J41" s="69"/>
      <c r="K41" s="69"/>
      <c r="L41" s="69"/>
      <c r="M41" s="69"/>
      <c r="N41" s="69"/>
      <c r="O41" s="69"/>
      <c r="P41" s="69"/>
      <c r="Q41" s="69"/>
      <c r="R41" s="69"/>
      <c r="S41" s="69"/>
      <c r="T41" s="69"/>
      <c r="U41" s="69"/>
      <c r="V41" s="69"/>
      <c r="W41" s="69"/>
      <c r="X41" s="69"/>
      <c r="Y41" s="69"/>
      <c r="Z41" s="69"/>
      <c r="AA41" s="69"/>
    </row>
    <row r="42" spans="2:27" ht="18" thickBot="1" x14ac:dyDescent="0.35">
      <c r="B42" s="106" t="s">
        <v>93</v>
      </c>
      <c r="C42" s="107"/>
      <c r="D42" s="107"/>
      <c r="E42" s="107"/>
      <c r="F42" s="107"/>
      <c r="G42" s="107"/>
      <c r="H42" s="107"/>
      <c r="I42" s="107"/>
      <c r="J42" s="107"/>
      <c r="K42" s="108"/>
      <c r="L42" s="2"/>
      <c r="M42" s="2"/>
      <c r="N42" s="2"/>
      <c r="O42" s="2"/>
      <c r="P42" s="2"/>
      <c r="Q42" s="2"/>
      <c r="R42" s="2"/>
      <c r="S42" s="2"/>
      <c r="T42" s="2"/>
      <c r="U42" s="2"/>
      <c r="V42" s="2"/>
      <c r="W42" s="2"/>
      <c r="X42" s="2"/>
      <c r="Y42" s="2"/>
      <c r="Z42" s="2"/>
    </row>
    <row r="43" spans="2:27" s="68" customFormat="1" ht="31.9" customHeight="1" thickBot="1" x14ac:dyDescent="0.35">
      <c r="B43" s="69"/>
      <c r="C43" s="69"/>
      <c r="D43" s="69"/>
      <c r="E43" s="70"/>
      <c r="F43" s="69"/>
      <c r="G43" s="69"/>
      <c r="H43" s="69"/>
      <c r="I43" s="69"/>
      <c r="J43" s="69"/>
      <c r="K43" s="69"/>
      <c r="L43" s="69"/>
      <c r="M43" s="69"/>
      <c r="N43" s="69"/>
      <c r="O43" s="69"/>
      <c r="P43" s="69"/>
      <c r="Q43" s="69"/>
      <c r="R43" s="69"/>
      <c r="S43" s="69"/>
      <c r="T43" s="69"/>
      <c r="U43" s="69"/>
      <c r="V43" s="69"/>
      <c r="W43" s="69"/>
      <c r="X43" s="69"/>
      <c r="Y43" s="69"/>
      <c r="Z43" s="69"/>
      <c r="AA43" s="69"/>
    </row>
    <row r="44" spans="2:27" ht="18" thickBot="1" x14ac:dyDescent="0.35">
      <c r="B44" s="131" t="s">
        <v>26</v>
      </c>
      <c r="C44" s="132"/>
      <c r="D44" s="132"/>
      <c r="E44" s="132"/>
      <c r="F44" s="132"/>
      <c r="G44" s="132"/>
      <c r="H44" s="132"/>
      <c r="I44" s="132"/>
      <c r="J44" s="132"/>
      <c r="K44" s="133"/>
      <c r="L44" s="2"/>
      <c r="M44" s="2"/>
      <c r="N44" s="2"/>
      <c r="O44" s="2"/>
      <c r="P44" s="2"/>
      <c r="Q44" s="2"/>
      <c r="R44" s="2"/>
      <c r="S44" s="2"/>
      <c r="T44" s="2"/>
      <c r="U44" s="2"/>
      <c r="V44" s="2"/>
      <c r="W44" s="2"/>
      <c r="X44" s="2"/>
      <c r="Y44" s="2"/>
      <c r="Z44" s="2"/>
    </row>
    <row r="45" spans="2:27" ht="18" thickBot="1" x14ac:dyDescent="0.35">
      <c r="B45" s="119" t="s">
        <v>2</v>
      </c>
      <c r="C45" s="120"/>
      <c r="D45" s="113" t="s">
        <v>3</v>
      </c>
      <c r="E45" s="114"/>
      <c r="F45" s="114"/>
      <c r="G45" s="115"/>
      <c r="H45" s="116" t="s">
        <v>4</v>
      </c>
      <c r="I45" s="117"/>
      <c r="J45" s="117"/>
      <c r="K45" s="118"/>
      <c r="L45" s="2"/>
      <c r="M45" s="2"/>
      <c r="N45" s="2"/>
      <c r="O45" s="2"/>
      <c r="P45" s="2"/>
      <c r="Q45" s="2"/>
      <c r="R45" s="2"/>
      <c r="S45" s="2"/>
      <c r="T45" s="2"/>
      <c r="U45" s="2"/>
      <c r="V45" s="2"/>
      <c r="W45" s="2"/>
      <c r="X45" s="2"/>
      <c r="Y45" s="2"/>
      <c r="Z45" s="2"/>
      <c r="AA45" s="2"/>
    </row>
    <row r="46" spans="2:27" ht="17.25" x14ac:dyDescent="0.3">
      <c r="B46" s="42" t="s">
        <v>95</v>
      </c>
      <c r="C46" s="60" t="s">
        <v>6</v>
      </c>
      <c r="D46" s="57" t="s">
        <v>92</v>
      </c>
      <c r="E46" s="43" t="s">
        <v>7</v>
      </c>
      <c r="F46" s="44" t="s">
        <v>79</v>
      </c>
      <c r="G46" s="45" t="s">
        <v>94</v>
      </c>
      <c r="H46" s="57" t="s">
        <v>92</v>
      </c>
      <c r="I46" s="43" t="s">
        <v>7</v>
      </c>
      <c r="J46" s="44" t="s">
        <v>79</v>
      </c>
      <c r="K46" s="45" t="s">
        <v>94</v>
      </c>
      <c r="L46" s="2"/>
      <c r="M46" s="2"/>
      <c r="N46" s="2"/>
      <c r="O46" s="2"/>
      <c r="P46" s="2"/>
      <c r="Q46" s="2"/>
      <c r="R46" s="2"/>
      <c r="S46" s="2"/>
      <c r="T46" s="2"/>
      <c r="U46" s="2"/>
      <c r="V46" s="2"/>
      <c r="W46" s="2"/>
      <c r="X46" s="2"/>
      <c r="Y46" s="2"/>
      <c r="Z46" s="2"/>
      <c r="AA46" s="2"/>
    </row>
    <row r="47" spans="2:27" ht="17.25" x14ac:dyDescent="0.3">
      <c r="B47" s="27" t="s">
        <v>13</v>
      </c>
      <c r="C47" s="67">
        <f>(0.005%*100)+(0.0035%*100)</f>
        <v>8.5000000000000006E-3</v>
      </c>
      <c r="D47" s="27"/>
      <c r="E47" s="25"/>
      <c r="F47" s="72" t="str">
        <f>IF(E47="","",(E47-D47)/C47)</f>
        <v/>
      </c>
      <c r="G47" s="29" t="str">
        <f>IF(F47="","",IF(F47&gt;100%,"Fail","Pass"))</f>
        <v/>
      </c>
      <c r="H47" s="58"/>
      <c r="I47" s="26"/>
      <c r="J47" s="72" t="str">
        <f>IF(I47="","",(I47-H47)/G47)</f>
        <v/>
      </c>
      <c r="K47" s="29" t="str">
        <f>IF(J47="","",IF(J47&gt;100%,"Fail","Pass"))</f>
        <v/>
      </c>
      <c r="L47" s="2"/>
      <c r="M47" s="2"/>
      <c r="N47" s="2"/>
      <c r="O47" s="2"/>
      <c r="P47" s="2"/>
      <c r="Q47" s="2"/>
      <c r="R47" s="2"/>
      <c r="S47" s="2"/>
      <c r="T47" s="2"/>
      <c r="U47" s="2"/>
      <c r="V47" s="2"/>
      <c r="W47" s="2"/>
      <c r="X47" s="2"/>
      <c r="Y47" s="2"/>
      <c r="Z47" s="2"/>
      <c r="AA47" s="2"/>
    </row>
    <row r="48" spans="2:27" ht="17.25" x14ac:dyDescent="0.3">
      <c r="B48" s="27" t="s">
        <v>14</v>
      </c>
      <c r="C48" s="67">
        <f>(0.004%*1)+(0.0007%*1)</f>
        <v>4.7000000000000004E-5</v>
      </c>
      <c r="D48" s="27"/>
      <c r="E48" s="21"/>
      <c r="F48" s="72" t="str">
        <f t="shared" ref="F48:F52" si="12">IF(E48="","",(E48-D48)/C48)</f>
        <v/>
      </c>
      <c r="G48" s="29" t="str">
        <f t="shared" ref="G48:G52" si="13">IF(F48="","",IF(F48&gt;100%,"Fail","Pass"))</f>
        <v/>
      </c>
      <c r="H48" s="58"/>
      <c r="I48" s="22"/>
      <c r="J48" s="72" t="str">
        <f t="shared" ref="J48:J52" si="14">IF(I48="","",(I48-H48)/G48)</f>
        <v/>
      </c>
      <c r="K48" s="29" t="str">
        <f t="shared" ref="K48:K52" si="15">IF(J48="","",IF(J48&gt;100%,"Fail","Pass"))</f>
        <v/>
      </c>
      <c r="L48" s="2"/>
      <c r="M48" s="2"/>
      <c r="N48" s="2"/>
      <c r="O48" s="2"/>
      <c r="P48" s="2"/>
      <c r="Q48" s="2"/>
      <c r="R48" s="2"/>
      <c r="S48" s="2"/>
      <c r="T48" s="2"/>
      <c r="U48" s="2"/>
      <c r="V48" s="2"/>
      <c r="W48" s="2"/>
      <c r="X48" s="2"/>
      <c r="Y48" s="2"/>
      <c r="Z48" s="2"/>
      <c r="AA48" s="2"/>
    </row>
    <row r="49" spans="2:27" ht="17.25" x14ac:dyDescent="0.3">
      <c r="B49" s="27" t="s">
        <v>15</v>
      </c>
      <c r="C49" s="65">
        <v>3.6999999999999999E-4</v>
      </c>
      <c r="D49" s="50"/>
      <c r="E49" s="23"/>
      <c r="F49" s="72" t="str">
        <f t="shared" si="12"/>
        <v/>
      </c>
      <c r="G49" s="29" t="str">
        <f t="shared" si="13"/>
        <v/>
      </c>
      <c r="H49" s="58"/>
      <c r="I49" s="24"/>
      <c r="J49" s="72" t="str">
        <f t="shared" si="14"/>
        <v/>
      </c>
      <c r="K49" s="29" t="str">
        <f t="shared" si="15"/>
        <v/>
      </c>
      <c r="L49" s="2"/>
      <c r="M49" s="2"/>
      <c r="N49" s="2"/>
      <c r="O49" s="2"/>
      <c r="P49" s="2"/>
      <c r="Q49" s="2"/>
      <c r="R49" s="2"/>
      <c r="S49" s="2"/>
      <c r="T49" s="2"/>
      <c r="U49" s="2"/>
      <c r="V49" s="2"/>
      <c r="W49" s="2"/>
      <c r="X49" s="2"/>
      <c r="Y49" s="2"/>
      <c r="Z49" s="2"/>
      <c r="AA49" s="2"/>
    </row>
    <row r="50" spans="2:27" ht="17.25" x14ac:dyDescent="0.3">
      <c r="B50" s="27" t="s">
        <v>27</v>
      </c>
      <c r="C50" s="65">
        <v>3.6999999999999999E-4</v>
      </c>
      <c r="D50" s="50"/>
      <c r="E50" s="23"/>
      <c r="F50" s="72" t="str">
        <f t="shared" si="12"/>
        <v/>
      </c>
      <c r="G50" s="29" t="str">
        <f t="shared" si="13"/>
        <v/>
      </c>
      <c r="H50" s="58"/>
      <c r="I50" s="24"/>
      <c r="J50" s="72" t="str">
        <f t="shared" si="14"/>
        <v/>
      </c>
      <c r="K50" s="29" t="str">
        <f t="shared" si="15"/>
        <v/>
      </c>
      <c r="L50" s="2"/>
      <c r="M50" s="2"/>
      <c r="N50" s="2"/>
      <c r="O50" s="2"/>
      <c r="P50" s="2"/>
      <c r="Q50" s="2"/>
      <c r="R50" s="2"/>
      <c r="S50" s="2"/>
      <c r="T50" s="2"/>
      <c r="U50" s="2"/>
      <c r="V50" s="2"/>
      <c r="W50" s="2"/>
      <c r="X50" s="2"/>
      <c r="Y50" s="2"/>
      <c r="Z50" s="2"/>
      <c r="AA50" s="2"/>
    </row>
    <row r="51" spans="2:27" ht="17.25" x14ac:dyDescent="0.3">
      <c r="B51" s="27" t="s">
        <v>16</v>
      </c>
      <c r="C51" s="67">
        <f>(0.0045%*100)+(0.0006%*100)</f>
        <v>5.0999999999999995E-3</v>
      </c>
      <c r="D51" s="27"/>
      <c r="E51" s="25"/>
      <c r="F51" s="72" t="str">
        <f t="shared" si="12"/>
        <v/>
      </c>
      <c r="G51" s="29" t="str">
        <f t="shared" si="13"/>
        <v/>
      </c>
      <c r="H51" s="58"/>
      <c r="I51" s="26"/>
      <c r="J51" s="72" t="str">
        <f t="shared" si="14"/>
        <v/>
      </c>
      <c r="K51" s="29" t="str">
        <f t="shared" si="15"/>
        <v/>
      </c>
      <c r="L51" s="2"/>
      <c r="M51" s="2"/>
      <c r="N51" s="2"/>
      <c r="O51" s="2"/>
      <c r="P51" s="2"/>
      <c r="Q51" s="2"/>
      <c r="R51" s="2"/>
      <c r="S51" s="2"/>
      <c r="T51" s="2"/>
      <c r="U51" s="2"/>
      <c r="V51" s="2"/>
      <c r="W51" s="2"/>
      <c r="X51" s="2"/>
      <c r="Y51" s="2"/>
      <c r="Z51" s="2"/>
      <c r="AA51" s="2"/>
    </row>
    <row r="52" spans="2:27" ht="18" thickBot="1" x14ac:dyDescent="0.35">
      <c r="B52" s="48" t="s">
        <v>17</v>
      </c>
      <c r="C52" s="66">
        <f>(0.0045%*1000)+(0.001%*1000)</f>
        <v>5.5E-2</v>
      </c>
      <c r="D52" s="54"/>
      <c r="E52" s="46"/>
      <c r="F52" s="75" t="str">
        <f t="shared" si="12"/>
        <v/>
      </c>
      <c r="G52" s="33" t="str">
        <f t="shared" si="13"/>
        <v/>
      </c>
      <c r="H52" s="59"/>
      <c r="I52" s="47"/>
      <c r="J52" s="75" t="str">
        <f t="shared" si="14"/>
        <v/>
      </c>
      <c r="K52" s="33" t="str">
        <f t="shared" si="15"/>
        <v/>
      </c>
      <c r="L52" s="2"/>
      <c r="M52" s="2"/>
      <c r="N52" s="2"/>
      <c r="O52" s="2"/>
      <c r="P52" s="2"/>
      <c r="Q52" s="2"/>
      <c r="R52" s="2"/>
      <c r="S52" s="2"/>
      <c r="T52" s="2"/>
      <c r="U52" s="2"/>
      <c r="V52" s="2"/>
      <c r="W52" s="2"/>
      <c r="X52" s="2"/>
      <c r="Y52" s="2"/>
      <c r="Z52" s="2"/>
      <c r="AA52" s="2"/>
    </row>
    <row r="53" spans="2:27" s="68" customFormat="1" ht="15" customHeight="1" x14ac:dyDescent="0.3">
      <c r="B53" s="69"/>
      <c r="C53" s="69"/>
      <c r="D53" s="69"/>
      <c r="E53" s="70"/>
      <c r="F53" s="69"/>
      <c r="G53" s="69"/>
      <c r="H53" s="69"/>
      <c r="I53" s="69"/>
      <c r="J53" s="69"/>
      <c r="K53" s="69"/>
      <c r="L53" s="69"/>
      <c r="M53" s="69"/>
      <c r="N53" s="69"/>
      <c r="O53" s="69"/>
      <c r="P53" s="69"/>
      <c r="Q53" s="69"/>
      <c r="R53" s="69"/>
      <c r="S53" s="69"/>
      <c r="T53" s="69"/>
      <c r="U53" s="69"/>
      <c r="V53" s="69"/>
      <c r="W53" s="69"/>
      <c r="X53" s="69"/>
      <c r="Y53" s="69"/>
      <c r="Z53" s="69"/>
      <c r="AA53" s="69"/>
    </row>
    <row r="54" spans="2:27" ht="17.25" x14ac:dyDescent="0.3">
      <c r="B54" s="15"/>
      <c r="C54" s="16"/>
      <c r="D54" s="16"/>
      <c r="E54" s="17"/>
      <c r="F54" s="18"/>
      <c r="G54" s="18"/>
      <c r="H54" s="18"/>
      <c r="I54" s="17"/>
      <c r="J54" s="18"/>
      <c r="K54" s="18"/>
      <c r="L54" s="2"/>
      <c r="M54" s="2"/>
      <c r="N54" s="2"/>
      <c r="O54" s="2"/>
      <c r="P54" s="2"/>
      <c r="Q54" s="2"/>
      <c r="R54" s="2"/>
      <c r="S54" s="2"/>
      <c r="T54" s="2"/>
      <c r="U54" s="2"/>
      <c r="V54" s="2"/>
      <c r="W54" s="2"/>
      <c r="X54" s="2"/>
      <c r="Y54" s="2"/>
      <c r="Z54" s="2"/>
      <c r="AA54" s="2"/>
    </row>
    <row r="55" spans="2:27" ht="17.25" x14ac:dyDescent="0.3">
      <c r="B55" s="15"/>
      <c r="C55" s="16"/>
      <c r="D55" s="16"/>
      <c r="E55" s="17"/>
      <c r="F55" s="18"/>
      <c r="G55" s="18"/>
      <c r="H55" s="18"/>
      <c r="I55" s="17"/>
      <c r="J55" s="18"/>
      <c r="K55" s="18"/>
      <c r="L55" s="2"/>
      <c r="M55" s="2"/>
      <c r="N55" s="2"/>
      <c r="O55" s="2"/>
      <c r="P55" s="2"/>
      <c r="Q55" s="2"/>
      <c r="R55" s="2"/>
      <c r="S55" s="2"/>
      <c r="T55" s="2"/>
      <c r="U55" s="2"/>
      <c r="V55" s="2"/>
      <c r="W55" s="2"/>
      <c r="X55" s="2"/>
      <c r="Y55" s="2"/>
      <c r="Z55" s="2"/>
      <c r="AA55" s="2"/>
    </row>
    <row r="56" spans="2:27" s="68" customFormat="1" ht="15" customHeight="1" thickBot="1" x14ac:dyDescent="0.35">
      <c r="B56" s="69"/>
      <c r="C56" s="69"/>
      <c r="D56" s="69"/>
      <c r="E56" s="70"/>
      <c r="F56" s="69"/>
      <c r="G56" s="69"/>
      <c r="H56" s="69"/>
      <c r="I56" s="69"/>
      <c r="J56" s="69"/>
      <c r="K56" s="69"/>
      <c r="L56" s="69"/>
      <c r="M56" s="69"/>
      <c r="N56" s="69"/>
      <c r="O56" s="69"/>
      <c r="P56" s="69"/>
      <c r="Q56" s="69"/>
      <c r="R56" s="69"/>
      <c r="S56" s="69"/>
      <c r="T56" s="69"/>
      <c r="U56" s="69"/>
      <c r="V56" s="69"/>
      <c r="W56" s="69"/>
      <c r="X56" s="69"/>
      <c r="Y56" s="69"/>
      <c r="Z56" s="69"/>
      <c r="AA56" s="69"/>
    </row>
    <row r="57" spans="2:27" ht="24" thickBot="1" x14ac:dyDescent="0.35">
      <c r="B57" s="79" t="s">
        <v>0</v>
      </c>
      <c r="C57" s="80"/>
      <c r="D57" s="80"/>
      <c r="E57" s="80"/>
      <c r="F57" s="80"/>
      <c r="G57" s="80"/>
      <c r="H57" s="80"/>
      <c r="I57" s="80"/>
      <c r="J57" s="80"/>
      <c r="K57" s="81"/>
      <c r="L57" s="2"/>
      <c r="M57" s="2"/>
      <c r="N57" s="2"/>
      <c r="O57" s="2"/>
      <c r="P57" s="2"/>
      <c r="Q57" s="2"/>
      <c r="R57" s="2"/>
      <c r="S57" s="2"/>
      <c r="T57" s="2"/>
      <c r="U57" s="2"/>
      <c r="V57" s="2"/>
      <c r="W57" s="2"/>
      <c r="X57" s="2"/>
      <c r="Y57" s="2"/>
      <c r="Z57" s="2"/>
      <c r="AA57" s="2"/>
    </row>
    <row r="58" spans="2:27" s="68" customFormat="1" ht="31.5" customHeight="1" thickBot="1" x14ac:dyDescent="0.35">
      <c r="B58" s="69"/>
      <c r="C58" s="69"/>
      <c r="D58" s="69"/>
      <c r="E58" s="70"/>
      <c r="F58" s="69"/>
      <c r="G58" s="69"/>
      <c r="H58" s="69"/>
      <c r="I58" s="69"/>
      <c r="J58" s="69"/>
      <c r="K58" s="69"/>
      <c r="L58" s="69"/>
      <c r="M58" s="69"/>
      <c r="N58" s="69"/>
      <c r="O58" s="69"/>
      <c r="P58" s="69"/>
      <c r="Q58" s="69"/>
      <c r="R58" s="69"/>
      <c r="S58" s="69"/>
      <c r="T58" s="69"/>
      <c r="U58" s="69"/>
      <c r="V58" s="69"/>
      <c r="W58" s="69"/>
      <c r="X58" s="69"/>
      <c r="Y58" s="69"/>
      <c r="Z58" s="69"/>
      <c r="AA58" s="69"/>
    </row>
    <row r="59" spans="2:27" ht="18" thickBot="1" x14ac:dyDescent="0.35">
      <c r="B59" s="106" t="s">
        <v>97</v>
      </c>
      <c r="C59" s="126"/>
      <c r="D59" s="126"/>
      <c r="E59" s="126"/>
      <c r="F59" s="126"/>
      <c r="G59" s="126"/>
      <c r="H59" s="126"/>
      <c r="I59" s="126"/>
      <c r="J59" s="126"/>
      <c r="K59" s="127"/>
      <c r="L59" s="2"/>
      <c r="M59" s="2"/>
      <c r="N59" s="2"/>
      <c r="O59" s="2"/>
      <c r="P59" s="2"/>
      <c r="Q59" s="2"/>
      <c r="R59" s="2"/>
      <c r="S59" s="2"/>
      <c r="T59" s="2"/>
      <c r="U59" s="2"/>
      <c r="V59" s="2"/>
      <c r="W59" s="2"/>
      <c r="X59" s="2"/>
      <c r="Y59" s="2"/>
      <c r="Z59" s="2"/>
      <c r="AA59" s="2"/>
    </row>
    <row r="60" spans="2:27" s="68" customFormat="1" ht="31.9" customHeight="1" thickBot="1" x14ac:dyDescent="0.35">
      <c r="B60" s="69"/>
      <c r="C60" s="69"/>
      <c r="D60" s="69"/>
      <c r="E60" s="70"/>
      <c r="F60" s="69"/>
      <c r="G60" s="69"/>
      <c r="H60" s="69"/>
      <c r="I60" s="69"/>
      <c r="J60" s="69"/>
      <c r="K60" s="69"/>
      <c r="L60" s="69"/>
      <c r="M60" s="69"/>
      <c r="N60" s="69"/>
      <c r="O60" s="69"/>
      <c r="P60" s="69"/>
      <c r="Q60" s="69"/>
      <c r="R60" s="69"/>
      <c r="S60" s="69"/>
      <c r="T60" s="69"/>
      <c r="U60" s="69"/>
      <c r="V60" s="69"/>
      <c r="W60" s="69"/>
      <c r="X60" s="69"/>
      <c r="Y60" s="69"/>
      <c r="Z60" s="69"/>
      <c r="AA60" s="69"/>
    </row>
    <row r="61" spans="2:27" ht="18" thickBot="1" x14ac:dyDescent="0.35">
      <c r="B61" s="123" t="s">
        <v>96</v>
      </c>
      <c r="C61" s="124"/>
      <c r="D61" s="124"/>
      <c r="E61" s="124"/>
      <c r="F61" s="124"/>
      <c r="G61" s="124"/>
      <c r="H61" s="124"/>
      <c r="I61" s="124"/>
      <c r="J61" s="124"/>
      <c r="K61" s="125"/>
      <c r="L61" s="2"/>
      <c r="M61" s="2"/>
      <c r="N61" s="2"/>
      <c r="O61" s="2"/>
      <c r="P61" s="2"/>
      <c r="Q61" s="2"/>
      <c r="R61" s="2"/>
      <c r="S61" s="2"/>
      <c r="T61" s="2"/>
      <c r="U61" s="2"/>
      <c r="V61" s="2"/>
      <c r="W61" s="2"/>
    </row>
    <row r="62" spans="2:27" ht="18" thickBot="1" x14ac:dyDescent="0.35">
      <c r="B62" s="119" t="s">
        <v>2</v>
      </c>
      <c r="C62" s="120"/>
      <c r="D62" s="113" t="s">
        <v>3</v>
      </c>
      <c r="E62" s="114"/>
      <c r="F62" s="114"/>
      <c r="G62" s="115"/>
      <c r="H62" s="116" t="s">
        <v>4</v>
      </c>
      <c r="I62" s="117"/>
      <c r="J62" s="117"/>
      <c r="K62" s="118"/>
      <c r="L62" s="2"/>
      <c r="M62" s="2"/>
      <c r="N62" s="2"/>
      <c r="O62" s="2"/>
      <c r="P62" s="2"/>
      <c r="Q62" s="2"/>
      <c r="R62" s="2"/>
      <c r="S62" s="2"/>
      <c r="T62" s="2"/>
      <c r="U62" s="2"/>
      <c r="V62" s="2"/>
      <c r="W62" s="2"/>
      <c r="X62" s="2"/>
      <c r="Y62" s="2"/>
      <c r="Z62" s="2"/>
      <c r="AA62" s="2"/>
    </row>
    <row r="63" spans="2:27" ht="17.25" x14ac:dyDescent="0.3">
      <c r="B63" s="42" t="s">
        <v>95</v>
      </c>
      <c r="C63" s="60" t="s">
        <v>6</v>
      </c>
      <c r="D63" s="57" t="s">
        <v>92</v>
      </c>
      <c r="E63" s="43" t="s">
        <v>7</v>
      </c>
      <c r="F63" s="44" t="s">
        <v>79</v>
      </c>
      <c r="G63" s="45" t="s">
        <v>94</v>
      </c>
      <c r="H63" s="57" t="s">
        <v>92</v>
      </c>
      <c r="I63" s="43" t="s">
        <v>7</v>
      </c>
      <c r="J63" s="44" t="s">
        <v>79</v>
      </c>
      <c r="K63" s="45" t="s">
        <v>94</v>
      </c>
      <c r="L63" s="2"/>
      <c r="M63" s="2"/>
      <c r="N63" s="2"/>
      <c r="O63" s="2"/>
      <c r="P63" s="2"/>
      <c r="Q63" s="2"/>
      <c r="R63" s="2"/>
      <c r="S63" s="2"/>
      <c r="T63" s="2"/>
      <c r="U63" s="2"/>
      <c r="V63" s="2"/>
      <c r="W63" s="2"/>
      <c r="X63" s="2"/>
      <c r="Y63" s="2"/>
      <c r="Z63" s="2"/>
      <c r="AA63" s="2"/>
    </row>
    <row r="64" spans="2:27" ht="17.25" x14ac:dyDescent="0.3">
      <c r="B64" s="27" t="s">
        <v>28</v>
      </c>
      <c r="C64" s="61">
        <f>(0.06%*10)+(0.04%*100)</f>
        <v>4.5999999999999999E-2</v>
      </c>
      <c r="D64" s="51"/>
      <c r="E64" s="25"/>
      <c r="F64" s="72" t="str">
        <f>IF(E64="","",(E64-D64)/C64)</f>
        <v/>
      </c>
      <c r="G64" s="29" t="str">
        <f>IF(F64="","",IF(F64&gt;100%,"Fail","Pass"))</f>
        <v/>
      </c>
      <c r="H64" s="58"/>
      <c r="I64" s="26"/>
      <c r="J64" s="72" t="str">
        <f>IF(I64="","",(I64-H64)/G64)</f>
        <v/>
      </c>
      <c r="K64" s="29" t="str">
        <f>IF(J64="","",IF(J64&gt;100%,"Fail","Pass"))</f>
        <v/>
      </c>
      <c r="L64" s="2"/>
      <c r="M64" s="2"/>
      <c r="N64" s="2"/>
      <c r="O64" s="2"/>
      <c r="P64" s="2"/>
      <c r="Q64" s="2"/>
      <c r="R64" s="2"/>
      <c r="S64" s="2"/>
      <c r="T64" s="2"/>
      <c r="U64" s="2"/>
      <c r="V64" s="2"/>
      <c r="W64" s="2"/>
      <c r="X64" s="2"/>
      <c r="Y64" s="2"/>
      <c r="Z64" s="2"/>
    </row>
    <row r="65" spans="2:27" ht="17.25" x14ac:dyDescent="0.3">
      <c r="B65" s="27" t="s">
        <v>29</v>
      </c>
      <c r="C65" s="61">
        <f>(0.06%*100)+(0.04%*100)</f>
        <v>0.1</v>
      </c>
      <c r="D65" s="51"/>
      <c r="E65" s="25"/>
      <c r="F65" s="72" t="str">
        <f t="shared" ref="F65:F74" si="16">IF(E65="","",(E65-D65)/C65)</f>
        <v/>
      </c>
      <c r="G65" s="29" t="str">
        <f t="shared" ref="G65:G74" si="17">IF(F65="","",IF(F65&gt;100%,"Fail","Pass"))</f>
        <v/>
      </c>
      <c r="H65" s="58"/>
      <c r="I65" s="26"/>
      <c r="J65" s="72" t="str">
        <f t="shared" ref="J65:J74" si="18">IF(I65="","",(I65-H65)/G65)</f>
        <v/>
      </c>
      <c r="K65" s="29" t="str">
        <f t="shared" ref="K65:K74" si="19">IF(J65="","",IF(J65&gt;100%,"Fail","Pass"))</f>
        <v/>
      </c>
      <c r="L65" s="2"/>
      <c r="M65" s="2"/>
      <c r="N65" s="2"/>
      <c r="O65" s="2"/>
      <c r="P65" s="2"/>
      <c r="Q65" s="2"/>
      <c r="R65" s="2"/>
      <c r="S65" s="2"/>
      <c r="T65" s="2"/>
      <c r="U65" s="2"/>
      <c r="V65" s="2"/>
      <c r="W65" s="2"/>
      <c r="X65" s="2"/>
      <c r="Y65" s="2"/>
      <c r="Z65" s="2"/>
    </row>
    <row r="66" spans="2:27" ht="17.25" x14ac:dyDescent="0.3">
      <c r="B66" s="27" t="s">
        <v>30</v>
      </c>
      <c r="C66" s="61">
        <f>(0.12%*100)+(0.05%*100)</f>
        <v>0.16999999999999998</v>
      </c>
      <c r="D66" s="51"/>
      <c r="E66" s="25"/>
      <c r="F66" s="72" t="str">
        <f t="shared" si="16"/>
        <v/>
      </c>
      <c r="G66" s="29" t="str">
        <f t="shared" si="17"/>
        <v/>
      </c>
      <c r="H66" s="58"/>
      <c r="I66" s="26"/>
      <c r="J66" s="72" t="str">
        <f t="shared" si="18"/>
        <v/>
      </c>
      <c r="K66" s="29" t="str">
        <f t="shared" si="19"/>
        <v/>
      </c>
      <c r="L66" s="2"/>
      <c r="M66" s="2"/>
      <c r="N66" s="2"/>
      <c r="O66" s="2"/>
      <c r="P66" s="2"/>
      <c r="Q66" s="2"/>
      <c r="R66" s="2"/>
      <c r="S66" s="2"/>
      <c r="T66" s="2"/>
      <c r="U66" s="2"/>
      <c r="V66" s="2"/>
      <c r="W66" s="2"/>
      <c r="X66" s="2"/>
      <c r="Y66" s="2"/>
      <c r="Z66" s="2"/>
    </row>
    <row r="67" spans="2:27" ht="17.25" x14ac:dyDescent="0.3">
      <c r="B67" s="27" t="s">
        <v>31</v>
      </c>
      <c r="C67" s="63">
        <f>(0.06%*1)+(0.03%*1)</f>
        <v>8.9999999999999998E-4</v>
      </c>
      <c r="D67" s="52"/>
      <c r="E67" s="21"/>
      <c r="F67" s="72" t="str">
        <f t="shared" si="16"/>
        <v/>
      </c>
      <c r="G67" s="29" t="str">
        <f t="shared" si="17"/>
        <v/>
      </c>
      <c r="H67" s="58"/>
      <c r="I67" s="22"/>
      <c r="J67" s="72" t="str">
        <f t="shared" si="18"/>
        <v/>
      </c>
      <c r="K67" s="29" t="str">
        <f t="shared" si="19"/>
        <v/>
      </c>
      <c r="L67" s="2"/>
      <c r="M67" s="2"/>
      <c r="N67" s="2"/>
      <c r="O67" s="2"/>
      <c r="P67" s="2"/>
      <c r="Q67" s="2"/>
      <c r="R67" s="2"/>
      <c r="S67" s="2"/>
      <c r="T67" s="2"/>
      <c r="U67" s="2"/>
      <c r="V67" s="2"/>
      <c r="W67" s="2"/>
      <c r="X67" s="2"/>
      <c r="Y67" s="2"/>
      <c r="Z67" s="2"/>
    </row>
    <row r="68" spans="2:27" ht="17.25" x14ac:dyDescent="0.3">
      <c r="B68" s="27" t="s">
        <v>32</v>
      </c>
      <c r="C68" s="63">
        <f>(0.12%*1)+(0.05%*1)</f>
        <v>1.6999999999999999E-3</v>
      </c>
      <c r="D68" s="52"/>
      <c r="E68" s="21"/>
      <c r="F68" s="72" t="str">
        <f t="shared" si="16"/>
        <v/>
      </c>
      <c r="G68" s="29" t="str">
        <f t="shared" si="17"/>
        <v/>
      </c>
      <c r="H68" s="58"/>
      <c r="I68" s="22"/>
      <c r="J68" s="72" t="str">
        <f t="shared" si="18"/>
        <v/>
      </c>
      <c r="K68" s="29" t="str">
        <f t="shared" si="19"/>
        <v/>
      </c>
      <c r="L68" s="2"/>
      <c r="M68" s="2"/>
      <c r="N68" s="2"/>
      <c r="O68" s="2"/>
      <c r="P68" s="2"/>
      <c r="Q68" s="2"/>
      <c r="R68" s="2"/>
      <c r="S68" s="2"/>
      <c r="T68" s="2"/>
      <c r="U68" s="2"/>
      <c r="V68" s="2"/>
      <c r="W68" s="2"/>
      <c r="X68" s="2"/>
      <c r="Y68" s="2"/>
      <c r="Z68" s="2"/>
    </row>
    <row r="69" spans="2:27" ht="17.25" x14ac:dyDescent="0.3">
      <c r="B69" s="27" t="s">
        <v>33</v>
      </c>
      <c r="C69" s="65">
        <f>(0.35%*10)+(0.03%*10)</f>
        <v>3.7999999999999999E-2</v>
      </c>
      <c r="D69" s="50"/>
      <c r="E69" s="23"/>
      <c r="F69" s="72" t="str">
        <f t="shared" si="16"/>
        <v/>
      </c>
      <c r="G69" s="29" t="str">
        <f t="shared" si="17"/>
        <v/>
      </c>
      <c r="H69" s="58"/>
      <c r="I69" s="24"/>
      <c r="J69" s="72" t="str">
        <f t="shared" si="18"/>
        <v/>
      </c>
      <c r="K69" s="29" t="str">
        <f t="shared" si="19"/>
        <v/>
      </c>
      <c r="L69" s="2"/>
      <c r="M69" s="2"/>
      <c r="N69" s="2"/>
      <c r="O69" s="2"/>
      <c r="P69" s="2"/>
      <c r="Q69" s="2"/>
      <c r="R69" s="2"/>
      <c r="S69" s="2"/>
      <c r="T69" s="2"/>
      <c r="U69" s="2"/>
      <c r="V69" s="2"/>
      <c r="W69" s="2"/>
      <c r="X69" s="2"/>
      <c r="Y69" s="2"/>
      <c r="Z69" s="2"/>
    </row>
    <row r="70" spans="2:27" ht="17.25" x14ac:dyDescent="0.3">
      <c r="B70" s="27" t="s">
        <v>34</v>
      </c>
      <c r="C70" s="65">
        <f>(0.12%*10)+(0.05%*10)</f>
        <v>1.6999999999999998E-2</v>
      </c>
      <c r="D70" s="50"/>
      <c r="E70" s="23"/>
      <c r="F70" s="72" t="str">
        <f t="shared" si="16"/>
        <v/>
      </c>
      <c r="G70" s="29" t="str">
        <f t="shared" si="17"/>
        <v/>
      </c>
      <c r="H70" s="58"/>
      <c r="I70" s="24"/>
      <c r="J70" s="72" t="str">
        <f t="shared" si="18"/>
        <v/>
      </c>
      <c r="K70" s="29" t="str">
        <f t="shared" si="19"/>
        <v/>
      </c>
      <c r="L70" s="2"/>
      <c r="M70" s="2"/>
      <c r="N70" s="2"/>
      <c r="O70" s="2"/>
      <c r="P70" s="2"/>
      <c r="Q70" s="2"/>
      <c r="R70" s="2"/>
      <c r="S70" s="2"/>
      <c r="T70" s="2"/>
      <c r="U70" s="2"/>
      <c r="V70" s="2"/>
      <c r="W70" s="2"/>
      <c r="X70" s="2"/>
      <c r="Y70" s="2"/>
      <c r="Z70" s="2"/>
    </row>
    <row r="71" spans="2:27" ht="17.25" x14ac:dyDescent="0.3">
      <c r="B71" s="27" t="s">
        <v>35</v>
      </c>
      <c r="C71" s="65">
        <f>(0.12%*10)+(0.05%*10)</f>
        <v>1.6999999999999998E-2</v>
      </c>
      <c r="D71" s="50"/>
      <c r="E71" s="23"/>
      <c r="F71" s="72" t="str">
        <f t="shared" si="16"/>
        <v/>
      </c>
      <c r="G71" s="29" t="str">
        <f t="shared" si="17"/>
        <v/>
      </c>
      <c r="H71" s="58"/>
      <c r="I71" s="24"/>
      <c r="J71" s="72" t="str">
        <f t="shared" si="18"/>
        <v/>
      </c>
      <c r="K71" s="29" t="str">
        <f t="shared" si="19"/>
        <v/>
      </c>
      <c r="L71" s="2"/>
      <c r="M71" s="2"/>
      <c r="N71" s="2"/>
      <c r="O71" s="2"/>
      <c r="P71" s="2"/>
      <c r="Q71" s="2"/>
      <c r="R71" s="2"/>
      <c r="S71" s="2"/>
      <c r="T71" s="2"/>
      <c r="U71" s="2"/>
      <c r="V71" s="2"/>
      <c r="W71" s="2"/>
      <c r="X71" s="2"/>
      <c r="Y71" s="2"/>
      <c r="Z71" s="2"/>
    </row>
    <row r="72" spans="2:27" ht="17.25" x14ac:dyDescent="0.3">
      <c r="B72" s="27" t="s">
        <v>36</v>
      </c>
      <c r="C72" s="61">
        <f>(0.06%*100)+(0.03%*100)</f>
        <v>0.09</v>
      </c>
      <c r="D72" s="51"/>
      <c r="E72" s="25"/>
      <c r="F72" s="72" t="str">
        <f t="shared" si="16"/>
        <v/>
      </c>
      <c r="G72" s="29" t="str">
        <f t="shared" si="17"/>
        <v/>
      </c>
      <c r="H72" s="58"/>
      <c r="I72" s="26"/>
      <c r="J72" s="72" t="str">
        <f t="shared" si="18"/>
        <v/>
      </c>
      <c r="K72" s="29" t="str">
        <f t="shared" si="19"/>
        <v/>
      </c>
      <c r="L72" s="2"/>
      <c r="M72" s="2"/>
      <c r="N72" s="2"/>
      <c r="O72" s="2"/>
      <c r="P72" s="2"/>
      <c r="Q72" s="2"/>
      <c r="R72" s="2"/>
      <c r="S72" s="2"/>
      <c r="T72" s="2"/>
      <c r="U72" s="2"/>
      <c r="V72" s="2"/>
      <c r="W72" s="2"/>
      <c r="X72" s="2"/>
      <c r="Y72" s="2"/>
      <c r="Z72" s="2"/>
    </row>
    <row r="73" spans="2:27" ht="17.25" x14ac:dyDescent="0.3">
      <c r="B73" s="27" t="s">
        <v>37</v>
      </c>
      <c r="C73" s="61">
        <f>(0.12%*100)+(0.05%*100)</f>
        <v>0.16999999999999998</v>
      </c>
      <c r="D73" s="51"/>
      <c r="E73" s="25"/>
      <c r="F73" s="72" t="str">
        <f t="shared" si="16"/>
        <v/>
      </c>
      <c r="G73" s="29" t="str">
        <f t="shared" si="17"/>
        <v/>
      </c>
      <c r="H73" s="58"/>
      <c r="I73" s="26"/>
      <c r="J73" s="72" t="str">
        <f t="shared" si="18"/>
        <v/>
      </c>
      <c r="K73" s="29" t="str">
        <f t="shared" si="19"/>
        <v/>
      </c>
      <c r="L73" s="2"/>
      <c r="M73" s="2"/>
      <c r="N73" s="2"/>
      <c r="O73" s="2"/>
      <c r="P73" s="2"/>
      <c r="Q73" s="2"/>
      <c r="R73" s="2"/>
      <c r="S73" s="2"/>
      <c r="T73" s="2"/>
      <c r="U73" s="2"/>
      <c r="V73" s="2"/>
      <c r="W73" s="2"/>
      <c r="X73" s="2"/>
      <c r="Y73" s="2"/>
      <c r="Z73" s="2"/>
    </row>
    <row r="74" spans="2:27" ht="18" thickBot="1" x14ac:dyDescent="0.35">
      <c r="B74" s="48" t="s">
        <v>38</v>
      </c>
      <c r="C74" s="66">
        <f>(0.06%*750)+(0.03%*750)</f>
        <v>0.67499999999999993</v>
      </c>
      <c r="D74" s="54"/>
      <c r="E74" s="31"/>
      <c r="F74" s="75" t="str">
        <f t="shared" si="16"/>
        <v/>
      </c>
      <c r="G74" s="33" t="str">
        <f t="shared" si="17"/>
        <v/>
      </c>
      <c r="H74" s="59"/>
      <c r="I74" s="32"/>
      <c r="J74" s="75" t="str">
        <f t="shared" si="18"/>
        <v/>
      </c>
      <c r="K74" s="33" t="str">
        <f t="shared" si="19"/>
        <v/>
      </c>
      <c r="L74" s="2"/>
      <c r="M74" s="2"/>
      <c r="N74" s="2"/>
      <c r="O74" s="2"/>
      <c r="P74" s="2"/>
      <c r="Q74" s="2"/>
      <c r="R74" s="2"/>
      <c r="S74" s="2"/>
      <c r="T74" s="2"/>
      <c r="U74" s="2"/>
      <c r="V74" s="2"/>
      <c r="W74" s="2"/>
      <c r="X74" s="2"/>
      <c r="Y74" s="2"/>
      <c r="Z74" s="2"/>
    </row>
    <row r="75" spans="2:27" s="68" customFormat="1" ht="15" customHeight="1" thickBot="1" x14ac:dyDescent="0.35">
      <c r="B75" s="69"/>
      <c r="C75" s="69"/>
      <c r="D75" s="69"/>
      <c r="E75" s="70"/>
      <c r="F75" s="69"/>
      <c r="G75" s="69"/>
      <c r="H75" s="69"/>
      <c r="I75" s="69"/>
      <c r="J75" s="69"/>
      <c r="K75" s="69"/>
      <c r="L75" s="69"/>
      <c r="M75" s="69"/>
      <c r="N75" s="69"/>
      <c r="O75" s="69"/>
      <c r="P75" s="69"/>
      <c r="Q75" s="69"/>
      <c r="R75" s="69"/>
      <c r="S75" s="69"/>
      <c r="T75" s="69"/>
      <c r="U75" s="69"/>
      <c r="V75" s="69"/>
      <c r="W75" s="69"/>
      <c r="X75" s="69"/>
      <c r="Y75" s="69"/>
      <c r="Z75" s="69"/>
      <c r="AA75" s="69"/>
    </row>
    <row r="76" spans="2:27" ht="18" thickBot="1" x14ac:dyDescent="0.35">
      <c r="B76" s="85" t="s">
        <v>40</v>
      </c>
      <c r="C76" s="86"/>
      <c r="D76" s="86"/>
      <c r="E76" s="86"/>
      <c r="F76" s="86"/>
      <c r="G76" s="86"/>
      <c r="H76" s="86"/>
      <c r="I76" s="86"/>
      <c r="J76" s="86"/>
      <c r="K76" s="87"/>
      <c r="L76" s="2"/>
      <c r="M76" s="2"/>
      <c r="N76" s="2"/>
      <c r="O76" s="2"/>
      <c r="P76" s="2"/>
      <c r="Q76" s="2"/>
      <c r="R76" s="2"/>
      <c r="S76" s="2"/>
      <c r="T76" s="2"/>
      <c r="U76" s="2"/>
      <c r="V76" s="2"/>
      <c r="W76" s="2"/>
      <c r="X76" s="2"/>
      <c r="Y76" s="2"/>
      <c r="Z76" s="2"/>
    </row>
    <row r="77" spans="2:27" ht="18" thickBot="1" x14ac:dyDescent="0.35">
      <c r="B77" s="119" t="s">
        <v>2</v>
      </c>
      <c r="C77" s="120"/>
      <c r="D77" s="113" t="s">
        <v>3</v>
      </c>
      <c r="E77" s="114"/>
      <c r="F77" s="114"/>
      <c r="G77" s="115"/>
      <c r="H77" s="116" t="s">
        <v>4</v>
      </c>
      <c r="I77" s="117"/>
      <c r="J77" s="117"/>
      <c r="K77" s="118"/>
      <c r="L77" s="2"/>
      <c r="M77" s="2"/>
      <c r="N77" s="2"/>
      <c r="O77" s="2"/>
      <c r="P77" s="2"/>
      <c r="Q77" s="2"/>
      <c r="R77" s="2"/>
      <c r="S77" s="2"/>
      <c r="T77" s="2"/>
      <c r="U77" s="2"/>
      <c r="V77" s="2"/>
      <c r="W77" s="2"/>
      <c r="X77" s="2"/>
      <c r="Y77" s="2"/>
      <c r="Z77" s="2"/>
      <c r="AA77" s="2"/>
    </row>
    <row r="78" spans="2:27" ht="17.25" x14ac:dyDescent="0.3">
      <c r="B78" s="42" t="s">
        <v>95</v>
      </c>
      <c r="C78" s="60" t="s">
        <v>6</v>
      </c>
      <c r="D78" s="57" t="s">
        <v>92</v>
      </c>
      <c r="E78" s="43" t="s">
        <v>7</v>
      </c>
      <c r="F78" s="44" t="s">
        <v>79</v>
      </c>
      <c r="G78" s="45" t="s">
        <v>94</v>
      </c>
      <c r="H78" s="57" t="s">
        <v>92</v>
      </c>
      <c r="I78" s="43" t="s">
        <v>7</v>
      </c>
      <c r="J78" s="44" t="s">
        <v>79</v>
      </c>
      <c r="K78" s="45" t="s">
        <v>94</v>
      </c>
      <c r="L78" s="2"/>
      <c r="M78" s="2"/>
      <c r="N78" s="2"/>
      <c r="O78" s="2"/>
      <c r="P78" s="2"/>
      <c r="Q78" s="2"/>
      <c r="R78" s="2"/>
      <c r="S78" s="2"/>
      <c r="T78" s="2"/>
      <c r="U78" s="2"/>
      <c r="V78" s="2"/>
      <c r="W78" s="2"/>
      <c r="X78" s="2"/>
      <c r="Y78" s="2"/>
      <c r="Z78" s="2"/>
      <c r="AA78" s="2"/>
    </row>
    <row r="79" spans="2:27" ht="17.25" x14ac:dyDescent="0.3">
      <c r="B79" s="27" t="s">
        <v>19</v>
      </c>
      <c r="C79" s="61">
        <f>(0.01%*100)+(0.004%*100)</f>
        <v>1.4E-2</v>
      </c>
      <c r="D79" s="51"/>
      <c r="E79" s="25"/>
      <c r="F79" s="72" t="str">
        <f>IF(E79="","",(E79-D79)/C79)</f>
        <v/>
      </c>
      <c r="G79" s="29" t="str">
        <f>IF(F79="","",IF(F79&gt;100%,"Fail","Pass"))</f>
        <v/>
      </c>
      <c r="H79" s="58"/>
      <c r="I79" s="26"/>
      <c r="J79" s="72" t="str">
        <f>IF(I79="","",(I79-H79)/G79)</f>
        <v/>
      </c>
      <c r="K79" s="29" t="str">
        <f>IF(J79="","",IF(J79&gt;100%,"Fail","Pass"))</f>
        <v/>
      </c>
      <c r="L79" s="2"/>
      <c r="M79" s="2"/>
      <c r="N79" s="2"/>
      <c r="O79" s="2"/>
      <c r="P79" s="2"/>
      <c r="Q79" s="2"/>
      <c r="R79" s="2"/>
      <c r="S79" s="2"/>
      <c r="T79" s="2"/>
      <c r="U79" s="2"/>
      <c r="V79" s="2"/>
      <c r="W79" s="2"/>
      <c r="X79" s="2"/>
      <c r="Y79" s="2"/>
      <c r="Z79" s="2"/>
    </row>
    <row r="80" spans="2:27" ht="17.25" x14ac:dyDescent="0.3">
      <c r="B80" s="27" t="s">
        <v>20</v>
      </c>
      <c r="C80" s="63">
        <f>(0.01%*1)+(0.001%*1)</f>
        <v>1.1E-4</v>
      </c>
      <c r="D80" s="52"/>
      <c r="E80" s="21"/>
      <c r="F80" s="72" t="str">
        <f t="shared" ref="F80:F81" si="20">IF(E80="","",(E80-D80)/C80)</f>
        <v/>
      </c>
      <c r="G80" s="29" t="str">
        <f t="shared" ref="G80:G81" si="21">IF(F80="","",IF(F80&gt;100%,"Fail","Pass"))</f>
        <v/>
      </c>
      <c r="H80" s="58"/>
      <c r="I80" s="22"/>
      <c r="J80" s="72" t="str">
        <f t="shared" ref="J80:J81" si="22">IF(I80="","",(I80-H80)/G80)</f>
        <v/>
      </c>
      <c r="K80" s="29" t="str">
        <f t="shared" ref="K80:K81" si="23">IF(J80="","",IF(J80&gt;100%,"Fail","Pass"))</f>
        <v/>
      </c>
      <c r="L80" s="2"/>
      <c r="M80" s="2"/>
      <c r="N80" s="2"/>
      <c r="O80" s="2"/>
      <c r="P80" s="2"/>
      <c r="Q80" s="2"/>
      <c r="R80" s="2"/>
      <c r="S80" s="2"/>
      <c r="T80" s="2"/>
      <c r="U80" s="2"/>
      <c r="V80" s="2"/>
      <c r="W80" s="2"/>
      <c r="X80" s="2"/>
      <c r="Y80" s="2"/>
      <c r="Z80" s="2"/>
    </row>
    <row r="81" spans="2:27" ht="18" thickBot="1" x14ac:dyDescent="0.35">
      <c r="B81" s="48" t="s">
        <v>21</v>
      </c>
      <c r="C81" s="64">
        <f>(0.01%*10)+(0.001%*10)</f>
        <v>1.1000000000000001E-3</v>
      </c>
      <c r="D81" s="53"/>
      <c r="E81" s="40"/>
      <c r="F81" s="75" t="str">
        <f t="shared" si="20"/>
        <v/>
      </c>
      <c r="G81" s="33" t="str">
        <f t="shared" si="21"/>
        <v/>
      </c>
      <c r="H81" s="59"/>
      <c r="I81" s="41"/>
      <c r="J81" s="75" t="str">
        <f t="shared" si="22"/>
        <v/>
      </c>
      <c r="K81" s="33" t="str">
        <f t="shared" si="23"/>
        <v/>
      </c>
      <c r="L81" s="2"/>
      <c r="M81" s="2"/>
      <c r="N81" s="2"/>
      <c r="O81" s="2"/>
      <c r="P81" s="2"/>
      <c r="Q81" s="2"/>
      <c r="R81" s="2"/>
      <c r="S81" s="2"/>
      <c r="T81" s="2"/>
      <c r="U81" s="2"/>
      <c r="V81" s="2"/>
      <c r="W81" s="2"/>
      <c r="X81" s="2"/>
      <c r="Y81" s="2"/>
      <c r="Z81" s="2"/>
    </row>
    <row r="82" spans="2:27" s="68" customFormat="1" ht="15" customHeight="1" thickBot="1" x14ac:dyDescent="0.35">
      <c r="B82" s="69"/>
      <c r="C82" s="69"/>
      <c r="D82" s="69"/>
      <c r="E82" s="70"/>
      <c r="F82" s="69"/>
      <c r="G82" s="69"/>
      <c r="H82" s="69"/>
      <c r="I82" s="69"/>
      <c r="J82" s="69"/>
      <c r="K82" s="69"/>
      <c r="L82" s="69"/>
      <c r="M82" s="69"/>
      <c r="N82" s="69"/>
      <c r="O82" s="69"/>
      <c r="P82" s="69"/>
      <c r="Q82" s="69"/>
      <c r="R82" s="69"/>
      <c r="S82" s="69"/>
      <c r="T82" s="69"/>
      <c r="U82" s="69"/>
      <c r="V82" s="69"/>
      <c r="W82" s="69"/>
      <c r="X82" s="69"/>
      <c r="Y82" s="69"/>
      <c r="Z82" s="69"/>
      <c r="AA82" s="69"/>
    </row>
    <row r="83" spans="2:27" ht="18" thickBot="1" x14ac:dyDescent="0.35">
      <c r="B83" s="116" t="s">
        <v>39</v>
      </c>
      <c r="C83" s="117"/>
      <c r="D83" s="117"/>
      <c r="E83" s="117"/>
      <c r="F83" s="117"/>
      <c r="G83" s="117"/>
      <c r="H83" s="117"/>
      <c r="I83" s="117"/>
      <c r="J83" s="117"/>
      <c r="K83" s="118"/>
      <c r="L83" s="1"/>
      <c r="M83" s="1"/>
      <c r="N83" s="2"/>
      <c r="O83" s="2"/>
      <c r="P83" s="2"/>
      <c r="Q83" s="2"/>
      <c r="R83" s="2"/>
      <c r="S83" s="2"/>
      <c r="T83" s="2"/>
      <c r="U83" s="2"/>
      <c r="V83" s="2"/>
      <c r="W83" s="2"/>
      <c r="X83" s="2"/>
      <c r="Y83" s="2"/>
      <c r="Z83" s="2"/>
    </row>
    <row r="84" spans="2:27" ht="18" thickBot="1" x14ac:dyDescent="0.35">
      <c r="B84" s="119" t="s">
        <v>2</v>
      </c>
      <c r="C84" s="120"/>
      <c r="D84" s="113" t="s">
        <v>3</v>
      </c>
      <c r="E84" s="114"/>
      <c r="F84" s="114"/>
      <c r="G84" s="115"/>
      <c r="H84" s="116" t="s">
        <v>4</v>
      </c>
      <c r="I84" s="117"/>
      <c r="J84" s="117"/>
      <c r="K84" s="118"/>
      <c r="L84" s="2"/>
      <c r="M84" s="2"/>
      <c r="N84" s="2"/>
      <c r="O84" s="2"/>
      <c r="P84" s="2"/>
      <c r="Q84" s="2"/>
      <c r="R84" s="2"/>
      <c r="S84" s="2"/>
      <c r="T84" s="2"/>
      <c r="U84" s="2"/>
      <c r="V84" s="2"/>
      <c r="W84" s="2"/>
      <c r="X84" s="2"/>
      <c r="Y84" s="2"/>
      <c r="Z84" s="2"/>
      <c r="AA84" s="2"/>
    </row>
    <row r="85" spans="2:27" ht="17.25" x14ac:dyDescent="0.3">
      <c r="B85" s="42" t="s">
        <v>95</v>
      </c>
      <c r="C85" s="60" t="s">
        <v>6</v>
      </c>
      <c r="D85" s="57" t="s">
        <v>92</v>
      </c>
      <c r="E85" s="43" t="s">
        <v>7</v>
      </c>
      <c r="F85" s="44" t="s">
        <v>79</v>
      </c>
      <c r="G85" s="45" t="s">
        <v>94</v>
      </c>
      <c r="H85" s="57" t="s">
        <v>92</v>
      </c>
      <c r="I85" s="43" t="s">
        <v>7</v>
      </c>
      <c r="J85" s="44" t="s">
        <v>79</v>
      </c>
      <c r="K85" s="45" t="s">
        <v>94</v>
      </c>
      <c r="L85" s="2"/>
      <c r="M85" s="2"/>
      <c r="N85" s="2"/>
      <c r="O85" s="2"/>
      <c r="P85" s="2"/>
      <c r="Q85" s="2"/>
      <c r="R85" s="2"/>
      <c r="S85" s="2"/>
      <c r="T85" s="2"/>
      <c r="U85" s="2"/>
      <c r="V85" s="2"/>
      <c r="W85" s="2"/>
      <c r="X85" s="2"/>
      <c r="Y85" s="2"/>
      <c r="Z85" s="2"/>
      <c r="AA85" s="2"/>
    </row>
    <row r="86" spans="2:27" ht="17.25" x14ac:dyDescent="0.3">
      <c r="B86" s="27" t="s">
        <v>22</v>
      </c>
      <c r="C86" s="61">
        <v>1.04E-2</v>
      </c>
      <c r="D86" s="51"/>
      <c r="E86" s="25"/>
      <c r="F86" s="72" t="str">
        <f>IF(E86="","",(E86-D86)/C86)</f>
        <v/>
      </c>
      <c r="G86" s="29" t="str">
        <f>IF(F86="","",IF(F86&gt;100%,"Fail","Pass"))</f>
        <v/>
      </c>
      <c r="H86" s="58"/>
      <c r="I86" s="26"/>
      <c r="J86" s="72" t="str">
        <f>IF(I86="","",(I86-H86)/G86)</f>
        <v/>
      </c>
      <c r="K86" s="29" t="str">
        <f>IF(J86="","",IF(J86&gt;100%,"Fail","Pass"))</f>
        <v/>
      </c>
      <c r="L86" s="2"/>
      <c r="M86" s="2"/>
      <c r="N86" s="2"/>
      <c r="O86" s="2"/>
      <c r="P86" s="2"/>
      <c r="Q86" s="2"/>
      <c r="R86" s="2"/>
      <c r="S86" s="2"/>
      <c r="T86" s="2"/>
      <c r="U86" s="2"/>
      <c r="V86" s="2"/>
      <c r="W86" s="2"/>
      <c r="X86" s="2"/>
      <c r="Y86" s="2"/>
      <c r="Z86" s="2"/>
    </row>
    <row r="87" spans="2:27" ht="17.25" x14ac:dyDescent="0.3">
      <c r="B87" s="27" t="s">
        <v>23</v>
      </c>
      <c r="C87" s="63">
        <v>1E-4</v>
      </c>
      <c r="D87" s="52"/>
      <c r="E87" s="21"/>
      <c r="F87" s="72" t="str">
        <f t="shared" ref="F87:F89" si="24">IF(E87="","",(E87-D87)/C87)</f>
        <v/>
      </c>
      <c r="G87" s="29" t="str">
        <f t="shared" ref="G87:G89" si="25">IF(F87="","",IF(F87&gt;100%,"Fail","Pass"))</f>
        <v/>
      </c>
      <c r="H87" s="58"/>
      <c r="I87" s="22"/>
      <c r="J87" s="72" t="str">
        <f t="shared" ref="J87:J89" si="26">IF(I87="","",(I87-H87)/G87)</f>
        <v/>
      </c>
      <c r="K87" s="29" t="str">
        <f t="shared" ref="K87:K89" si="27">IF(J87="","",IF(J87&gt;100%,"Fail","Pass"))</f>
        <v/>
      </c>
      <c r="L87" s="2"/>
      <c r="M87" s="2"/>
      <c r="N87" s="2"/>
      <c r="O87" s="2"/>
      <c r="P87" s="2"/>
      <c r="Q87" s="2"/>
      <c r="R87" s="2"/>
      <c r="S87" s="2"/>
      <c r="T87" s="2"/>
      <c r="U87" s="2"/>
      <c r="V87" s="2"/>
      <c r="W87" s="2"/>
      <c r="X87" s="2"/>
      <c r="Y87" s="2"/>
      <c r="Z87" s="2"/>
    </row>
    <row r="88" spans="2:27" ht="17.25" x14ac:dyDescent="0.3">
      <c r="B88" s="27" t="s">
        <v>24</v>
      </c>
      <c r="C88" s="65">
        <f>(0.04%*10)+(0.001%*10)</f>
        <v>4.1000000000000003E-3</v>
      </c>
      <c r="D88" s="50"/>
      <c r="E88" s="23"/>
      <c r="F88" s="72" t="str">
        <f t="shared" si="24"/>
        <v/>
      </c>
      <c r="G88" s="29" t="str">
        <f t="shared" si="25"/>
        <v/>
      </c>
      <c r="H88" s="58"/>
      <c r="I88" s="24"/>
      <c r="J88" s="72" t="str">
        <f t="shared" si="26"/>
        <v/>
      </c>
      <c r="K88" s="29" t="str">
        <f t="shared" si="27"/>
        <v/>
      </c>
      <c r="L88" s="2"/>
      <c r="M88" s="2"/>
      <c r="N88" s="2"/>
      <c r="O88" s="2"/>
      <c r="P88" s="2"/>
      <c r="Q88" s="2"/>
      <c r="R88" s="2"/>
      <c r="S88" s="2"/>
      <c r="T88" s="2"/>
      <c r="U88" s="2"/>
      <c r="V88" s="2"/>
      <c r="W88" s="2"/>
      <c r="X88" s="2"/>
      <c r="Y88" s="2"/>
      <c r="Z88" s="2"/>
    </row>
    <row r="89" spans="2:27" ht="18" thickBot="1" x14ac:dyDescent="0.35">
      <c r="B89" s="48" t="s">
        <v>25</v>
      </c>
      <c r="C89" s="62">
        <f>(0.8%*100)+(0.01%*100)</f>
        <v>0.81</v>
      </c>
      <c r="D89" s="56"/>
      <c r="E89" s="31"/>
      <c r="F89" s="75" t="str">
        <f t="shared" si="24"/>
        <v/>
      </c>
      <c r="G89" s="33" t="str">
        <f t="shared" si="25"/>
        <v/>
      </c>
      <c r="H89" s="59"/>
      <c r="I89" s="32"/>
      <c r="J89" s="75" t="str">
        <f t="shared" si="26"/>
        <v/>
      </c>
      <c r="K89" s="33" t="str">
        <f t="shared" si="27"/>
        <v/>
      </c>
      <c r="L89" s="2"/>
      <c r="M89" s="2"/>
      <c r="N89" s="2"/>
      <c r="O89" s="2"/>
      <c r="P89" s="2"/>
      <c r="Q89" s="2"/>
      <c r="R89" s="2"/>
      <c r="S89" s="2"/>
      <c r="T89" s="2"/>
      <c r="U89" s="2"/>
      <c r="V89" s="2"/>
      <c r="W89" s="2"/>
      <c r="X89" s="2"/>
      <c r="Y89" s="2"/>
      <c r="Z89" s="2"/>
    </row>
    <row r="90" spans="2:27" s="68" customFormat="1" ht="15" customHeight="1" thickBot="1" x14ac:dyDescent="0.35">
      <c r="B90" s="69"/>
      <c r="C90" s="69"/>
      <c r="D90" s="69"/>
      <c r="E90" s="70"/>
      <c r="F90" s="69"/>
      <c r="G90" s="69"/>
      <c r="H90" s="69"/>
      <c r="I90" s="69"/>
      <c r="J90" s="69"/>
      <c r="K90" s="69"/>
      <c r="L90" s="69"/>
      <c r="M90" s="69"/>
      <c r="N90" s="69"/>
      <c r="O90" s="69"/>
      <c r="P90" s="69"/>
      <c r="Q90" s="69"/>
      <c r="R90" s="69"/>
      <c r="S90" s="69"/>
      <c r="T90" s="69"/>
      <c r="U90" s="69"/>
      <c r="V90" s="69"/>
      <c r="W90" s="69"/>
      <c r="X90" s="69"/>
      <c r="Y90" s="69"/>
      <c r="Z90" s="69"/>
      <c r="AA90" s="69"/>
    </row>
    <row r="91" spans="2:27" ht="18" thickBot="1" x14ac:dyDescent="0.35">
      <c r="B91" s="116" t="s">
        <v>41</v>
      </c>
      <c r="C91" s="117"/>
      <c r="D91" s="117"/>
      <c r="E91" s="117"/>
      <c r="F91" s="117"/>
      <c r="G91" s="117"/>
      <c r="H91" s="117"/>
      <c r="I91" s="117"/>
      <c r="J91" s="117"/>
      <c r="K91" s="118"/>
      <c r="L91" s="1"/>
      <c r="M91" s="1"/>
      <c r="N91" s="2"/>
      <c r="O91" s="2"/>
      <c r="P91" s="2"/>
      <c r="Q91" s="2"/>
      <c r="R91" s="2"/>
      <c r="S91" s="2"/>
      <c r="T91" s="2"/>
      <c r="U91" s="2"/>
      <c r="V91" s="2"/>
      <c r="W91" s="2"/>
      <c r="X91" s="2"/>
      <c r="Y91" s="2"/>
      <c r="Z91" s="2"/>
    </row>
    <row r="92" spans="2:27" ht="18" thickBot="1" x14ac:dyDescent="0.35">
      <c r="B92" s="119" t="s">
        <v>2</v>
      </c>
      <c r="C92" s="120"/>
      <c r="D92" s="113" t="s">
        <v>3</v>
      </c>
      <c r="E92" s="114"/>
      <c r="F92" s="114"/>
      <c r="G92" s="115"/>
      <c r="H92" s="116" t="s">
        <v>4</v>
      </c>
      <c r="I92" s="117"/>
      <c r="J92" s="117"/>
      <c r="K92" s="118"/>
      <c r="L92" s="2"/>
      <c r="M92" s="2"/>
      <c r="N92" s="2"/>
      <c r="O92" s="2"/>
      <c r="P92" s="2"/>
      <c r="Q92" s="2"/>
      <c r="R92" s="2"/>
      <c r="S92" s="2"/>
      <c r="T92" s="2"/>
      <c r="U92" s="2"/>
      <c r="V92" s="2"/>
      <c r="W92" s="2"/>
      <c r="X92" s="2"/>
      <c r="Y92" s="2"/>
      <c r="Z92" s="2"/>
      <c r="AA92" s="2"/>
    </row>
    <row r="93" spans="2:27" ht="17.25" x14ac:dyDescent="0.3">
      <c r="B93" s="42" t="s">
        <v>95</v>
      </c>
      <c r="C93" s="60" t="s">
        <v>6</v>
      </c>
      <c r="D93" s="57" t="s">
        <v>92</v>
      </c>
      <c r="E93" s="43" t="s">
        <v>7</v>
      </c>
      <c r="F93" s="44" t="s">
        <v>79</v>
      </c>
      <c r="G93" s="45" t="s">
        <v>94</v>
      </c>
      <c r="H93" s="57" t="s">
        <v>92</v>
      </c>
      <c r="I93" s="43" t="s">
        <v>7</v>
      </c>
      <c r="J93" s="44" t="s">
        <v>79</v>
      </c>
      <c r="K93" s="45" t="s">
        <v>94</v>
      </c>
      <c r="L93" s="2"/>
      <c r="M93" s="2"/>
      <c r="N93" s="2"/>
      <c r="O93" s="2"/>
      <c r="P93" s="2"/>
      <c r="Q93" s="2"/>
      <c r="R93" s="2"/>
      <c r="S93" s="2"/>
      <c r="T93" s="2"/>
      <c r="U93" s="2"/>
      <c r="V93" s="2"/>
      <c r="W93" s="2"/>
      <c r="X93" s="2"/>
      <c r="Y93" s="2"/>
      <c r="Z93" s="2"/>
      <c r="AA93" s="2"/>
    </row>
    <row r="94" spans="2:27" ht="17.25" x14ac:dyDescent="0.3">
      <c r="B94" s="27" t="s">
        <v>9</v>
      </c>
      <c r="C94" s="65">
        <v>7.0000000000000001E-3</v>
      </c>
      <c r="D94" s="50"/>
      <c r="E94" s="25"/>
      <c r="F94" s="72" t="str">
        <f>IF(E94="","",(E94-D94)/C94)</f>
        <v/>
      </c>
      <c r="G94" s="29" t="str">
        <f>IF(F94="","",IF(F94&gt;100%,"Fail","Pass"))</f>
        <v/>
      </c>
      <c r="H94" s="58"/>
      <c r="I94" s="26"/>
      <c r="J94" s="72" t="str">
        <f>IF(I94="","",(I94-H94)/G94)</f>
        <v/>
      </c>
      <c r="K94" s="29" t="str">
        <f>IF(J94="","",IF(J94&gt;100%,"Fail","Pass"))</f>
        <v/>
      </c>
      <c r="L94" s="2"/>
      <c r="M94" s="2"/>
      <c r="N94" s="2"/>
      <c r="O94" s="2"/>
      <c r="P94" s="2"/>
      <c r="Q94" s="2"/>
      <c r="R94" s="2"/>
      <c r="S94" s="2"/>
      <c r="T94" s="2"/>
      <c r="U94" s="2"/>
      <c r="V94" s="2"/>
      <c r="W94" s="2"/>
      <c r="X94" s="2"/>
      <c r="Y94" s="2"/>
      <c r="Z94" s="2"/>
    </row>
    <row r="95" spans="2:27" ht="17.25" x14ac:dyDescent="0.3">
      <c r="B95" s="27" t="s">
        <v>10</v>
      </c>
      <c r="C95" s="61">
        <v>5.3800000000000001E-2</v>
      </c>
      <c r="D95" s="51"/>
      <c r="E95" s="25"/>
      <c r="F95" s="72" t="str">
        <f t="shared" ref="F95:F97" si="28">IF(E95="","",(E95-D95)/C95)</f>
        <v/>
      </c>
      <c r="G95" s="29" t="str">
        <f t="shared" ref="G95:G97" si="29">IF(F95="","",IF(F95&gt;100%,"Fail","Pass"))</f>
        <v/>
      </c>
      <c r="H95" s="58"/>
      <c r="I95" s="26"/>
      <c r="J95" s="72" t="str">
        <f t="shared" ref="J95:J97" si="30">IF(I95="","",(I95-H95)/G95)</f>
        <v/>
      </c>
      <c r="K95" s="29" t="str">
        <f t="shared" ref="K95:K97" si="31">IF(J95="","",IF(J95&gt;100%,"Fail","Pass"))</f>
        <v/>
      </c>
      <c r="L95" s="2"/>
      <c r="M95" s="2"/>
      <c r="N95" s="2"/>
      <c r="O95" s="2"/>
      <c r="P95" s="2"/>
      <c r="Q95" s="2"/>
      <c r="R95" s="2"/>
      <c r="S95" s="2"/>
      <c r="T95" s="2"/>
      <c r="U95" s="2"/>
      <c r="V95" s="2"/>
      <c r="W95" s="2"/>
      <c r="X95" s="2"/>
      <c r="Y95" s="2"/>
      <c r="Z95" s="2"/>
    </row>
    <row r="96" spans="2:27" ht="17.25" x14ac:dyDescent="0.3">
      <c r="B96" s="27" t="s">
        <v>11</v>
      </c>
      <c r="C96" s="63">
        <v>9.7400000000000004E-4</v>
      </c>
      <c r="D96" s="52"/>
      <c r="E96" s="21"/>
      <c r="F96" s="72" t="str">
        <f t="shared" si="28"/>
        <v/>
      </c>
      <c r="G96" s="29" t="str">
        <f t="shared" si="29"/>
        <v/>
      </c>
      <c r="H96" s="58"/>
      <c r="I96" s="22"/>
      <c r="J96" s="72" t="str">
        <f t="shared" si="30"/>
        <v/>
      </c>
      <c r="K96" s="29" t="str">
        <f t="shared" si="31"/>
        <v/>
      </c>
      <c r="L96" s="2"/>
      <c r="M96" s="2"/>
      <c r="N96" s="2"/>
      <c r="O96" s="2"/>
      <c r="P96" s="2"/>
      <c r="Q96" s="2"/>
      <c r="R96" s="2"/>
      <c r="S96" s="2"/>
      <c r="T96" s="2"/>
      <c r="U96" s="2"/>
      <c r="V96" s="2"/>
      <c r="W96" s="2"/>
      <c r="X96" s="2"/>
      <c r="Y96" s="2"/>
      <c r="Z96" s="2"/>
    </row>
    <row r="97" spans="2:27" ht="18" thickBot="1" x14ac:dyDescent="0.35">
      <c r="B97" s="48" t="s">
        <v>42</v>
      </c>
      <c r="C97" s="64">
        <v>2.8700000000000002E-3</v>
      </c>
      <c r="D97" s="53"/>
      <c r="E97" s="40"/>
      <c r="F97" s="75" t="str">
        <f t="shared" si="28"/>
        <v/>
      </c>
      <c r="G97" s="33" t="str">
        <f t="shared" si="29"/>
        <v/>
      </c>
      <c r="H97" s="59"/>
      <c r="I97" s="41"/>
      <c r="J97" s="75" t="str">
        <f t="shared" si="30"/>
        <v/>
      </c>
      <c r="K97" s="33" t="str">
        <f t="shared" si="31"/>
        <v/>
      </c>
      <c r="L97" s="2"/>
      <c r="M97" s="2"/>
      <c r="N97" s="2"/>
      <c r="O97" s="2"/>
      <c r="P97" s="2"/>
      <c r="Q97" s="2"/>
      <c r="R97" s="2"/>
      <c r="S97" s="2"/>
      <c r="T97" s="2"/>
      <c r="U97" s="2"/>
      <c r="V97" s="2"/>
      <c r="W97" s="2"/>
      <c r="X97" s="2"/>
      <c r="Y97" s="2"/>
      <c r="Z97" s="2"/>
    </row>
    <row r="98" spans="2:27" s="68" customFormat="1" ht="15" customHeight="1" thickBot="1" x14ac:dyDescent="0.35">
      <c r="B98" s="69"/>
      <c r="C98" s="69"/>
      <c r="D98" s="69"/>
      <c r="E98" s="70"/>
      <c r="F98" s="69"/>
      <c r="G98" s="69"/>
      <c r="H98" s="69"/>
      <c r="I98" s="69"/>
      <c r="J98" s="69"/>
      <c r="K98" s="69"/>
      <c r="L98" s="69"/>
      <c r="M98" s="69"/>
      <c r="N98" s="69"/>
      <c r="O98" s="69"/>
      <c r="P98" s="69"/>
      <c r="Q98" s="69"/>
      <c r="R98" s="69"/>
      <c r="S98" s="69"/>
      <c r="T98" s="69"/>
      <c r="U98" s="69"/>
      <c r="V98" s="69"/>
      <c r="W98" s="69"/>
      <c r="X98" s="69"/>
      <c r="Y98" s="69"/>
      <c r="Z98" s="69"/>
      <c r="AA98" s="69"/>
    </row>
    <row r="99" spans="2:27" ht="18" thickBot="1" x14ac:dyDescent="0.35">
      <c r="B99" s="116" t="s">
        <v>43</v>
      </c>
      <c r="C99" s="117"/>
      <c r="D99" s="117"/>
      <c r="E99" s="117"/>
      <c r="F99" s="117"/>
      <c r="G99" s="117"/>
      <c r="H99" s="117"/>
      <c r="I99" s="117"/>
      <c r="J99" s="117"/>
      <c r="K99" s="118"/>
      <c r="L99" s="1"/>
      <c r="M99" s="1"/>
      <c r="N99" s="2"/>
      <c r="O99" s="2"/>
      <c r="P99" s="2"/>
      <c r="Q99" s="2"/>
      <c r="R99" s="2"/>
      <c r="S99" s="2"/>
      <c r="T99" s="2"/>
      <c r="U99" s="2"/>
      <c r="V99" s="2"/>
      <c r="W99" s="2"/>
      <c r="X99" s="2"/>
      <c r="Y99" s="2"/>
      <c r="Z99" s="2"/>
    </row>
    <row r="100" spans="2:27" ht="18" thickBot="1" x14ac:dyDescent="0.35">
      <c r="B100" s="119" t="s">
        <v>2</v>
      </c>
      <c r="C100" s="120"/>
      <c r="D100" s="113" t="s">
        <v>3</v>
      </c>
      <c r="E100" s="114"/>
      <c r="F100" s="114"/>
      <c r="G100" s="115"/>
      <c r="H100" s="116" t="s">
        <v>4</v>
      </c>
      <c r="I100" s="117"/>
      <c r="J100" s="117"/>
      <c r="K100" s="118"/>
      <c r="L100" s="2"/>
      <c r="M100" s="2"/>
      <c r="N100" s="2"/>
      <c r="O100" s="2"/>
      <c r="P100" s="2"/>
      <c r="Q100" s="2"/>
      <c r="R100" s="2"/>
      <c r="S100" s="2"/>
      <c r="T100" s="2"/>
      <c r="U100" s="2"/>
      <c r="V100" s="2"/>
      <c r="W100" s="2"/>
      <c r="X100" s="2"/>
      <c r="Y100" s="2"/>
      <c r="Z100" s="2"/>
      <c r="AA100" s="2"/>
    </row>
    <row r="101" spans="2:27" ht="17.25" x14ac:dyDescent="0.3">
      <c r="B101" s="42" t="s">
        <v>95</v>
      </c>
      <c r="C101" s="60" t="s">
        <v>6</v>
      </c>
      <c r="D101" s="57" t="s">
        <v>92</v>
      </c>
      <c r="E101" s="43" t="s">
        <v>7</v>
      </c>
      <c r="F101" s="44" t="s">
        <v>79</v>
      </c>
      <c r="G101" s="45" t="s">
        <v>94</v>
      </c>
      <c r="H101" s="57" t="s">
        <v>92</v>
      </c>
      <c r="I101" s="43" t="s">
        <v>7</v>
      </c>
      <c r="J101" s="44" t="s">
        <v>79</v>
      </c>
      <c r="K101" s="45" t="s">
        <v>94</v>
      </c>
      <c r="L101" s="2"/>
      <c r="M101" s="2"/>
      <c r="N101" s="2"/>
      <c r="O101" s="2"/>
      <c r="P101" s="2"/>
      <c r="Q101" s="2"/>
      <c r="R101" s="2"/>
      <c r="S101" s="2"/>
      <c r="T101" s="2"/>
      <c r="U101" s="2"/>
      <c r="V101" s="2"/>
      <c r="W101" s="2"/>
      <c r="X101" s="2"/>
      <c r="Y101" s="2"/>
      <c r="Z101" s="2"/>
      <c r="AA101" s="2"/>
    </row>
    <row r="102" spans="2:27" ht="17.25" x14ac:dyDescent="0.3">
      <c r="B102" s="27" t="s">
        <v>44</v>
      </c>
      <c r="C102" s="63">
        <f>(0.1%*1)+(0.04%*1)</f>
        <v>1.4E-3</v>
      </c>
      <c r="D102" s="52"/>
      <c r="E102" s="21"/>
      <c r="F102" s="72" t="str">
        <f>IF(E102="","",(E102-D102)/C102)</f>
        <v/>
      </c>
      <c r="G102" s="29" t="str">
        <f>IF(F102="","",IF(F102&gt;100%,"Fail","Pass"))</f>
        <v/>
      </c>
      <c r="H102" s="58"/>
      <c r="I102" s="22"/>
      <c r="J102" s="72" t="str">
        <f>IF(I102="","",(I102-H102)/G102)</f>
        <v/>
      </c>
      <c r="K102" s="29" t="str">
        <f>IF(J102="","",IF(J102&gt;100%,"Fail","Pass"))</f>
        <v/>
      </c>
      <c r="L102" s="2"/>
      <c r="M102" s="2"/>
      <c r="N102" s="2"/>
      <c r="O102" s="2"/>
      <c r="P102" s="2"/>
      <c r="Q102" s="2"/>
      <c r="R102" s="2"/>
      <c r="S102" s="2"/>
      <c r="T102" s="2"/>
      <c r="U102" s="2"/>
      <c r="V102" s="2"/>
      <c r="W102" s="2"/>
      <c r="X102" s="2"/>
      <c r="Y102" s="2"/>
      <c r="Z102" s="2"/>
    </row>
    <row r="103" spans="2:27" ht="18" thickBot="1" x14ac:dyDescent="0.35">
      <c r="B103" s="48" t="s">
        <v>45</v>
      </c>
      <c r="C103" s="64">
        <f>(0.15%*2)+(0.06%*3)</f>
        <v>4.8000000000000004E-3</v>
      </c>
      <c r="D103" s="53"/>
      <c r="E103" s="40"/>
      <c r="F103" s="75" t="str">
        <f>IF(E103="","",(E103-D103)/C103)</f>
        <v/>
      </c>
      <c r="G103" s="33" t="str">
        <f>IF(F103="","",IF(F103&gt;100%,"Fail","Pass"))</f>
        <v/>
      </c>
      <c r="H103" s="59"/>
      <c r="I103" s="41"/>
      <c r="J103" s="75" t="str">
        <f>IF(I103="","",(I103-H103)/G103)</f>
        <v/>
      </c>
      <c r="K103" s="33" t="str">
        <f>IF(J103="","",IF(J103&gt;100%,"Fail","Pass"))</f>
        <v/>
      </c>
      <c r="L103" s="2"/>
      <c r="M103" s="2"/>
      <c r="N103" s="2"/>
      <c r="O103" s="2"/>
      <c r="P103" s="2"/>
      <c r="Q103" s="2"/>
      <c r="R103" s="2"/>
      <c r="S103" s="2"/>
      <c r="T103" s="2"/>
      <c r="U103" s="2"/>
      <c r="V103" s="2"/>
      <c r="W103" s="2"/>
      <c r="X103" s="2"/>
      <c r="Y103" s="2"/>
      <c r="Z103" s="2"/>
    </row>
    <row r="104" spans="2:27" s="68" customFormat="1" ht="15" customHeight="1" thickBot="1" x14ac:dyDescent="0.35">
      <c r="B104" s="69"/>
      <c r="C104" s="69"/>
      <c r="D104" s="69"/>
      <c r="E104" s="70"/>
      <c r="F104" s="69"/>
      <c r="G104" s="69"/>
      <c r="H104" s="69"/>
      <c r="I104" s="69"/>
      <c r="J104" s="69"/>
      <c r="K104" s="69"/>
      <c r="L104" s="69"/>
      <c r="M104" s="69"/>
      <c r="N104" s="69"/>
      <c r="O104" s="69"/>
      <c r="P104" s="69"/>
      <c r="Q104" s="69"/>
      <c r="R104" s="69"/>
      <c r="S104" s="69"/>
      <c r="T104" s="69"/>
      <c r="U104" s="69"/>
      <c r="V104" s="69"/>
      <c r="W104" s="69"/>
      <c r="X104" s="69"/>
      <c r="Y104" s="69"/>
      <c r="Z104" s="69"/>
      <c r="AA104" s="69"/>
    </row>
    <row r="105" spans="2:27" ht="18" thickBot="1" x14ac:dyDescent="0.35">
      <c r="B105" s="116" t="s">
        <v>46</v>
      </c>
      <c r="C105" s="117"/>
      <c r="D105" s="117"/>
      <c r="E105" s="117"/>
      <c r="F105" s="117"/>
      <c r="G105" s="117"/>
      <c r="H105" s="117"/>
      <c r="I105" s="117"/>
      <c r="J105" s="117"/>
      <c r="K105" s="118"/>
      <c r="L105" s="1"/>
      <c r="M105" s="2"/>
      <c r="N105" s="2"/>
      <c r="O105" s="2"/>
      <c r="P105" s="2"/>
      <c r="Q105" s="2"/>
      <c r="R105" s="2"/>
      <c r="S105" s="2"/>
      <c r="T105" s="2"/>
      <c r="U105" s="2"/>
      <c r="V105" s="2"/>
      <c r="W105" s="2"/>
      <c r="X105" s="2"/>
      <c r="Y105" s="2"/>
      <c r="Z105" s="2"/>
    </row>
    <row r="106" spans="2:27" ht="18" thickBot="1" x14ac:dyDescent="0.35">
      <c r="B106" s="119" t="s">
        <v>2</v>
      </c>
      <c r="C106" s="120"/>
      <c r="D106" s="113" t="s">
        <v>3</v>
      </c>
      <c r="E106" s="114"/>
      <c r="F106" s="114"/>
      <c r="G106" s="115"/>
      <c r="H106" s="116" t="s">
        <v>4</v>
      </c>
      <c r="I106" s="117"/>
      <c r="J106" s="117"/>
      <c r="K106" s="118"/>
      <c r="L106" s="2"/>
      <c r="M106" s="2"/>
      <c r="N106" s="2"/>
      <c r="O106" s="2"/>
      <c r="P106" s="2"/>
      <c r="Q106" s="2"/>
      <c r="R106" s="2"/>
      <c r="S106" s="2"/>
      <c r="T106" s="2"/>
      <c r="U106" s="2"/>
      <c r="V106" s="2"/>
      <c r="W106" s="2"/>
      <c r="X106" s="2"/>
      <c r="Y106" s="2"/>
      <c r="Z106" s="2"/>
      <c r="AA106" s="2"/>
    </row>
    <row r="107" spans="2:27" ht="17.25" x14ac:dyDescent="0.3">
      <c r="B107" s="42" t="s">
        <v>95</v>
      </c>
      <c r="C107" s="60" t="s">
        <v>6</v>
      </c>
      <c r="D107" s="57" t="s">
        <v>92</v>
      </c>
      <c r="E107" s="43" t="s">
        <v>7</v>
      </c>
      <c r="F107" s="44" t="s">
        <v>79</v>
      </c>
      <c r="G107" s="45" t="s">
        <v>94</v>
      </c>
      <c r="H107" s="57" t="s">
        <v>92</v>
      </c>
      <c r="I107" s="43" t="s">
        <v>7</v>
      </c>
      <c r="J107" s="44" t="s">
        <v>79</v>
      </c>
      <c r="K107" s="45" t="s">
        <v>94</v>
      </c>
      <c r="L107" s="2"/>
      <c r="M107" s="2"/>
      <c r="N107" s="2"/>
      <c r="O107" s="2"/>
      <c r="P107" s="2"/>
      <c r="Q107" s="2"/>
      <c r="R107" s="2"/>
      <c r="S107" s="2"/>
      <c r="T107" s="2"/>
      <c r="U107" s="2"/>
      <c r="V107" s="2"/>
      <c r="W107" s="2"/>
      <c r="X107" s="2"/>
      <c r="Y107" s="2"/>
      <c r="Z107" s="2"/>
      <c r="AA107" s="2"/>
    </row>
    <row r="108" spans="2:27" ht="17.25" x14ac:dyDescent="0.3">
      <c r="B108" s="27" t="s">
        <v>47</v>
      </c>
      <c r="C108" s="61">
        <f>0.01%*100</f>
        <v>0.01</v>
      </c>
      <c r="D108" s="51"/>
      <c r="E108" s="25"/>
      <c r="F108" s="72" t="str">
        <f>IF(E108="","",(E108-D108)/C108)</f>
        <v/>
      </c>
      <c r="G108" s="29" t="str">
        <f>IF(F108="","",IF(F108&gt;100%,"Fail","Pass"))</f>
        <v/>
      </c>
      <c r="H108" s="58"/>
      <c r="I108" s="26"/>
      <c r="J108" s="72" t="str">
        <f>IF(I108="","",(I108-H108)/G108)</f>
        <v/>
      </c>
      <c r="K108" s="29" t="str">
        <f>IF(J108="","",IF(J108&gt;100%,"Fail","Pass"))</f>
        <v/>
      </c>
      <c r="L108" s="2"/>
      <c r="M108" s="2"/>
      <c r="N108" s="2"/>
      <c r="O108" s="2"/>
      <c r="P108" s="2"/>
      <c r="Q108" s="2"/>
      <c r="R108" s="2"/>
      <c r="S108" s="2"/>
      <c r="T108" s="2"/>
      <c r="U108" s="2"/>
      <c r="V108" s="2"/>
      <c r="W108" s="2"/>
      <c r="X108" s="2"/>
      <c r="Y108" s="2"/>
      <c r="Z108" s="2"/>
    </row>
    <row r="109" spans="2:27" ht="18" thickBot="1" x14ac:dyDescent="0.35">
      <c r="B109" s="48" t="s">
        <v>48</v>
      </c>
      <c r="C109" s="62">
        <f>0.01%*100</f>
        <v>0.01</v>
      </c>
      <c r="D109" s="56"/>
      <c r="E109" s="31"/>
      <c r="F109" s="75" t="str">
        <f>IF(E109="","",(E109-D109)/C109)</f>
        <v/>
      </c>
      <c r="G109" s="33" t="str">
        <f>IF(F109="","",IF(F109&gt;100%,"Fail","Pass"))</f>
        <v/>
      </c>
      <c r="H109" s="59"/>
      <c r="I109" s="32"/>
      <c r="J109" s="75" t="str">
        <f>IF(I109="","",(I109-H109)/G109)</f>
        <v/>
      </c>
      <c r="K109" s="33" t="str">
        <f>IF(J109="","",IF(J109&gt;100%,"Fail","Pass"))</f>
        <v/>
      </c>
      <c r="L109" s="2"/>
      <c r="M109" s="2"/>
      <c r="N109" s="2"/>
      <c r="O109" s="2"/>
      <c r="P109" s="2"/>
      <c r="Q109" s="2"/>
      <c r="R109" s="2"/>
      <c r="S109" s="2"/>
      <c r="T109" s="2"/>
      <c r="U109" s="2"/>
      <c r="V109" s="2"/>
      <c r="W109" s="2"/>
      <c r="X109" s="2"/>
      <c r="Y109" s="2"/>
      <c r="Z109" s="2"/>
    </row>
    <row r="110" spans="2:27" ht="17.25" x14ac:dyDescent="0.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2:27" ht="17.25" x14ac:dyDescent="0.3">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2:27" ht="17.25" x14ac:dyDescent="0.3">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2:27" ht="17.25" x14ac:dyDescent="0.3">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2:27" ht="17.25" x14ac:dyDescent="0.3">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2:27" ht="17.25" x14ac:dyDescent="0.3">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2:27" ht="17.25" x14ac:dyDescent="0.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7.25" x14ac:dyDescent="0.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7.25" x14ac:dyDescent="0.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7.25" x14ac:dyDescent="0.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7.25" x14ac:dyDescent="0.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7.25" x14ac:dyDescent="0.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7.25" x14ac:dyDescent="0.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7.25" x14ac:dyDescent="0.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7.25" x14ac:dyDescent="0.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7.25" x14ac:dyDescent="0.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7.25" x14ac:dyDescent="0.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7.25" x14ac:dyDescent="0.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7.25" x14ac:dyDescent="0.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7.25" x14ac:dyDescent="0.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7.25" x14ac:dyDescent="0.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7.25" x14ac:dyDescent="0.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7.25" x14ac:dyDescent="0.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7.25" x14ac:dyDescent="0.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7.25" x14ac:dyDescent="0.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7.25" x14ac:dyDescent="0.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7.25" x14ac:dyDescent="0.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7.25" x14ac:dyDescent="0.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7.25" x14ac:dyDescent="0.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7.25" x14ac:dyDescent="0.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7.25" x14ac:dyDescent="0.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7.25" x14ac:dyDescent="0.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7.25" x14ac:dyDescent="0.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7.25" x14ac:dyDescent="0.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7.25" x14ac:dyDescent="0.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7.25" x14ac:dyDescent="0.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7.25" x14ac:dyDescent="0.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7.25" x14ac:dyDescent="0.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7.25" x14ac:dyDescent="0.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7.25" x14ac:dyDescent="0.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7.25" x14ac:dyDescent="0.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7.25" x14ac:dyDescent="0.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7.25" x14ac:dyDescent="0.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7.25" x14ac:dyDescent="0.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7.25" x14ac:dyDescent="0.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7.25" x14ac:dyDescent="0.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7.25" x14ac:dyDescent="0.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7.25" x14ac:dyDescent="0.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7.25" x14ac:dyDescent="0.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7.25" x14ac:dyDescent="0.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7.25" x14ac:dyDescent="0.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7.25" x14ac:dyDescent="0.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7.25" x14ac:dyDescent="0.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7.25" x14ac:dyDescent="0.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7.25" x14ac:dyDescent="0.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7.25" x14ac:dyDescent="0.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7.25" x14ac:dyDescent="0.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7.25" x14ac:dyDescent="0.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7.25" x14ac:dyDescent="0.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7.25" x14ac:dyDescent="0.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7.25" x14ac:dyDescent="0.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7.25" x14ac:dyDescent="0.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7.25" x14ac:dyDescent="0.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7.25" x14ac:dyDescent="0.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7.25" x14ac:dyDescent="0.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7.25" x14ac:dyDescent="0.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7.25" x14ac:dyDescent="0.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7.25" x14ac:dyDescent="0.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7.25" x14ac:dyDescent="0.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7.25" x14ac:dyDescent="0.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7.25" x14ac:dyDescent="0.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7.25" x14ac:dyDescent="0.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7.25" x14ac:dyDescent="0.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7.25" x14ac:dyDescent="0.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7.25" x14ac:dyDescent="0.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7.25" x14ac:dyDescent="0.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7.25" x14ac:dyDescent="0.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7.25" x14ac:dyDescent="0.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7.25" x14ac:dyDescent="0.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7.25" x14ac:dyDescent="0.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7.25" x14ac:dyDescent="0.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7.25" x14ac:dyDescent="0.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7.25" x14ac:dyDescent="0.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7.25" x14ac:dyDescent="0.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7.25" x14ac:dyDescent="0.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7.25" x14ac:dyDescent="0.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7.25" x14ac:dyDescent="0.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7.25" x14ac:dyDescent="0.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7.25" x14ac:dyDescent="0.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7.25" x14ac:dyDescent="0.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7.25" x14ac:dyDescent="0.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7.25" x14ac:dyDescent="0.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7.25" x14ac:dyDescent="0.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7.25" x14ac:dyDescent="0.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7.25" x14ac:dyDescent="0.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7.25" x14ac:dyDescent="0.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7.25" x14ac:dyDescent="0.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7.25" x14ac:dyDescent="0.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7.25" x14ac:dyDescent="0.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7.25" x14ac:dyDescent="0.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7.25" x14ac:dyDescent="0.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7.25" x14ac:dyDescent="0.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7.25" x14ac:dyDescent="0.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7.25" x14ac:dyDescent="0.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7.25" x14ac:dyDescent="0.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7.25" x14ac:dyDescent="0.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7.25" x14ac:dyDescent="0.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7.25" x14ac:dyDescent="0.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7.25" x14ac:dyDescent="0.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7.25" x14ac:dyDescent="0.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7.25" x14ac:dyDescent="0.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7.25" x14ac:dyDescent="0.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7.25" x14ac:dyDescent="0.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7.25" x14ac:dyDescent="0.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7.25" x14ac:dyDescent="0.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7.25" x14ac:dyDescent="0.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7.25" x14ac:dyDescent="0.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7.25" x14ac:dyDescent="0.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7.25" x14ac:dyDescent="0.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7.25" x14ac:dyDescent="0.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7.25" x14ac:dyDescent="0.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7.25" x14ac:dyDescent="0.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7.25" x14ac:dyDescent="0.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ht="17.25" x14ac:dyDescent="0.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ht="17.25" x14ac:dyDescent="0.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ht="17.25" x14ac:dyDescent="0.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ht="17.25" x14ac:dyDescent="0.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ht="17.25" x14ac:dyDescent="0.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ht="17.25" x14ac:dyDescent="0.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ht="17.25" x14ac:dyDescent="0.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ht="17.25" x14ac:dyDescent="0.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ht="17.25" x14ac:dyDescent="0.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ht="17.25" x14ac:dyDescent="0.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ht="17.25" x14ac:dyDescent="0.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ht="17.25" x14ac:dyDescent="0.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ht="17.25" x14ac:dyDescent="0.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ht="17.25" x14ac:dyDescent="0.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ht="17.25" x14ac:dyDescent="0.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ht="17.25" x14ac:dyDescent="0.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ht="17.25" x14ac:dyDescent="0.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ht="17.25" x14ac:dyDescent="0.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ht="17.25" x14ac:dyDescent="0.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ht="17.25" x14ac:dyDescent="0.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ht="17.25" x14ac:dyDescent="0.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ht="17.25" x14ac:dyDescent="0.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ht="17.25" x14ac:dyDescent="0.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ht="17.25" x14ac:dyDescent="0.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ht="17.25" x14ac:dyDescent="0.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ht="17.25" x14ac:dyDescent="0.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ht="17.25" x14ac:dyDescent="0.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ht="17.25" x14ac:dyDescent="0.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ht="17.25" x14ac:dyDescent="0.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ht="17.25" x14ac:dyDescent="0.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ht="17.25" x14ac:dyDescent="0.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ht="17.25" x14ac:dyDescent="0.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ht="17.25" x14ac:dyDescent="0.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ht="17.25" x14ac:dyDescent="0.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ht="17.25" x14ac:dyDescent="0.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ht="17.25" x14ac:dyDescent="0.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ht="17.25" x14ac:dyDescent="0.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ht="17.25" x14ac:dyDescent="0.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ht="17.25" x14ac:dyDescent="0.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ht="17.25" x14ac:dyDescent="0.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ht="17.25" x14ac:dyDescent="0.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ht="17.25" x14ac:dyDescent="0.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ht="17.25" x14ac:dyDescent="0.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ht="17.25" x14ac:dyDescent="0.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ht="17.25" x14ac:dyDescent="0.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ht="17.25" x14ac:dyDescent="0.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ht="17.25" x14ac:dyDescent="0.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ht="17.25" x14ac:dyDescent="0.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ht="17.25" x14ac:dyDescent="0.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ht="17.25" x14ac:dyDescent="0.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ht="17.25" x14ac:dyDescent="0.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ht="17.25" x14ac:dyDescent="0.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ht="17.25" x14ac:dyDescent="0.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ht="17.25" x14ac:dyDescent="0.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ht="17.25" x14ac:dyDescent="0.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ht="17.25" x14ac:dyDescent="0.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ht="17.25" x14ac:dyDescent="0.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ht="17.25" x14ac:dyDescent="0.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ht="17.25" x14ac:dyDescent="0.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ht="17.25" x14ac:dyDescent="0.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ht="17.25" x14ac:dyDescent="0.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ht="17.25" x14ac:dyDescent="0.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ht="17.25" x14ac:dyDescent="0.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ht="17.25" x14ac:dyDescent="0.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ht="17.25" x14ac:dyDescent="0.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ht="17.25" x14ac:dyDescent="0.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ht="17.25" x14ac:dyDescent="0.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ht="17.25" x14ac:dyDescent="0.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ht="17.25" x14ac:dyDescent="0.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ht="17.25" x14ac:dyDescent="0.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ht="17.25" x14ac:dyDescent="0.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ht="17.25" x14ac:dyDescent="0.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ht="17.25" x14ac:dyDescent="0.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ht="17.25" x14ac:dyDescent="0.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ht="17.25" x14ac:dyDescent="0.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ht="17.25" x14ac:dyDescent="0.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ht="17.25" x14ac:dyDescent="0.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ht="17.25" x14ac:dyDescent="0.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ht="17.25" x14ac:dyDescent="0.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ht="17.25" x14ac:dyDescent="0.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ht="17.25" x14ac:dyDescent="0.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ht="17.25" x14ac:dyDescent="0.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ht="17.25" x14ac:dyDescent="0.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ht="17.25" x14ac:dyDescent="0.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ht="17.25" x14ac:dyDescent="0.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ht="17.25" x14ac:dyDescent="0.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ht="17.25" x14ac:dyDescent="0.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ht="17.25" x14ac:dyDescent="0.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ht="17.25" x14ac:dyDescent="0.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ht="17.25" x14ac:dyDescent="0.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ht="17.25" x14ac:dyDescent="0.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ht="17.25" x14ac:dyDescent="0.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ht="17.25" x14ac:dyDescent="0.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ht="17.25" x14ac:dyDescent="0.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ht="17.25" x14ac:dyDescent="0.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ht="17.25" x14ac:dyDescent="0.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ht="17.25" x14ac:dyDescent="0.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ht="17.25" x14ac:dyDescent="0.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ht="17.25" x14ac:dyDescent="0.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ht="17.25" x14ac:dyDescent="0.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ht="17.25" x14ac:dyDescent="0.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ht="17.25" x14ac:dyDescent="0.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ht="17.25" x14ac:dyDescent="0.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ht="17.25" x14ac:dyDescent="0.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ht="17.25" x14ac:dyDescent="0.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ht="17.25" x14ac:dyDescent="0.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ht="17.25" x14ac:dyDescent="0.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ht="17.25" x14ac:dyDescent="0.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ht="17.25" x14ac:dyDescent="0.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ht="17.25" x14ac:dyDescent="0.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ht="17.25" x14ac:dyDescent="0.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ht="17.25" x14ac:dyDescent="0.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ht="17.25" x14ac:dyDescent="0.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ht="17.25" x14ac:dyDescent="0.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ht="17.25" x14ac:dyDescent="0.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ht="17.25" x14ac:dyDescent="0.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ht="17.25" x14ac:dyDescent="0.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ht="17.25" x14ac:dyDescent="0.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ht="17.25" x14ac:dyDescent="0.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ht="17.25" x14ac:dyDescent="0.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ht="17.25" x14ac:dyDescent="0.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ht="17.25" x14ac:dyDescent="0.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ht="17.25" x14ac:dyDescent="0.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ht="17.25" x14ac:dyDescent="0.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ht="17.25" x14ac:dyDescent="0.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ht="17.25" x14ac:dyDescent="0.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ht="17.25" x14ac:dyDescent="0.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ht="17.25" x14ac:dyDescent="0.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ht="17.25" x14ac:dyDescent="0.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ht="17.25" x14ac:dyDescent="0.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ht="17.25" x14ac:dyDescent="0.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ht="17.25" x14ac:dyDescent="0.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ht="17.25" x14ac:dyDescent="0.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ht="17.25" x14ac:dyDescent="0.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ht="17.25" x14ac:dyDescent="0.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ht="17.25" x14ac:dyDescent="0.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ht="17.25" x14ac:dyDescent="0.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ht="17.25" x14ac:dyDescent="0.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ht="17.25" x14ac:dyDescent="0.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ht="17.25" x14ac:dyDescent="0.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ht="17.25" x14ac:dyDescent="0.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ht="17.25" x14ac:dyDescent="0.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ht="17.25" x14ac:dyDescent="0.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ht="17.25" x14ac:dyDescent="0.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ht="17.25" x14ac:dyDescent="0.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ht="17.25" x14ac:dyDescent="0.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ht="17.25" x14ac:dyDescent="0.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ht="17.25" x14ac:dyDescent="0.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ht="17.25" x14ac:dyDescent="0.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ht="17.25" x14ac:dyDescent="0.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ht="17.25" x14ac:dyDescent="0.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ht="17.25" x14ac:dyDescent="0.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ht="17.25" x14ac:dyDescent="0.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ht="17.25" x14ac:dyDescent="0.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ht="17.25" x14ac:dyDescent="0.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ht="17.25" x14ac:dyDescent="0.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ht="17.25" x14ac:dyDescent="0.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ht="17.25" x14ac:dyDescent="0.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ht="17.25" x14ac:dyDescent="0.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ht="17.25" x14ac:dyDescent="0.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ht="17.25" x14ac:dyDescent="0.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ht="17.25" x14ac:dyDescent="0.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ht="17.25" x14ac:dyDescent="0.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ht="17.25" x14ac:dyDescent="0.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ht="17.25" x14ac:dyDescent="0.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ht="17.25" x14ac:dyDescent="0.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ht="17.25" x14ac:dyDescent="0.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ht="17.25" x14ac:dyDescent="0.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ht="17.25" x14ac:dyDescent="0.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ht="17.25" x14ac:dyDescent="0.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ht="17.25" x14ac:dyDescent="0.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ht="17.25" x14ac:dyDescent="0.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ht="17.25" x14ac:dyDescent="0.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ht="17.25" x14ac:dyDescent="0.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ht="17.25" x14ac:dyDescent="0.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ht="17.25" x14ac:dyDescent="0.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ht="17.25" x14ac:dyDescent="0.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ht="17.25" x14ac:dyDescent="0.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ht="17.25" x14ac:dyDescent="0.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ht="17.25" x14ac:dyDescent="0.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ht="17.25" x14ac:dyDescent="0.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ht="17.25" x14ac:dyDescent="0.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ht="17.25" x14ac:dyDescent="0.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ht="17.25" x14ac:dyDescent="0.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ht="17.25" x14ac:dyDescent="0.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ht="17.25" x14ac:dyDescent="0.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ht="17.25" x14ac:dyDescent="0.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ht="17.25" x14ac:dyDescent="0.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ht="17.25" x14ac:dyDescent="0.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ht="17.25" x14ac:dyDescent="0.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ht="17.25" x14ac:dyDescent="0.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ht="17.25" x14ac:dyDescent="0.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ht="17.25" x14ac:dyDescent="0.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ht="17.25" x14ac:dyDescent="0.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ht="17.25" x14ac:dyDescent="0.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ht="17.25" x14ac:dyDescent="0.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ht="17.25" x14ac:dyDescent="0.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ht="17.25" x14ac:dyDescent="0.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ht="17.25" x14ac:dyDescent="0.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ht="17.25" x14ac:dyDescent="0.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ht="17.25" x14ac:dyDescent="0.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ht="17.25" x14ac:dyDescent="0.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ht="17.25" x14ac:dyDescent="0.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ht="17.25" x14ac:dyDescent="0.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ht="17.25" x14ac:dyDescent="0.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ht="17.25" x14ac:dyDescent="0.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ht="17.25" x14ac:dyDescent="0.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ht="17.25" x14ac:dyDescent="0.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ht="17.25" x14ac:dyDescent="0.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ht="17.25" x14ac:dyDescent="0.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ht="17.25" x14ac:dyDescent="0.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ht="17.25" x14ac:dyDescent="0.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ht="17.25" x14ac:dyDescent="0.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ht="17.25" x14ac:dyDescent="0.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ht="17.25" x14ac:dyDescent="0.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ht="17.25" x14ac:dyDescent="0.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ht="17.25" x14ac:dyDescent="0.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ht="17.25" x14ac:dyDescent="0.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ht="17.25" x14ac:dyDescent="0.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ht="17.25" x14ac:dyDescent="0.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ht="17.25" x14ac:dyDescent="0.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ht="17.25" x14ac:dyDescent="0.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ht="17.25" x14ac:dyDescent="0.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ht="17.25" x14ac:dyDescent="0.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ht="17.25" x14ac:dyDescent="0.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ht="17.25" x14ac:dyDescent="0.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ht="17.25" x14ac:dyDescent="0.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ht="17.25" x14ac:dyDescent="0.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ht="17.25" x14ac:dyDescent="0.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ht="17.25" x14ac:dyDescent="0.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ht="17.25" x14ac:dyDescent="0.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ht="17.25" x14ac:dyDescent="0.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ht="17.25" x14ac:dyDescent="0.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ht="17.25" x14ac:dyDescent="0.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ht="17.25" x14ac:dyDescent="0.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ht="17.25" x14ac:dyDescent="0.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ht="17.25" x14ac:dyDescent="0.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ht="17.25" x14ac:dyDescent="0.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ht="17.25" x14ac:dyDescent="0.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ht="17.25" x14ac:dyDescent="0.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ht="17.25" x14ac:dyDescent="0.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ht="17.25" x14ac:dyDescent="0.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ht="17.25" x14ac:dyDescent="0.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ht="17.25" x14ac:dyDescent="0.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ht="17.25" x14ac:dyDescent="0.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ht="17.25" x14ac:dyDescent="0.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ht="17.25" x14ac:dyDescent="0.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ht="17.25" x14ac:dyDescent="0.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ht="17.25" x14ac:dyDescent="0.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ht="17.25" x14ac:dyDescent="0.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ht="17.25" x14ac:dyDescent="0.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ht="17.25" x14ac:dyDescent="0.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ht="17.25" x14ac:dyDescent="0.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ht="17.25" x14ac:dyDescent="0.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ht="17.25" x14ac:dyDescent="0.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ht="17.25" x14ac:dyDescent="0.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ht="17.25" x14ac:dyDescent="0.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ht="17.25" x14ac:dyDescent="0.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ht="17.25" x14ac:dyDescent="0.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ht="17.25" x14ac:dyDescent="0.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ht="17.25" x14ac:dyDescent="0.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ht="17.25" x14ac:dyDescent="0.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ht="17.25" x14ac:dyDescent="0.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ht="17.25" x14ac:dyDescent="0.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ht="17.25" x14ac:dyDescent="0.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ht="17.25" x14ac:dyDescent="0.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ht="17.25" x14ac:dyDescent="0.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ht="17.25" x14ac:dyDescent="0.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ht="17.25" x14ac:dyDescent="0.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ht="17.25" x14ac:dyDescent="0.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ht="17.25" x14ac:dyDescent="0.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ht="17.25" x14ac:dyDescent="0.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ht="17.25" x14ac:dyDescent="0.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ht="17.25" x14ac:dyDescent="0.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ht="17.25" x14ac:dyDescent="0.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ht="17.25" x14ac:dyDescent="0.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ht="17.25" x14ac:dyDescent="0.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ht="17.25" x14ac:dyDescent="0.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ht="17.25" x14ac:dyDescent="0.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ht="17.25" x14ac:dyDescent="0.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ht="17.25" x14ac:dyDescent="0.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ht="17.25" x14ac:dyDescent="0.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ht="17.25" x14ac:dyDescent="0.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ht="17.25" x14ac:dyDescent="0.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ht="17.25" x14ac:dyDescent="0.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ht="17.25" x14ac:dyDescent="0.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ht="17.25" x14ac:dyDescent="0.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ht="17.25" x14ac:dyDescent="0.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ht="17.25" x14ac:dyDescent="0.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ht="17.25" x14ac:dyDescent="0.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ht="17.25" x14ac:dyDescent="0.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ht="17.25" x14ac:dyDescent="0.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ht="17.25" x14ac:dyDescent="0.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ht="17.25" x14ac:dyDescent="0.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ht="17.25" x14ac:dyDescent="0.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ht="17.25" x14ac:dyDescent="0.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ht="17.25" x14ac:dyDescent="0.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ht="17.25" x14ac:dyDescent="0.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ht="17.25" x14ac:dyDescent="0.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ht="17.25" x14ac:dyDescent="0.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ht="17.25" x14ac:dyDescent="0.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ht="17.25" x14ac:dyDescent="0.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ht="17.25" x14ac:dyDescent="0.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ht="17.25" x14ac:dyDescent="0.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ht="17.25" x14ac:dyDescent="0.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ht="17.25" x14ac:dyDescent="0.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ht="17.25" x14ac:dyDescent="0.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ht="17.25" x14ac:dyDescent="0.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ht="17.25" x14ac:dyDescent="0.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ht="17.25" x14ac:dyDescent="0.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ht="17.25" x14ac:dyDescent="0.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ht="17.25" x14ac:dyDescent="0.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ht="17.25" x14ac:dyDescent="0.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ht="17.25" x14ac:dyDescent="0.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ht="17.25" x14ac:dyDescent="0.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ht="17.25" x14ac:dyDescent="0.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ht="17.25" x14ac:dyDescent="0.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ht="17.25" x14ac:dyDescent="0.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ht="17.25" x14ac:dyDescent="0.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ht="17.25" x14ac:dyDescent="0.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ht="17.25" x14ac:dyDescent="0.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ht="17.25" x14ac:dyDescent="0.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ht="17.25" x14ac:dyDescent="0.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ht="17.25" x14ac:dyDescent="0.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ht="17.25" x14ac:dyDescent="0.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ht="17.25" x14ac:dyDescent="0.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ht="17.25" x14ac:dyDescent="0.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ht="17.25" x14ac:dyDescent="0.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ht="17.25" x14ac:dyDescent="0.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ht="17.25" x14ac:dyDescent="0.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ht="17.25" x14ac:dyDescent="0.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ht="17.25" x14ac:dyDescent="0.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ht="17.25" x14ac:dyDescent="0.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ht="17.25" x14ac:dyDescent="0.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ht="17.25" x14ac:dyDescent="0.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ht="17.25" x14ac:dyDescent="0.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ht="17.25" x14ac:dyDescent="0.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ht="17.25" x14ac:dyDescent="0.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ht="17.25" x14ac:dyDescent="0.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ht="17.25" x14ac:dyDescent="0.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ht="17.25" x14ac:dyDescent="0.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ht="17.25" x14ac:dyDescent="0.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ht="17.25" x14ac:dyDescent="0.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ht="17.25" x14ac:dyDescent="0.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ht="17.25" x14ac:dyDescent="0.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ht="17.25" x14ac:dyDescent="0.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ht="17.25" x14ac:dyDescent="0.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ht="17.25" x14ac:dyDescent="0.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ht="17.25" x14ac:dyDescent="0.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ht="17.25" x14ac:dyDescent="0.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ht="17.25" x14ac:dyDescent="0.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ht="17.25" x14ac:dyDescent="0.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ht="17.25" x14ac:dyDescent="0.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ht="17.25" x14ac:dyDescent="0.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ht="17.25" x14ac:dyDescent="0.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ht="17.25" x14ac:dyDescent="0.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ht="17.25" x14ac:dyDescent="0.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ht="17.25" x14ac:dyDescent="0.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ht="17.25" x14ac:dyDescent="0.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ht="17.25" x14ac:dyDescent="0.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ht="17.25" x14ac:dyDescent="0.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ht="17.25" x14ac:dyDescent="0.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ht="17.25" x14ac:dyDescent="0.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ht="17.25" x14ac:dyDescent="0.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ht="17.25" x14ac:dyDescent="0.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ht="17.25" x14ac:dyDescent="0.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ht="17.25" x14ac:dyDescent="0.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ht="17.25" x14ac:dyDescent="0.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ht="17.25" x14ac:dyDescent="0.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ht="17.25" x14ac:dyDescent="0.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ht="17.25" x14ac:dyDescent="0.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ht="17.25" x14ac:dyDescent="0.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ht="17.25" x14ac:dyDescent="0.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ht="17.25" x14ac:dyDescent="0.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ht="17.25" x14ac:dyDescent="0.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ht="17.25" x14ac:dyDescent="0.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ht="17.25" x14ac:dyDescent="0.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ht="17.25" x14ac:dyDescent="0.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ht="17.25" x14ac:dyDescent="0.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ht="17.25" x14ac:dyDescent="0.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ht="17.25" x14ac:dyDescent="0.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ht="17.25" x14ac:dyDescent="0.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ht="17.25" x14ac:dyDescent="0.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ht="17.25" x14ac:dyDescent="0.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ht="17.25" x14ac:dyDescent="0.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ht="17.25" x14ac:dyDescent="0.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ht="17.25" x14ac:dyDescent="0.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ht="17.25" x14ac:dyDescent="0.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ht="17.25" x14ac:dyDescent="0.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ht="17.25" x14ac:dyDescent="0.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ht="17.25" x14ac:dyDescent="0.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ht="17.25" x14ac:dyDescent="0.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ht="17.25" x14ac:dyDescent="0.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ht="17.25" x14ac:dyDescent="0.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ht="17.25" x14ac:dyDescent="0.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ht="17.25" x14ac:dyDescent="0.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ht="17.25" x14ac:dyDescent="0.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ht="17.25" x14ac:dyDescent="0.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ht="17.25" x14ac:dyDescent="0.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ht="17.25" x14ac:dyDescent="0.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ht="17.25" x14ac:dyDescent="0.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ht="17.25" x14ac:dyDescent="0.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ht="17.25" x14ac:dyDescent="0.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ht="17.25" x14ac:dyDescent="0.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ht="17.25" x14ac:dyDescent="0.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ht="17.25" x14ac:dyDescent="0.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ht="17.25" x14ac:dyDescent="0.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ht="17.25" x14ac:dyDescent="0.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ht="17.25" x14ac:dyDescent="0.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ht="17.25" x14ac:dyDescent="0.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ht="17.25" x14ac:dyDescent="0.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ht="17.25" x14ac:dyDescent="0.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ht="17.25" x14ac:dyDescent="0.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ht="17.25" x14ac:dyDescent="0.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ht="17.25" x14ac:dyDescent="0.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ht="17.25" x14ac:dyDescent="0.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ht="17.25" x14ac:dyDescent="0.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ht="17.25" x14ac:dyDescent="0.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ht="17.25" x14ac:dyDescent="0.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ht="17.25" x14ac:dyDescent="0.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ht="17.25" x14ac:dyDescent="0.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ht="17.25" x14ac:dyDescent="0.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ht="17.25" x14ac:dyDescent="0.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ht="17.25" x14ac:dyDescent="0.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ht="17.25" x14ac:dyDescent="0.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ht="17.25" x14ac:dyDescent="0.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ht="17.25" x14ac:dyDescent="0.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ht="17.25" x14ac:dyDescent="0.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ht="17.25" x14ac:dyDescent="0.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ht="17.25" x14ac:dyDescent="0.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ht="17.25" x14ac:dyDescent="0.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ht="17.25" x14ac:dyDescent="0.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ht="17.25" x14ac:dyDescent="0.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ht="17.25" x14ac:dyDescent="0.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ht="17.25" x14ac:dyDescent="0.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ht="17.25" x14ac:dyDescent="0.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ht="17.25" x14ac:dyDescent="0.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ht="17.25" x14ac:dyDescent="0.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ht="17.25" x14ac:dyDescent="0.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ht="17.25" x14ac:dyDescent="0.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ht="17.25" x14ac:dyDescent="0.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ht="17.25" x14ac:dyDescent="0.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ht="17.25" x14ac:dyDescent="0.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ht="17.25" x14ac:dyDescent="0.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ht="17.25" x14ac:dyDescent="0.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ht="17.25" x14ac:dyDescent="0.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ht="17.25" x14ac:dyDescent="0.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ht="17.25" x14ac:dyDescent="0.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ht="17.25" x14ac:dyDescent="0.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ht="17.25" x14ac:dyDescent="0.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ht="17.25" x14ac:dyDescent="0.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ht="17.25" x14ac:dyDescent="0.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ht="17.25" x14ac:dyDescent="0.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ht="17.25" x14ac:dyDescent="0.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ht="17.25" x14ac:dyDescent="0.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ht="17.25" x14ac:dyDescent="0.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ht="17.25" x14ac:dyDescent="0.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ht="17.25" x14ac:dyDescent="0.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ht="17.25" x14ac:dyDescent="0.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ht="17.25" x14ac:dyDescent="0.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ht="17.25" x14ac:dyDescent="0.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ht="17.25" x14ac:dyDescent="0.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ht="17.25" x14ac:dyDescent="0.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ht="17.25" x14ac:dyDescent="0.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ht="17.25" x14ac:dyDescent="0.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ht="17.25" x14ac:dyDescent="0.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ht="17.25" x14ac:dyDescent="0.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ht="17.25" x14ac:dyDescent="0.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ht="17.25" x14ac:dyDescent="0.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ht="17.25" x14ac:dyDescent="0.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ht="17.25" x14ac:dyDescent="0.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ht="17.25" x14ac:dyDescent="0.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ht="17.25" x14ac:dyDescent="0.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ht="17.25" x14ac:dyDescent="0.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ht="17.25" x14ac:dyDescent="0.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ht="17.25" x14ac:dyDescent="0.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ht="17.25" x14ac:dyDescent="0.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ht="17.25" x14ac:dyDescent="0.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ht="17.25" x14ac:dyDescent="0.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ht="17.25" x14ac:dyDescent="0.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ht="17.25" x14ac:dyDescent="0.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ht="17.25" x14ac:dyDescent="0.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ht="17.25" x14ac:dyDescent="0.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ht="17.25" x14ac:dyDescent="0.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ht="17.25" x14ac:dyDescent="0.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ht="17.25" x14ac:dyDescent="0.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ht="17.25" x14ac:dyDescent="0.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ht="17.25" x14ac:dyDescent="0.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ht="17.25" x14ac:dyDescent="0.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ht="17.25" x14ac:dyDescent="0.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ht="17.25" x14ac:dyDescent="0.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ht="17.25" x14ac:dyDescent="0.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ht="17.25" x14ac:dyDescent="0.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ht="17.25" x14ac:dyDescent="0.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ht="17.25" x14ac:dyDescent="0.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ht="17.25" x14ac:dyDescent="0.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ht="17.25" x14ac:dyDescent="0.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ht="17.25" x14ac:dyDescent="0.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ht="17.25" x14ac:dyDescent="0.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ht="17.25" x14ac:dyDescent="0.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ht="17.25" x14ac:dyDescent="0.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ht="17.25" x14ac:dyDescent="0.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ht="17.25" x14ac:dyDescent="0.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ht="17.25" x14ac:dyDescent="0.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ht="17.25" x14ac:dyDescent="0.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ht="17.25" x14ac:dyDescent="0.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ht="17.25" x14ac:dyDescent="0.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ht="17.25" x14ac:dyDescent="0.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ht="17.25" x14ac:dyDescent="0.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ht="17.25" x14ac:dyDescent="0.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ht="17.25" x14ac:dyDescent="0.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ht="17.25" x14ac:dyDescent="0.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ht="17.25" x14ac:dyDescent="0.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ht="17.25" x14ac:dyDescent="0.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ht="17.25" x14ac:dyDescent="0.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ht="17.25" x14ac:dyDescent="0.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ht="17.25" x14ac:dyDescent="0.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ht="17.25" x14ac:dyDescent="0.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ht="17.25" x14ac:dyDescent="0.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ht="17.25" x14ac:dyDescent="0.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ht="17.25" x14ac:dyDescent="0.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ht="17.25" x14ac:dyDescent="0.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ht="17.25" x14ac:dyDescent="0.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ht="17.25" x14ac:dyDescent="0.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ht="17.25" x14ac:dyDescent="0.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ht="17.25" x14ac:dyDescent="0.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ht="17.25" x14ac:dyDescent="0.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ht="17.25" x14ac:dyDescent="0.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ht="17.25" x14ac:dyDescent="0.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ht="17.25" x14ac:dyDescent="0.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ht="17.25" x14ac:dyDescent="0.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ht="17.25" x14ac:dyDescent="0.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ht="17.25" x14ac:dyDescent="0.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ht="17.25" x14ac:dyDescent="0.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ht="17.25" x14ac:dyDescent="0.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ht="17.25" x14ac:dyDescent="0.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ht="17.25" x14ac:dyDescent="0.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ht="17.25" x14ac:dyDescent="0.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ht="17.25" x14ac:dyDescent="0.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ht="17.25" x14ac:dyDescent="0.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ht="17.25" x14ac:dyDescent="0.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ht="17.25" x14ac:dyDescent="0.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ht="17.25" x14ac:dyDescent="0.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ht="17.25" x14ac:dyDescent="0.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ht="17.25" x14ac:dyDescent="0.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ht="17.25" x14ac:dyDescent="0.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ht="17.25" x14ac:dyDescent="0.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ht="17.25" x14ac:dyDescent="0.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ht="17.25" x14ac:dyDescent="0.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ht="17.25" x14ac:dyDescent="0.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ht="17.25" x14ac:dyDescent="0.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ht="17.25" x14ac:dyDescent="0.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ht="17.25" x14ac:dyDescent="0.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ht="17.25" x14ac:dyDescent="0.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ht="17.25" x14ac:dyDescent="0.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ht="17.25" x14ac:dyDescent="0.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ht="17.25" x14ac:dyDescent="0.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ht="17.25" x14ac:dyDescent="0.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ht="17.25" x14ac:dyDescent="0.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ht="17.25" x14ac:dyDescent="0.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ht="17.25" x14ac:dyDescent="0.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ht="17.25" x14ac:dyDescent="0.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ht="17.25" x14ac:dyDescent="0.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ht="17.25" x14ac:dyDescent="0.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ht="17.25" x14ac:dyDescent="0.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ht="17.25" x14ac:dyDescent="0.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ht="17.25" x14ac:dyDescent="0.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ht="17.25" x14ac:dyDescent="0.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ht="17.25" x14ac:dyDescent="0.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ht="17.25" x14ac:dyDescent="0.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ht="17.25" x14ac:dyDescent="0.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ht="17.25" x14ac:dyDescent="0.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ht="17.25" x14ac:dyDescent="0.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ht="17.25" x14ac:dyDescent="0.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ht="17.25" x14ac:dyDescent="0.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ht="17.25" x14ac:dyDescent="0.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ht="17.25" x14ac:dyDescent="0.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ht="17.25" x14ac:dyDescent="0.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ht="17.25" x14ac:dyDescent="0.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ht="17.25" x14ac:dyDescent="0.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ht="17.25" x14ac:dyDescent="0.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ht="17.25" x14ac:dyDescent="0.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ht="17.25" x14ac:dyDescent="0.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ht="17.25" x14ac:dyDescent="0.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ht="17.25" x14ac:dyDescent="0.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ht="17.25" x14ac:dyDescent="0.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ht="17.25" x14ac:dyDescent="0.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ht="17.25" x14ac:dyDescent="0.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ht="17.25" x14ac:dyDescent="0.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ht="17.25" x14ac:dyDescent="0.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ht="17.25" x14ac:dyDescent="0.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ht="17.25" x14ac:dyDescent="0.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ht="17.25" x14ac:dyDescent="0.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ht="17.25" x14ac:dyDescent="0.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ht="17.25" x14ac:dyDescent="0.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ht="17.25" x14ac:dyDescent="0.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ht="17.25" x14ac:dyDescent="0.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ht="17.25" x14ac:dyDescent="0.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ht="17.25" x14ac:dyDescent="0.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ht="17.25" x14ac:dyDescent="0.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ht="17.25" x14ac:dyDescent="0.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ht="17.25" x14ac:dyDescent="0.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ht="17.25" x14ac:dyDescent="0.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ht="17.25" x14ac:dyDescent="0.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ht="17.25" x14ac:dyDescent="0.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ht="17.25" x14ac:dyDescent="0.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ht="17.25" x14ac:dyDescent="0.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ht="17.25" x14ac:dyDescent="0.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ht="17.25" x14ac:dyDescent="0.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ht="17.25" x14ac:dyDescent="0.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ht="17.25" x14ac:dyDescent="0.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ht="17.25" x14ac:dyDescent="0.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ht="17.25" x14ac:dyDescent="0.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ht="17.25" x14ac:dyDescent="0.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ht="17.25" x14ac:dyDescent="0.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ht="17.25" x14ac:dyDescent="0.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ht="17.25" x14ac:dyDescent="0.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ht="17.25" x14ac:dyDescent="0.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ht="17.25" x14ac:dyDescent="0.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ht="17.25" x14ac:dyDescent="0.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ht="17.25" x14ac:dyDescent="0.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ht="17.25" x14ac:dyDescent="0.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ht="17.25" x14ac:dyDescent="0.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ht="17.25" x14ac:dyDescent="0.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ht="17.25" x14ac:dyDescent="0.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ht="17.25" x14ac:dyDescent="0.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ht="17.25" x14ac:dyDescent="0.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ht="17.25" x14ac:dyDescent="0.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ht="17.25" x14ac:dyDescent="0.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ht="17.25" x14ac:dyDescent="0.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ht="17.25" x14ac:dyDescent="0.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ht="17.25" x14ac:dyDescent="0.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ht="17.25" x14ac:dyDescent="0.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ht="17.25" x14ac:dyDescent="0.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ht="17.25" x14ac:dyDescent="0.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ht="17.25" x14ac:dyDescent="0.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ht="17.25" x14ac:dyDescent="0.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ht="17.25" x14ac:dyDescent="0.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ht="17.25" x14ac:dyDescent="0.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ht="17.25" x14ac:dyDescent="0.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ht="17.25" x14ac:dyDescent="0.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ht="17.25" x14ac:dyDescent="0.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ht="17.25" x14ac:dyDescent="0.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ht="17.25" x14ac:dyDescent="0.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ht="17.25" x14ac:dyDescent="0.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ht="17.25" x14ac:dyDescent="0.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ht="17.25" x14ac:dyDescent="0.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ht="17.25" x14ac:dyDescent="0.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ht="17.25" x14ac:dyDescent="0.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ht="17.25" x14ac:dyDescent="0.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ht="17.25" x14ac:dyDescent="0.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ht="17.25" x14ac:dyDescent="0.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ht="17.25" x14ac:dyDescent="0.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ht="17.25" x14ac:dyDescent="0.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ht="17.25" x14ac:dyDescent="0.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ht="17.25" x14ac:dyDescent="0.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ht="17.25" x14ac:dyDescent="0.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ht="17.25" x14ac:dyDescent="0.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ht="17.25" x14ac:dyDescent="0.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ht="17.25" x14ac:dyDescent="0.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ht="17.25" x14ac:dyDescent="0.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ht="17.25" x14ac:dyDescent="0.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ht="17.25" x14ac:dyDescent="0.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ht="17.25" x14ac:dyDescent="0.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ht="17.25" x14ac:dyDescent="0.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ht="17.25" x14ac:dyDescent="0.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ht="17.25" x14ac:dyDescent="0.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ht="17.25" x14ac:dyDescent="0.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ht="17.25" x14ac:dyDescent="0.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ht="17.25" x14ac:dyDescent="0.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ht="17.25" x14ac:dyDescent="0.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ht="17.25" x14ac:dyDescent="0.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ht="17.25" x14ac:dyDescent="0.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ht="17.25" x14ac:dyDescent="0.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ht="17.25" x14ac:dyDescent="0.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ht="17.25" x14ac:dyDescent="0.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ht="17.25" x14ac:dyDescent="0.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ht="17.25" x14ac:dyDescent="0.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ht="17.25" x14ac:dyDescent="0.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ht="17.25" x14ac:dyDescent="0.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ht="17.25" x14ac:dyDescent="0.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ht="17.25" x14ac:dyDescent="0.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ht="17.25" x14ac:dyDescent="0.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ht="17.25" x14ac:dyDescent="0.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ht="17.25" x14ac:dyDescent="0.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ht="17.25" x14ac:dyDescent="0.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ht="17.25" x14ac:dyDescent="0.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ht="17.25" x14ac:dyDescent="0.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ht="17.25" x14ac:dyDescent="0.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ht="17.25" x14ac:dyDescent="0.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ht="17.25" x14ac:dyDescent="0.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ht="17.25" x14ac:dyDescent="0.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ht="17.25" x14ac:dyDescent="0.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ht="17.25" x14ac:dyDescent="0.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ht="17.25" x14ac:dyDescent="0.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ht="17.25" x14ac:dyDescent="0.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ht="17.25" x14ac:dyDescent="0.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ht="17.25" x14ac:dyDescent="0.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ht="17.25" x14ac:dyDescent="0.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ht="17.25" x14ac:dyDescent="0.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ht="17.25" x14ac:dyDescent="0.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ht="17.25" x14ac:dyDescent="0.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ht="17.25" x14ac:dyDescent="0.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ht="17.25" x14ac:dyDescent="0.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ht="17.25" x14ac:dyDescent="0.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ht="17.25" x14ac:dyDescent="0.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ht="17.25" x14ac:dyDescent="0.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ht="17.25" x14ac:dyDescent="0.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ht="17.25" x14ac:dyDescent="0.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ht="17.25" x14ac:dyDescent="0.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ht="17.25" x14ac:dyDescent="0.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ht="17.25" x14ac:dyDescent="0.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ht="17.25" x14ac:dyDescent="0.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ht="17.25" x14ac:dyDescent="0.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ht="17.25" x14ac:dyDescent="0.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ht="17.25" x14ac:dyDescent="0.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ht="17.25" x14ac:dyDescent="0.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ht="17.25" x14ac:dyDescent="0.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ht="17.25" x14ac:dyDescent="0.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ht="17.25" x14ac:dyDescent="0.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ht="17.25" x14ac:dyDescent="0.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ht="17.25" x14ac:dyDescent="0.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ht="17.25" x14ac:dyDescent="0.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ht="17.25" x14ac:dyDescent="0.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ht="17.25" x14ac:dyDescent="0.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ht="17.25" x14ac:dyDescent="0.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ht="17.25" x14ac:dyDescent="0.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ht="17.25" x14ac:dyDescent="0.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ht="17.25" x14ac:dyDescent="0.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ht="17.25" x14ac:dyDescent="0.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ht="17.25" x14ac:dyDescent="0.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ht="17.25" x14ac:dyDescent="0.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ht="17.25" x14ac:dyDescent="0.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ht="17.25" x14ac:dyDescent="0.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ht="17.25" x14ac:dyDescent="0.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ht="17.25" x14ac:dyDescent="0.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ht="17.25" x14ac:dyDescent="0.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ht="17.25" x14ac:dyDescent="0.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ht="17.25" x14ac:dyDescent="0.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ht="17.25" x14ac:dyDescent="0.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ht="17.25" x14ac:dyDescent="0.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ht="17.25" x14ac:dyDescent="0.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ht="17.25" x14ac:dyDescent="0.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ht="17.25" x14ac:dyDescent="0.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ht="17.25" x14ac:dyDescent="0.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ht="17.25" x14ac:dyDescent="0.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ht="17.25" x14ac:dyDescent="0.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ht="17.25" x14ac:dyDescent="0.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ht="17.25" x14ac:dyDescent="0.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ht="17.25" x14ac:dyDescent="0.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ht="17.25" x14ac:dyDescent="0.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ht="17.25" x14ac:dyDescent="0.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ht="17.25" x14ac:dyDescent="0.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ht="17.25" x14ac:dyDescent="0.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ht="17.25" x14ac:dyDescent="0.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ht="17.25" x14ac:dyDescent="0.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ht="17.25" x14ac:dyDescent="0.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ht="17.25" x14ac:dyDescent="0.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ht="17.25" x14ac:dyDescent="0.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7.25" x14ac:dyDescent="0.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2:27" ht="17.25" x14ac:dyDescent="0.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2:27" ht="17.25" x14ac:dyDescent="0.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2:27" ht="17.25" x14ac:dyDescent="0.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2:27" ht="17.25" x14ac:dyDescent="0.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2:27" ht="17.25" x14ac:dyDescent="0.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2:27" ht="17.25" x14ac:dyDescent="0.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2:27" ht="17.25" x14ac:dyDescent="0.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2:27" ht="17.25" x14ac:dyDescent="0.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2:27" ht="17.25" x14ac:dyDescent="0.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2:27" ht="17.25" x14ac:dyDescent="0.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2:27" ht="17.25" x14ac:dyDescent="0.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2:27" ht="17.25" x14ac:dyDescent="0.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2:27" ht="17.25" x14ac:dyDescent="0.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2:27" ht="17.25" x14ac:dyDescent="0.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2:27" ht="17.25" x14ac:dyDescent="0.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2:27" ht="17.25" x14ac:dyDescent="0.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2:27" ht="17.25" x14ac:dyDescent="0.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2:27" ht="17.25" x14ac:dyDescent="0.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2:27" ht="17.25" x14ac:dyDescent="0.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2:27" ht="17.25" x14ac:dyDescent="0.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2:27" ht="17.25" x14ac:dyDescent="0.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2:27" ht="17.25" x14ac:dyDescent="0.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2:27" ht="17.25" x14ac:dyDescent="0.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2:27" ht="17.25" x14ac:dyDescent="0.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2:27" ht="17.25" x14ac:dyDescent="0.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2:27" ht="17.25" x14ac:dyDescent="0.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2:27" ht="17.25" x14ac:dyDescent="0.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2:27" ht="17.25" x14ac:dyDescent="0.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2:27" ht="17.25" x14ac:dyDescent="0.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2:27" ht="17.25" x14ac:dyDescent="0.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2:27" ht="17.25" x14ac:dyDescent="0.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2:27" ht="17.25" x14ac:dyDescent="0.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spans="2:27" ht="17.25" x14ac:dyDescent="0.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spans="2:27" ht="17.25" x14ac:dyDescent="0.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spans="2:27" ht="17.25" x14ac:dyDescent="0.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row r="1028" spans="2:27" ht="17.25" x14ac:dyDescent="0.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row>
    <row r="1029" spans="2:27" ht="17.25" x14ac:dyDescent="0.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row>
    <row r="1030" spans="2:27" ht="17.25" x14ac:dyDescent="0.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row>
    <row r="1031" spans="2:27" ht="17.25" x14ac:dyDescent="0.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row>
    <row r="1032" spans="2:27" ht="17.25" x14ac:dyDescent="0.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row>
    <row r="1033" spans="2:27" ht="17.25" x14ac:dyDescent="0.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row>
    <row r="1034" spans="2:27" ht="17.25" x14ac:dyDescent="0.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row>
    <row r="1035" spans="2:27" ht="17.25" x14ac:dyDescent="0.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row>
    <row r="1036" spans="2:27" ht="17.25" x14ac:dyDescent="0.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row>
    <row r="1037" spans="2:27" ht="17.25" x14ac:dyDescent="0.3">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row>
    <row r="1038" spans="2:27" ht="17.25" x14ac:dyDescent="0.3">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row>
    <row r="1039" spans="2:27" ht="17.25" x14ac:dyDescent="0.3">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row>
    <row r="1040" spans="2:27" ht="17.25" x14ac:dyDescent="0.3">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row>
    <row r="1041" spans="2:27" ht="17.25" x14ac:dyDescent="0.3">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row>
    <row r="1042" spans="2:27" ht="17.25" x14ac:dyDescent="0.3">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row>
    <row r="1043" spans="2:27" ht="17.25" x14ac:dyDescent="0.3">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row>
    <row r="1044" spans="2:27" ht="17.25" x14ac:dyDescent="0.3">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row>
    <row r="1045" spans="2:27" ht="17.25" x14ac:dyDescent="0.3">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row>
    <row r="1046" spans="2:27" ht="17.25" x14ac:dyDescent="0.3">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row>
    <row r="1047" spans="2:27" ht="17.25" x14ac:dyDescent="0.3">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row>
    <row r="1048" spans="2:27" ht="17.25" x14ac:dyDescent="0.3">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row>
    <row r="1049" spans="2:27" ht="17.25" x14ac:dyDescent="0.3">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row>
    <row r="1050" spans="2:27" ht="17.25" x14ac:dyDescent="0.3">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row>
    <row r="1051" spans="2:27" ht="17.25" x14ac:dyDescent="0.3">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row>
    <row r="1052" spans="2:27" ht="17.25" x14ac:dyDescent="0.3">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row>
    <row r="1053" spans="2:27" ht="17.25" x14ac:dyDescent="0.3">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row>
    <row r="1054" spans="2:27" ht="17.25" x14ac:dyDescent="0.3">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row>
    <row r="1055" spans="2:27" ht="17.25" x14ac:dyDescent="0.3">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row>
    <row r="1056" spans="2:27" ht="17.25" x14ac:dyDescent="0.3">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row>
    <row r="1057" spans="2:27" ht="17.25" x14ac:dyDescent="0.3">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row>
    <row r="1058" spans="2:27" ht="17.25" x14ac:dyDescent="0.3">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row>
    <row r="1059" spans="2:27" ht="17.25" x14ac:dyDescent="0.3">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row>
    <row r="1060" spans="2:27" ht="17.25" x14ac:dyDescent="0.3">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row>
    <row r="1061" spans="2:27" ht="17.25" x14ac:dyDescent="0.3">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row>
    <row r="1062" spans="2:27" ht="17.25" x14ac:dyDescent="0.3">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row>
    <row r="1063" spans="2:27" ht="17.25" x14ac:dyDescent="0.3">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row>
    <row r="1064" spans="2:27" ht="17.25" x14ac:dyDescent="0.3">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row>
    <row r="1065" spans="2:27" ht="17.25" x14ac:dyDescent="0.3">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row>
    <row r="1066" spans="2:27" ht="17.25" x14ac:dyDescent="0.3">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row>
    <row r="1067" spans="2:27" ht="17.25" x14ac:dyDescent="0.3">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row>
    <row r="1068" spans="2:27" ht="17.25" x14ac:dyDescent="0.3">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row>
  </sheetData>
  <mergeCells count="70">
    <mergeCell ref="B4:K4"/>
    <mergeCell ref="B57:K57"/>
    <mergeCell ref="J5:K5"/>
    <mergeCell ref="J6:K6"/>
    <mergeCell ref="J7:K7"/>
    <mergeCell ref="J8:K8"/>
    <mergeCell ref="D32:G32"/>
    <mergeCell ref="H32:K32"/>
    <mergeCell ref="B42:K42"/>
    <mergeCell ref="B44:K44"/>
    <mergeCell ref="D45:G45"/>
    <mergeCell ref="H45:K45"/>
    <mergeCell ref="B32:C32"/>
    <mergeCell ref="B45:C45"/>
    <mergeCell ref="B14:K14"/>
    <mergeCell ref="B22:K22"/>
    <mergeCell ref="B99:K99"/>
    <mergeCell ref="B59:K59"/>
    <mergeCell ref="H106:K106"/>
    <mergeCell ref="H92:K92"/>
    <mergeCell ref="B76:K76"/>
    <mergeCell ref="B62:C62"/>
    <mergeCell ref="B77:C77"/>
    <mergeCell ref="B84:C84"/>
    <mergeCell ref="B92:C92"/>
    <mergeCell ref="B100:C100"/>
    <mergeCell ref="B106:C106"/>
    <mergeCell ref="D106:G106"/>
    <mergeCell ref="B105:K105"/>
    <mergeCell ref="D100:G100"/>
    <mergeCell ref="H100:K100"/>
    <mergeCell ref="D77:G77"/>
    <mergeCell ref="H77:K77"/>
    <mergeCell ref="D92:G92"/>
    <mergeCell ref="B91:K91"/>
    <mergeCell ref="B61:K61"/>
    <mergeCell ref="D62:G62"/>
    <mergeCell ref="H62:K62"/>
    <mergeCell ref="D84:G84"/>
    <mergeCell ref="H84:K84"/>
    <mergeCell ref="B83:K83"/>
    <mergeCell ref="D23:G23"/>
    <mergeCell ref="H23:K23"/>
    <mergeCell ref="B31:K31"/>
    <mergeCell ref="B23:C23"/>
    <mergeCell ref="B15:C15"/>
    <mergeCell ref="D8:E8"/>
    <mergeCell ref="D9:E9"/>
    <mergeCell ref="F10:G10"/>
    <mergeCell ref="H10:K10"/>
    <mergeCell ref="B12:K12"/>
    <mergeCell ref="F9:G9"/>
    <mergeCell ref="H8:I8"/>
    <mergeCell ref="D10:E10"/>
    <mergeCell ref="B2:K2"/>
    <mergeCell ref="D15:G15"/>
    <mergeCell ref="H15:K15"/>
    <mergeCell ref="B5:C5"/>
    <mergeCell ref="D5:E5"/>
    <mergeCell ref="B6:C6"/>
    <mergeCell ref="B7:C7"/>
    <mergeCell ref="B8:C8"/>
    <mergeCell ref="B9:C9"/>
    <mergeCell ref="B10:C10"/>
    <mergeCell ref="H7:I7"/>
    <mergeCell ref="H6:I6"/>
    <mergeCell ref="H5:I5"/>
    <mergeCell ref="H9:K9"/>
    <mergeCell ref="D6:E6"/>
    <mergeCell ref="D7:E7"/>
  </mergeCells>
  <printOptions gridLines="1"/>
  <pageMargins left="0.7" right="0.7" top="0.75" bottom="0.75" header="0.3" footer="0.3"/>
  <pageSetup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2.625" defaultRowHeight="15" customHeight="1" x14ac:dyDescent="0.2"/>
  <cols>
    <col min="1"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 Log</vt:lpstr>
      <vt:lpstr>Data Template</vt:lpstr>
      <vt:lpstr>Sheet3</vt:lpstr>
      <vt:lpstr>'Data Template'!Print_Area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Shumaker, Roger</dc:creator>
  <cp:lastModifiedBy>Shumaker, Roger</cp:lastModifiedBy>
  <cp:lastPrinted>2020-10-23T15:52:35Z</cp:lastPrinted>
  <dcterms:created xsi:type="dcterms:W3CDTF">2021-06-28T18:49:10Z</dcterms:created>
  <dcterms:modified xsi:type="dcterms:W3CDTF">2021-06-28T18:49:10Z</dcterms:modified>
</cp:coreProperties>
</file>