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
    </mc:Choice>
  </mc:AlternateContent>
  <xr:revisionPtr revIDLastSave="0" documentId="13_ncr:1_{627D9C6D-4139-4A77-85C9-21E2B9121196}" xr6:coauthVersionLast="45" xr6:coauthVersionMax="45" xr10:uidLastSave="{00000000-0000-0000-0000-000000000000}"/>
  <bookViews>
    <workbookView xWindow="-11046" yWindow="1908" windowWidth="17280" windowHeight="10074" firstSheet="2" activeTab="10" xr2:uid="{00000000-000D-0000-FFFF-FFFF00000000}"/>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3 Parameter, Plain, Unc., AFAL" sheetId="17" r:id="rId12"/>
    <sheet name="34401, Plain, Unc., AFAL" sheetId="14" r:id="rId13"/>
    <sheet name="34450, Plain, Unc., AFAL" sheetId="15" r:id="rId14"/>
    <sheet name="PFA Calculator Validation" sheetId="13" r:id="rId15"/>
    <sheet name="Description and Accuracy Ref" sheetId="10" state="hidden" r:id="rId16"/>
  </sheets>
  <functionGroups builtInGroupCount="19"/>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11">'3 Parameter, Plain, Unc., AFAL'!$B$1:$M$61,'3 Parameter, Plain, Unc., AFAL'!$A$70:$N$135,'3 Parameter, Plain, Unc., AFAL'!$A$144:$N$213</definedName>
    <definedName name="_xlnm.Print_Area" localSheetId="12">'34401, Plain, Unc., AFAL'!$A$1:$L$61,'34401, Plain, Unc., AFAL'!$A$69:$L$129,'34401, Plain, Unc., AFAL'!$A$139:$M$194,'34401, Plain, Unc., AFAL'!$A$203:$M$262,'34401, Plain, Unc., AFAL'!$A$271:$M$326,'34401, Plain, Unc., AFAL'!$A$335:$M$394</definedName>
    <definedName name="_xlnm.Print_Area" localSheetId="13">'34450, Plain, Unc., AFAL'!$A$1:$L$61,'34450, Plain, Unc., AFAL'!$A$69:$L$132,'34450, Plain, Unc., AFAL'!$A$142:$M$210,'34450, Plain, Unc., AFAL'!$A$219:$M$287,'34450, Plain, Unc., AFAL'!$A$296:$M$356,'34450, Plain, Unc., AFAL'!$A$365:$M$433,'34450, Plain, Unc., AFAL'!$A$442:$M$510,'34450, Plain, Unc., AFAL'!$A$519:$M$579</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AFAL'!$A$1:$L$60,'Single, Plain, Unc., AFAL'!$A$69:$M$131,'Single, Plain, Unc., AFAL'!$A$139:$M$190</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89" i="14" l="1"/>
  <c r="S388" i="14"/>
  <c r="S257" i="14"/>
  <c r="S256" i="14"/>
  <c r="S262" i="14"/>
  <c r="T262" i="14" s="1"/>
  <c r="S261" i="14"/>
  <c r="T261" i="14" s="1"/>
  <c r="T249" i="14"/>
  <c r="S252" i="14"/>
  <c r="S251" i="14"/>
  <c r="S250" i="14"/>
  <c r="S249" i="14"/>
  <c r="S384" i="14"/>
  <c r="S383" i="14"/>
  <c r="S382" i="14"/>
  <c r="S381" i="14"/>
  <c r="T381" i="14" s="1"/>
  <c r="T393" i="14"/>
  <c r="S394" i="14"/>
  <c r="S393" i="14"/>
  <c r="T374" i="14"/>
  <c r="S377" i="14"/>
  <c r="S376" i="14"/>
  <c r="S375" i="14"/>
  <c r="S374" i="14"/>
  <c r="S243" i="14"/>
  <c r="S242" i="14"/>
  <c r="T242" i="14"/>
  <c r="S245" i="14"/>
  <c r="S244" i="14"/>
  <c r="T368" i="14"/>
  <c r="S370" i="14"/>
  <c r="S369" i="14"/>
  <c r="S368" i="14"/>
  <c r="S238" i="14"/>
  <c r="S237" i="14"/>
  <c r="S236" i="14"/>
  <c r="T236" i="14" s="1"/>
  <c r="T354" i="14"/>
  <c r="S364" i="14"/>
  <c r="S363" i="14"/>
  <c r="S362" i="14"/>
  <c r="S361" i="14"/>
  <c r="S360" i="14"/>
  <c r="S359" i="14"/>
  <c r="S358" i="14"/>
  <c r="S357" i="14"/>
  <c r="S356" i="14"/>
  <c r="S355" i="14"/>
  <c r="S354" i="14"/>
  <c r="S232" i="14"/>
  <c r="S231" i="14"/>
  <c r="S230" i="14"/>
  <c r="S229" i="14"/>
  <c r="S228" i="14"/>
  <c r="S227" i="14"/>
  <c r="S226" i="14"/>
  <c r="S225" i="14"/>
  <c r="S224" i="14"/>
  <c r="S223" i="14"/>
  <c r="S222" i="14"/>
  <c r="T222" i="14" s="1"/>
  <c r="T345" i="14"/>
  <c r="S350" i="14"/>
  <c r="S349" i="14"/>
  <c r="S348" i="14"/>
  <c r="S347" i="14"/>
  <c r="S346" i="14"/>
  <c r="S345" i="14"/>
  <c r="S216" i="14"/>
  <c r="S215" i="14"/>
  <c r="S218" i="14"/>
  <c r="S217" i="14"/>
  <c r="S214" i="14"/>
  <c r="S213" i="14"/>
  <c r="T213" i="14" s="1"/>
  <c r="S304" i="14"/>
  <c r="S303" i="14"/>
  <c r="S302" i="14"/>
  <c r="S301" i="14"/>
  <c r="S300" i="14"/>
  <c r="S299" i="14"/>
  <c r="S298" i="14"/>
  <c r="S293" i="14"/>
  <c r="S292" i="14"/>
  <c r="S291" i="14"/>
  <c r="S290" i="14"/>
  <c r="S289" i="14"/>
  <c r="S284" i="14"/>
  <c r="S283" i="14"/>
  <c r="S282" i="14"/>
  <c r="S281" i="14"/>
  <c r="S172" i="14"/>
  <c r="S171" i="14"/>
  <c r="S170" i="14"/>
  <c r="S169" i="14"/>
  <c r="S168" i="14"/>
  <c r="S166" i="14"/>
  <c r="S167" i="14"/>
  <c r="S161" i="14"/>
  <c r="S160" i="14"/>
  <c r="S159" i="14"/>
  <c r="S158" i="14"/>
  <c r="S157" i="14"/>
  <c r="S152" i="14"/>
  <c r="S151" i="14"/>
  <c r="S150" i="14"/>
  <c r="S149" i="14"/>
  <c r="E579" i="15" l="1"/>
  <c r="E578" i="15"/>
  <c r="E559" i="15"/>
  <c r="E560" i="15"/>
  <c r="E561" i="15"/>
  <c r="E562" i="15"/>
  <c r="E563" i="15"/>
  <c r="E564" i="15"/>
  <c r="E565" i="15"/>
  <c r="E566" i="15"/>
  <c r="E567" i="15"/>
  <c r="E568" i="15"/>
  <c r="E569" i="15"/>
  <c r="E570" i="15"/>
  <c r="E571" i="15"/>
  <c r="E572" i="15"/>
  <c r="E573" i="15"/>
  <c r="E574" i="15"/>
  <c r="E558" i="15"/>
  <c r="E550" i="15"/>
  <c r="E551" i="15"/>
  <c r="E552" i="15"/>
  <c r="E553" i="15"/>
  <c r="E554" i="15"/>
  <c r="E549" i="15"/>
  <c r="E540" i="15"/>
  <c r="E541" i="15"/>
  <c r="E542" i="15"/>
  <c r="E543" i="15"/>
  <c r="E544" i="15"/>
  <c r="E545" i="15"/>
  <c r="E539" i="15"/>
  <c r="E530" i="15"/>
  <c r="E531" i="15"/>
  <c r="E532" i="15"/>
  <c r="E533" i="15"/>
  <c r="E534" i="15"/>
  <c r="E535" i="15"/>
  <c r="E529" i="15"/>
  <c r="E505" i="15"/>
  <c r="E506" i="15"/>
  <c r="E507" i="15"/>
  <c r="E508" i="15"/>
  <c r="E509" i="15"/>
  <c r="E510" i="15"/>
  <c r="E50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474" i="15"/>
  <c r="E464" i="15"/>
  <c r="E465" i="15"/>
  <c r="E466" i="15"/>
  <c r="E467" i="15"/>
  <c r="E468" i="15"/>
  <c r="E469" i="15"/>
  <c r="E463" i="15"/>
  <c r="E453" i="15"/>
  <c r="E454" i="15"/>
  <c r="E455" i="15"/>
  <c r="E456" i="15"/>
  <c r="E457" i="15"/>
  <c r="E458" i="15"/>
  <c r="E452" i="15"/>
  <c r="E406" i="15"/>
  <c r="E407" i="15"/>
  <c r="E408" i="15"/>
  <c r="E409" i="15"/>
  <c r="E410" i="15"/>
  <c r="E411" i="15"/>
  <c r="E405" i="15"/>
  <c r="E397" i="15"/>
  <c r="E398" i="15"/>
  <c r="E399" i="15"/>
  <c r="E400" i="15"/>
  <c r="E396" i="15"/>
  <c r="E386" i="15"/>
  <c r="E387" i="15"/>
  <c r="E388" i="15"/>
  <c r="E389" i="15"/>
  <c r="E390" i="15"/>
  <c r="E391" i="15"/>
  <c r="E385" i="15"/>
  <c r="E376" i="15"/>
  <c r="E377" i="15"/>
  <c r="E378" i="15"/>
  <c r="E379" i="15"/>
  <c r="E380" i="15"/>
  <c r="E375" i="15"/>
  <c r="E356" i="15"/>
  <c r="E355" i="15"/>
  <c r="E336" i="15"/>
  <c r="E337" i="15"/>
  <c r="E338" i="15"/>
  <c r="E339" i="15"/>
  <c r="E340" i="15"/>
  <c r="E341" i="15"/>
  <c r="E342" i="15"/>
  <c r="E343" i="15"/>
  <c r="E344" i="15"/>
  <c r="E345" i="15"/>
  <c r="E346" i="15"/>
  <c r="E347" i="15"/>
  <c r="E348" i="15"/>
  <c r="E349" i="15"/>
  <c r="E350" i="15"/>
  <c r="E351" i="15"/>
  <c r="E335" i="15"/>
  <c r="E327" i="15"/>
  <c r="E328" i="15"/>
  <c r="E329" i="15"/>
  <c r="E330" i="15"/>
  <c r="E331" i="15"/>
  <c r="E326" i="15"/>
  <c r="E317" i="15"/>
  <c r="E318" i="15"/>
  <c r="E319" i="15"/>
  <c r="E320" i="15"/>
  <c r="E321" i="15"/>
  <c r="E322" i="15"/>
  <c r="E316" i="15"/>
  <c r="E307" i="15"/>
  <c r="E308" i="15"/>
  <c r="E309" i="15"/>
  <c r="E310" i="15"/>
  <c r="E311" i="15"/>
  <c r="E312" i="15"/>
  <c r="E306" i="15"/>
  <c r="E282" i="15"/>
  <c r="E283" i="15"/>
  <c r="E284" i="15"/>
  <c r="E285" i="15"/>
  <c r="E286" i="15"/>
  <c r="E287" i="15"/>
  <c r="E28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51" i="15"/>
  <c r="E241" i="15"/>
  <c r="E242" i="15"/>
  <c r="E243" i="15"/>
  <c r="E244" i="15"/>
  <c r="E245" i="15"/>
  <c r="E246" i="15"/>
  <c r="E240" i="15"/>
  <c r="E230" i="15"/>
  <c r="E231" i="15"/>
  <c r="E232" i="15"/>
  <c r="E233" i="15"/>
  <c r="E234" i="15"/>
  <c r="E235" i="15"/>
  <c r="E229" i="15"/>
  <c r="E183" i="15"/>
  <c r="E184" i="15"/>
  <c r="E185" i="15"/>
  <c r="E186" i="15"/>
  <c r="E187" i="15"/>
  <c r="E188" i="15"/>
  <c r="E182" i="15"/>
  <c r="E174" i="15"/>
  <c r="E175" i="15"/>
  <c r="E176" i="15"/>
  <c r="E177" i="15"/>
  <c r="E173" i="15"/>
  <c r="E163" i="15"/>
  <c r="E164" i="15"/>
  <c r="E165" i="15"/>
  <c r="E166" i="15"/>
  <c r="E167" i="15"/>
  <c r="E168" i="15"/>
  <c r="E162" i="15"/>
  <c r="E153" i="15"/>
  <c r="E154" i="15"/>
  <c r="E155" i="15"/>
  <c r="E156" i="15"/>
  <c r="E157" i="15"/>
  <c r="E152" i="15"/>
  <c r="E394" i="14" l="1"/>
  <c r="E393" i="14"/>
  <c r="E389" i="14"/>
  <c r="E388" i="14"/>
  <c r="E382" i="14"/>
  <c r="E383" i="14"/>
  <c r="E384" i="14"/>
  <c r="E381" i="14"/>
  <c r="E375" i="14"/>
  <c r="E376" i="14"/>
  <c r="E377" i="14"/>
  <c r="E374" i="14"/>
  <c r="E369" i="14"/>
  <c r="E370" i="14"/>
  <c r="E368" i="14"/>
  <c r="E355" i="14"/>
  <c r="E356" i="14"/>
  <c r="E357" i="14"/>
  <c r="E358" i="14"/>
  <c r="E359" i="14"/>
  <c r="E360" i="14"/>
  <c r="E361" i="14"/>
  <c r="E362" i="14"/>
  <c r="E363" i="14"/>
  <c r="E364" i="14"/>
  <c r="E354" i="14"/>
  <c r="E346" i="14"/>
  <c r="E347" i="14"/>
  <c r="E348" i="14"/>
  <c r="E349" i="14"/>
  <c r="E350" i="14"/>
  <c r="E345" i="14"/>
  <c r="E299" i="14"/>
  <c r="E300" i="14"/>
  <c r="E301" i="14"/>
  <c r="E302" i="14"/>
  <c r="E303" i="14"/>
  <c r="E304" i="14"/>
  <c r="E298" i="14"/>
  <c r="E290" i="14"/>
  <c r="E291" i="14"/>
  <c r="E292" i="14"/>
  <c r="E293" i="14"/>
  <c r="E289" i="14"/>
  <c r="E282" i="14"/>
  <c r="E283" i="14"/>
  <c r="E284" i="14"/>
  <c r="E281" i="14"/>
  <c r="E262" i="14"/>
  <c r="E261" i="14"/>
  <c r="E257" i="14"/>
  <c r="E256" i="14"/>
  <c r="E250" i="14"/>
  <c r="E251" i="14"/>
  <c r="E252" i="14"/>
  <c r="E249" i="14"/>
  <c r="E243" i="14"/>
  <c r="E244" i="14"/>
  <c r="E245" i="14"/>
  <c r="E242" i="14"/>
  <c r="E237" i="14"/>
  <c r="E238" i="14"/>
  <c r="E236" i="14"/>
  <c r="E223" i="14"/>
  <c r="E224" i="14"/>
  <c r="E225" i="14"/>
  <c r="E226" i="14"/>
  <c r="E227" i="14"/>
  <c r="E228" i="14"/>
  <c r="E229" i="14"/>
  <c r="E230" i="14"/>
  <c r="E231" i="14"/>
  <c r="E232" i="14"/>
  <c r="E222" i="14"/>
  <c r="E214" i="14"/>
  <c r="E215" i="14"/>
  <c r="E216" i="14"/>
  <c r="E217" i="14"/>
  <c r="E218" i="14"/>
  <c r="E213" i="14"/>
  <c r="E167" i="14"/>
  <c r="E168" i="14"/>
  <c r="E169" i="14"/>
  <c r="E170" i="14"/>
  <c r="E171" i="14"/>
  <c r="E172" i="14"/>
  <c r="E166" i="14"/>
  <c r="E158" i="14"/>
  <c r="E159" i="14"/>
  <c r="E160" i="14"/>
  <c r="E161" i="14"/>
  <c r="E157" i="14"/>
  <c r="E150" i="14"/>
  <c r="E151" i="14"/>
  <c r="E152" i="14"/>
  <c r="E149" i="14"/>
  <c r="E170" i="17"/>
  <c r="E169" i="17"/>
  <c r="E168" i="17"/>
  <c r="E167" i="17"/>
  <c r="E163" i="17"/>
  <c r="E162" i="17"/>
  <c r="E161" i="17"/>
  <c r="E160" i="17"/>
  <c r="E156" i="17"/>
  <c r="E155" i="17"/>
  <c r="E154" i="17"/>
  <c r="E153" i="17"/>
  <c r="E113" i="17"/>
  <c r="E112" i="17"/>
  <c r="E111" i="17"/>
  <c r="E110" i="17"/>
  <c r="E105" i="17"/>
  <c r="E104" i="17"/>
  <c r="E103" i="17"/>
  <c r="E102" i="17"/>
  <c r="E95" i="17"/>
  <c r="E96" i="17"/>
  <c r="E97" i="17"/>
  <c r="E94" i="17"/>
  <c r="E168" i="11" l="1"/>
  <c r="E167" i="11"/>
  <c r="E166" i="11"/>
  <c r="E165" i="11"/>
  <c r="E164" i="11"/>
  <c r="E163" i="11"/>
  <c r="E162" i="11"/>
  <c r="E161" i="11"/>
  <c r="E160" i="11"/>
  <c r="E159" i="11"/>
  <c r="E158" i="11"/>
  <c r="E157" i="11"/>
  <c r="E156" i="11"/>
  <c r="E155" i="11"/>
  <c r="E154" i="11"/>
  <c r="E153" i="11"/>
  <c r="E152" i="11"/>
  <c r="E151" i="11"/>
  <c r="E150" i="11"/>
  <c r="E149" i="11"/>
  <c r="E148" i="11"/>
  <c r="E79" i="11"/>
  <c r="E80" i="11"/>
  <c r="E81" i="11"/>
  <c r="E82" i="11"/>
  <c r="E83" i="11"/>
  <c r="E84" i="11"/>
  <c r="E85" i="11"/>
  <c r="E86" i="11"/>
  <c r="E87" i="11"/>
  <c r="E88" i="11"/>
  <c r="E89" i="11"/>
  <c r="E90" i="11"/>
  <c r="E91" i="11"/>
  <c r="E92" i="11"/>
  <c r="E93" i="11"/>
  <c r="E94" i="11"/>
  <c r="E95" i="11"/>
  <c r="E96" i="11"/>
  <c r="E97" i="11"/>
  <c r="E98" i="11"/>
  <c r="E78" i="11"/>
  <c r="AF170" i="17" l="1"/>
  <c r="AE170" i="17"/>
  <c r="L170" i="17" s="1"/>
  <c r="AD170" i="17"/>
  <c r="AC170" i="17"/>
  <c r="AB170" i="17"/>
  <c r="AA170" i="17"/>
  <c r="Y170" i="17"/>
  <c r="Q170" i="17" s="1"/>
  <c r="X170" i="17"/>
  <c r="W170" i="17"/>
  <c r="V170" i="17"/>
  <c r="H170" i="17"/>
  <c r="M170" i="17" s="1"/>
  <c r="F170" i="17"/>
  <c r="AF169" i="17"/>
  <c r="AE169" i="17"/>
  <c r="L169" i="17" s="1"/>
  <c r="AD169" i="17"/>
  <c r="AC169" i="17"/>
  <c r="AB169" i="17"/>
  <c r="AA169" i="17"/>
  <c r="Y169" i="17"/>
  <c r="J169" i="17" s="1"/>
  <c r="X169" i="17"/>
  <c r="W169" i="17"/>
  <c r="V169" i="17"/>
  <c r="H169" i="17"/>
  <c r="M169" i="17" s="1"/>
  <c r="F169" i="17"/>
  <c r="AF168" i="17"/>
  <c r="AE168" i="17"/>
  <c r="L168" i="17" s="1"/>
  <c r="AD168" i="17"/>
  <c r="AC168" i="17"/>
  <c r="AB168" i="17"/>
  <c r="AA168" i="17"/>
  <c r="Y168" i="17"/>
  <c r="Z168" i="17" s="1"/>
  <c r="X168" i="17"/>
  <c r="W168" i="17"/>
  <c r="V168" i="17"/>
  <c r="H168" i="17"/>
  <c r="M168" i="17" s="1"/>
  <c r="F168" i="17"/>
  <c r="AF167" i="17"/>
  <c r="AE167" i="17"/>
  <c r="L167" i="17" s="1"/>
  <c r="AD167" i="17"/>
  <c r="AC167" i="17"/>
  <c r="AB167" i="17"/>
  <c r="AA167" i="17"/>
  <c r="Y167" i="17"/>
  <c r="Z167" i="17" s="1"/>
  <c r="X167" i="17"/>
  <c r="W167" i="17"/>
  <c r="V167" i="17"/>
  <c r="R167" i="17"/>
  <c r="H167" i="17"/>
  <c r="M167" i="17" s="1"/>
  <c r="F167" i="17"/>
  <c r="AF163" i="17"/>
  <c r="AE163" i="17"/>
  <c r="L163" i="17" s="1"/>
  <c r="AD163" i="17"/>
  <c r="AC163" i="17"/>
  <c r="AB163" i="17"/>
  <c r="AA163" i="17"/>
  <c r="Y163" i="17"/>
  <c r="R163" i="17" s="1"/>
  <c r="X163" i="17"/>
  <c r="W163" i="17"/>
  <c r="V163" i="17"/>
  <c r="Q163" i="17"/>
  <c r="H163" i="17"/>
  <c r="M163" i="17" s="1"/>
  <c r="F163" i="17"/>
  <c r="AF162" i="17"/>
  <c r="AE162" i="17"/>
  <c r="L162" i="17" s="1"/>
  <c r="AD162" i="17"/>
  <c r="AC162" i="17"/>
  <c r="AB162" i="17"/>
  <c r="AA162" i="17"/>
  <c r="Y162" i="17"/>
  <c r="Z162" i="17" s="1"/>
  <c r="X162" i="17"/>
  <c r="W162" i="17"/>
  <c r="V162" i="17"/>
  <c r="H162" i="17"/>
  <c r="M162" i="17" s="1"/>
  <c r="F162" i="17"/>
  <c r="AF161" i="17"/>
  <c r="AE161" i="17"/>
  <c r="L161" i="17" s="1"/>
  <c r="AD161" i="17"/>
  <c r="AC161" i="17"/>
  <c r="AB161" i="17"/>
  <c r="AA161" i="17"/>
  <c r="Y161" i="17"/>
  <c r="Z161" i="17" s="1"/>
  <c r="X161" i="17"/>
  <c r="W161" i="17"/>
  <c r="V161" i="17"/>
  <c r="H161" i="17"/>
  <c r="M161" i="17" s="1"/>
  <c r="F161" i="17"/>
  <c r="AF160" i="17"/>
  <c r="AE160" i="17"/>
  <c r="L160" i="17" s="1"/>
  <c r="AD160" i="17"/>
  <c r="AC160" i="17"/>
  <c r="AB160" i="17"/>
  <c r="AA160" i="17"/>
  <c r="Y160" i="17"/>
  <c r="Q160" i="17" s="1"/>
  <c r="X160" i="17"/>
  <c r="W160" i="17"/>
  <c r="V160" i="17"/>
  <c r="H160" i="17"/>
  <c r="M160" i="17" s="1"/>
  <c r="F160" i="17"/>
  <c r="AF156" i="17"/>
  <c r="AE156" i="17"/>
  <c r="L156" i="17" s="1"/>
  <c r="AD156" i="17"/>
  <c r="AC156" i="17"/>
  <c r="AB156" i="17"/>
  <c r="AA156" i="17"/>
  <c r="Y156" i="17"/>
  <c r="Q156" i="17" s="1"/>
  <c r="X156" i="17"/>
  <c r="W156" i="17"/>
  <c r="V156" i="17"/>
  <c r="H156" i="17"/>
  <c r="M156" i="17" s="1"/>
  <c r="F156" i="17"/>
  <c r="AF155" i="17"/>
  <c r="AE155" i="17"/>
  <c r="L155" i="17" s="1"/>
  <c r="AD155" i="17"/>
  <c r="AC155" i="17"/>
  <c r="AB155" i="17"/>
  <c r="AA155" i="17"/>
  <c r="Y155" i="17"/>
  <c r="Z155" i="17" s="1"/>
  <c r="X155" i="17"/>
  <c r="W155" i="17"/>
  <c r="V155" i="17"/>
  <c r="H155" i="17"/>
  <c r="M155" i="17" s="1"/>
  <c r="F155" i="17"/>
  <c r="AF154" i="17"/>
  <c r="AE154" i="17"/>
  <c r="L154" i="17" s="1"/>
  <c r="AD154" i="17"/>
  <c r="AC154" i="17"/>
  <c r="AB154" i="17"/>
  <c r="AA154" i="17"/>
  <c r="Y154" i="17"/>
  <c r="Q154" i="17" s="1"/>
  <c r="X154" i="17"/>
  <c r="W154" i="17"/>
  <c r="V154" i="17"/>
  <c r="H154" i="17"/>
  <c r="M154" i="17" s="1"/>
  <c r="F154" i="17"/>
  <c r="AF153" i="17"/>
  <c r="AE153" i="17"/>
  <c r="L153" i="17" s="1"/>
  <c r="AD153" i="17"/>
  <c r="AC153" i="17"/>
  <c r="AB153" i="17"/>
  <c r="AA153" i="17"/>
  <c r="Y153" i="17"/>
  <c r="R153" i="17" s="1"/>
  <c r="X153" i="17"/>
  <c r="W153" i="17"/>
  <c r="V153" i="17"/>
  <c r="H153" i="17"/>
  <c r="M153" i="17" s="1"/>
  <c r="F153" i="17"/>
  <c r="H113" i="17"/>
  <c r="M113" i="17" s="1"/>
  <c r="F113" i="17"/>
  <c r="H112" i="17"/>
  <c r="M112" i="17" s="1"/>
  <c r="F112" i="17"/>
  <c r="H111" i="17"/>
  <c r="M111" i="17" s="1"/>
  <c r="F111" i="17"/>
  <c r="H110" i="17"/>
  <c r="M110" i="17" s="1"/>
  <c r="F110" i="17"/>
  <c r="H105" i="17"/>
  <c r="M105" i="17" s="1"/>
  <c r="F105" i="17"/>
  <c r="H104" i="17"/>
  <c r="M104" i="17" s="1"/>
  <c r="F104" i="17"/>
  <c r="H103" i="17"/>
  <c r="M103" i="17" s="1"/>
  <c r="F103" i="17"/>
  <c r="H102" i="17"/>
  <c r="M102" i="17" s="1"/>
  <c r="F102" i="17"/>
  <c r="R170" i="17" l="1"/>
  <c r="J167" i="17"/>
  <c r="J163" i="17"/>
  <c r="Z163" i="17"/>
  <c r="R156" i="17"/>
  <c r="R161" i="17"/>
  <c r="R160" i="17"/>
  <c r="R154" i="17"/>
  <c r="J156" i="17"/>
  <c r="Z156" i="17"/>
  <c r="R168" i="17"/>
  <c r="J161" i="17"/>
  <c r="Q167" i="17"/>
  <c r="J160" i="17"/>
  <c r="Q161" i="17"/>
  <c r="J154" i="17"/>
  <c r="Z154" i="17"/>
  <c r="J162" i="17"/>
  <c r="J168" i="17"/>
  <c r="J170" i="17"/>
  <c r="Z170" i="17"/>
  <c r="Q168" i="17"/>
  <c r="J155" i="17"/>
  <c r="R155" i="17"/>
  <c r="R162" i="17"/>
  <c r="R169" i="17"/>
  <c r="Z153" i="17"/>
  <c r="Q155" i="17"/>
  <c r="Z160" i="17"/>
  <c r="Q162" i="17"/>
  <c r="Q169" i="17"/>
  <c r="Q153" i="17"/>
  <c r="Z169" i="17"/>
  <c r="J153" i="17"/>
  <c r="AF113" i="17"/>
  <c r="AE113" i="17"/>
  <c r="L113" i="17" s="1"/>
  <c r="AD113" i="17"/>
  <c r="AC113" i="17"/>
  <c r="AB113" i="17"/>
  <c r="AA113" i="17"/>
  <c r="Y113" i="17"/>
  <c r="X113" i="17"/>
  <c r="W113" i="17"/>
  <c r="V113" i="17"/>
  <c r="AF112" i="17"/>
  <c r="AE112" i="17"/>
  <c r="L112" i="17" s="1"/>
  <c r="AD112" i="17"/>
  <c r="AC112" i="17"/>
  <c r="AB112" i="17"/>
  <c r="AA112" i="17"/>
  <c r="Y112" i="17"/>
  <c r="X112" i="17"/>
  <c r="W112" i="17"/>
  <c r="V112" i="17"/>
  <c r="AF111" i="17"/>
  <c r="AE111" i="17"/>
  <c r="L111" i="17" s="1"/>
  <c r="AD111" i="17"/>
  <c r="AC111" i="17"/>
  <c r="AB111" i="17"/>
  <c r="AA111" i="17"/>
  <c r="Y111" i="17"/>
  <c r="X111" i="17"/>
  <c r="W111" i="17"/>
  <c r="V111" i="17"/>
  <c r="AF110" i="17"/>
  <c r="AE110" i="17"/>
  <c r="L110" i="17" s="1"/>
  <c r="AD110" i="17"/>
  <c r="AC110" i="17"/>
  <c r="AB110" i="17"/>
  <c r="AA110" i="17"/>
  <c r="Y110" i="17"/>
  <c r="X110" i="17"/>
  <c r="W110" i="17"/>
  <c r="V110" i="17"/>
  <c r="AF105" i="17"/>
  <c r="AE105" i="17"/>
  <c r="L105" i="17" s="1"/>
  <c r="AD105" i="17"/>
  <c r="AC105" i="17"/>
  <c r="AB105" i="17"/>
  <c r="AA105" i="17"/>
  <c r="Y105" i="17"/>
  <c r="X105" i="17"/>
  <c r="W105" i="17"/>
  <c r="V105" i="17"/>
  <c r="AF104" i="17"/>
  <c r="AE104" i="17"/>
  <c r="L104" i="17" s="1"/>
  <c r="AD104" i="17"/>
  <c r="AC104" i="17"/>
  <c r="AB104" i="17"/>
  <c r="AA104" i="17"/>
  <c r="Y104" i="17"/>
  <c r="X104" i="17"/>
  <c r="W104" i="17"/>
  <c r="V104" i="17"/>
  <c r="AF103" i="17"/>
  <c r="AE103" i="17"/>
  <c r="L103" i="17" s="1"/>
  <c r="AD103" i="17"/>
  <c r="AC103" i="17"/>
  <c r="AB103" i="17"/>
  <c r="AA103" i="17"/>
  <c r="Y103" i="17"/>
  <c r="X103" i="17"/>
  <c r="W103" i="17"/>
  <c r="V103" i="17"/>
  <c r="AF102" i="17"/>
  <c r="AE102" i="17"/>
  <c r="L102" i="17" s="1"/>
  <c r="AD102" i="17"/>
  <c r="AC102" i="17"/>
  <c r="AB102" i="17"/>
  <c r="AA102" i="17"/>
  <c r="Y102" i="17"/>
  <c r="X102" i="17"/>
  <c r="W102" i="17"/>
  <c r="V102" i="17"/>
  <c r="AF97" i="17"/>
  <c r="AE97" i="17"/>
  <c r="L97" i="17" s="1"/>
  <c r="AD97" i="17"/>
  <c r="AC97" i="17"/>
  <c r="AB97" i="17"/>
  <c r="AA97" i="17"/>
  <c r="Y97" i="17"/>
  <c r="Z97" i="17" s="1"/>
  <c r="X97" i="17"/>
  <c r="W97" i="17"/>
  <c r="V97" i="17"/>
  <c r="H97" i="17"/>
  <c r="M97" i="17" s="1"/>
  <c r="F97" i="17"/>
  <c r="AF96" i="17"/>
  <c r="AE96" i="17"/>
  <c r="L96" i="17" s="1"/>
  <c r="AD96" i="17"/>
  <c r="AC96" i="17"/>
  <c r="AB96" i="17"/>
  <c r="AA96" i="17"/>
  <c r="Y96" i="17"/>
  <c r="Q96" i="17" s="1"/>
  <c r="X96" i="17"/>
  <c r="W96" i="17"/>
  <c r="V96" i="17"/>
  <c r="H96" i="17"/>
  <c r="M96" i="17" s="1"/>
  <c r="F96" i="17"/>
  <c r="AF95" i="17"/>
  <c r="AE95" i="17"/>
  <c r="L95" i="17" s="1"/>
  <c r="AD95" i="17"/>
  <c r="AC95" i="17"/>
  <c r="AB95" i="17"/>
  <c r="AA95" i="17"/>
  <c r="Y95" i="17"/>
  <c r="R95" i="17" s="1"/>
  <c r="X95" i="17"/>
  <c r="W95" i="17"/>
  <c r="V95" i="17"/>
  <c r="H95" i="17"/>
  <c r="M95" i="17" s="1"/>
  <c r="F95" i="17"/>
  <c r="AF94" i="17"/>
  <c r="AE94" i="17"/>
  <c r="L94" i="17" s="1"/>
  <c r="AD94" i="17"/>
  <c r="AC94" i="17"/>
  <c r="AB94" i="17"/>
  <c r="AA94" i="17"/>
  <c r="Y94" i="17"/>
  <c r="Z94" i="17" s="1"/>
  <c r="X94" i="17"/>
  <c r="W94" i="17"/>
  <c r="V94" i="17"/>
  <c r="H94" i="17"/>
  <c r="M94" i="17" s="1"/>
  <c r="F94" i="17"/>
  <c r="J60" i="17"/>
  <c r="D55" i="17"/>
  <c r="Q112" i="17" l="1"/>
  <c r="J112" i="17"/>
  <c r="Q111" i="17"/>
  <c r="J111" i="17"/>
  <c r="Z113" i="17"/>
  <c r="J113" i="17"/>
  <c r="Q110" i="17"/>
  <c r="J110" i="17"/>
  <c r="Z102" i="17"/>
  <c r="J102" i="17"/>
  <c r="Q104" i="17"/>
  <c r="J104" i="17"/>
  <c r="Q103" i="17"/>
  <c r="J103" i="17"/>
  <c r="Z105" i="17"/>
  <c r="J105" i="17"/>
  <c r="R112" i="17"/>
  <c r="Q97" i="17"/>
  <c r="R103" i="17"/>
  <c r="R94" i="17"/>
  <c r="R110" i="17"/>
  <c r="Q95" i="17"/>
  <c r="R97" i="17"/>
  <c r="Z103" i="17"/>
  <c r="Z110" i="17"/>
  <c r="Z112" i="17"/>
  <c r="J94" i="17"/>
  <c r="J95" i="17"/>
  <c r="Z95" i="17"/>
  <c r="J97" i="17"/>
  <c r="R113" i="17"/>
  <c r="R105" i="17"/>
  <c r="R102" i="17"/>
  <c r="R104" i="17"/>
  <c r="Q113" i="17"/>
  <c r="Q94" i="17"/>
  <c r="Z96" i="17"/>
  <c r="Q102" i="17"/>
  <c r="Z104" i="17"/>
  <c r="Q105" i="17"/>
  <c r="Z111" i="17"/>
  <c r="J96" i="17"/>
  <c r="R96" i="17"/>
  <c r="R111" i="17"/>
  <c r="F375" i="15"/>
  <c r="H375" i="15"/>
  <c r="M375" i="15" s="1"/>
  <c r="J375" i="15"/>
  <c r="U375" i="15"/>
  <c r="V375" i="15"/>
  <c r="W375" i="15"/>
  <c r="X375" i="15"/>
  <c r="Z375" i="15"/>
  <c r="AA375" i="15"/>
  <c r="AB375" i="15"/>
  <c r="AC375" i="15"/>
  <c r="AD375" i="15"/>
  <c r="L375" i="15" s="1"/>
  <c r="AE375" i="15"/>
  <c r="F376" i="15"/>
  <c r="H376" i="15"/>
  <c r="M376" i="15"/>
  <c r="U376" i="15"/>
  <c r="V376" i="15"/>
  <c r="W376" i="15"/>
  <c r="X376" i="15"/>
  <c r="J376" i="15" s="1"/>
  <c r="Z376" i="15"/>
  <c r="AA376" i="15"/>
  <c r="AB376" i="15"/>
  <c r="AC376" i="15"/>
  <c r="AD376" i="15"/>
  <c r="L376" i="15" s="1"/>
  <c r="AE376" i="15"/>
  <c r="F377" i="15"/>
  <c r="H377" i="15"/>
  <c r="M377" i="15" s="1"/>
  <c r="U377" i="15"/>
  <c r="V377" i="15"/>
  <c r="W377" i="15"/>
  <c r="X377" i="15"/>
  <c r="P377" i="15" s="1"/>
  <c r="Z377" i="15"/>
  <c r="AA377" i="15"/>
  <c r="AB377" i="15"/>
  <c r="AC377" i="15"/>
  <c r="AD377" i="15"/>
  <c r="L377" i="15" s="1"/>
  <c r="AE377" i="15"/>
  <c r="F378" i="15"/>
  <c r="H378" i="15"/>
  <c r="M378" i="15" s="1"/>
  <c r="P378" i="15"/>
  <c r="U378" i="15"/>
  <c r="V378" i="15"/>
  <c r="W378" i="15"/>
  <c r="X378" i="15"/>
  <c r="J378" i="15" s="1"/>
  <c r="Z378" i="15"/>
  <c r="AA378" i="15"/>
  <c r="AB378" i="15"/>
  <c r="AC378" i="15"/>
  <c r="AD378" i="15"/>
  <c r="L378" i="15" s="1"/>
  <c r="AE378" i="15"/>
  <c r="F379" i="15"/>
  <c r="H379" i="15"/>
  <c r="M379" i="15" s="1"/>
  <c r="U379" i="15"/>
  <c r="V379" i="15"/>
  <c r="W379" i="15"/>
  <c r="X379" i="15"/>
  <c r="J379" i="15" s="1"/>
  <c r="Z379" i="15"/>
  <c r="AA379" i="15"/>
  <c r="AB379" i="15"/>
  <c r="AC379" i="15"/>
  <c r="AD379" i="15"/>
  <c r="L379" i="15" s="1"/>
  <c r="AE379" i="15"/>
  <c r="F380" i="15"/>
  <c r="H380" i="15"/>
  <c r="M380" i="15" s="1"/>
  <c r="U380" i="15"/>
  <c r="V380" i="15"/>
  <c r="W380" i="15"/>
  <c r="X380" i="15"/>
  <c r="J380" i="15" s="1"/>
  <c r="Z380" i="15"/>
  <c r="AA380" i="15"/>
  <c r="AB380" i="15"/>
  <c r="AC380" i="15"/>
  <c r="AD380" i="15"/>
  <c r="L380" i="15" s="1"/>
  <c r="AE380" i="15"/>
  <c r="F385" i="15"/>
  <c r="H385" i="15"/>
  <c r="M385" i="15" s="1"/>
  <c r="U385" i="15"/>
  <c r="V385" i="15"/>
  <c r="W385" i="15"/>
  <c r="X385" i="15"/>
  <c r="P385" i="15" s="1"/>
  <c r="Z385" i="15"/>
  <c r="AA385" i="15"/>
  <c r="AB385" i="15"/>
  <c r="AC385" i="15"/>
  <c r="AD385" i="15"/>
  <c r="L385" i="15" s="1"/>
  <c r="AE385" i="15"/>
  <c r="F386" i="15"/>
  <c r="H386" i="15"/>
  <c r="M386" i="15" s="1"/>
  <c r="U386" i="15"/>
  <c r="V386" i="15"/>
  <c r="W386" i="15"/>
  <c r="X386" i="15"/>
  <c r="J386" i="15" s="1"/>
  <c r="Z386" i="15"/>
  <c r="AA386" i="15"/>
  <c r="AB386" i="15"/>
  <c r="AC386" i="15"/>
  <c r="AD386" i="15"/>
  <c r="L386" i="15" s="1"/>
  <c r="AE386" i="15"/>
  <c r="F387" i="15"/>
  <c r="H387" i="15"/>
  <c r="M387" i="15"/>
  <c r="U387" i="15"/>
  <c r="V387" i="15"/>
  <c r="W387" i="15"/>
  <c r="X387" i="15"/>
  <c r="Z387" i="15"/>
  <c r="AA387" i="15"/>
  <c r="AB387" i="15"/>
  <c r="AC387" i="15"/>
  <c r="AD387" i="15"/>
  <c r="L387" i="15" s="1"/>
  <c r="AE387" i="15"/>
  <c r="F388" i="15"/>
  <c r="H388" i="15"/>
  <c r="M388" i="15" s="1"/>
  <c r="U388" i="15"/>
  <c r="V388" i="15"/>
  <c r="W388" i="15"/>
  <c r="X388" i="15"/>
  <c r="J388" i="15" s="1"/>
  <c r="Z388" i="15"/>
  <c r="AA388" i="15"/>
  <c r="AB388" i="15"/>
  <c r="AC388" i="15"/>
  <c r="AD388" i="15"/>
  <c r="L388" i="15" s="1"/>
  <c r="AE388" i="15"/>
  <c r="F389" i="15"/>
  <c r="H389" i="15"/>
  <c r="M389" i="15" s="1"/>
  <c r="U389" i="15"/>
  <c r="V389" i="15"/>
  <c r="W389" i="15"/>
  <c r="X389" i="15"/>
  <c r="P389" i="15" s="1"/>
  <c r="Z389" i="15"/>
  <c r="AA389" i="15"/>
  <c r="AB389" i="15"/>
  <c r="AC389" i="15"/>
  <c r="AD389" i="15"/>
  <c r="L389" i="15" s="1"/>
  <c r="AE389" i="15"/>
  <c r="F390" i="15"/>
  <c r="H390" i="15"/>
  <c r="M390" i="15" s="1"/>
  <c r="U390" i="15"/>
  <c r="V390" i="15"/>
  <c r="W390" i="15"/>
  <c r="X390" i="15"/>
  <c r="J390" i="15" s="1"/>
  <c r="Z390" i="15"/>
  <c r="AA390" i="15"/>
  <c r="AB390" i="15"/>
  <c r="AC390" i="15"/>
  <c r="AD390" i="15"/>
  <c r="L390" i="15" s="1"/>
  <c r="AE390" i="15"/>
  <c r="F391" i="15"/>
  <c r="H391" i="15"/>
  <c r="M391" i="15" s="1"/>
  <c r="U391" i="15"/>
  <c r="V391" i="15"/>
  <c r="W391" i="15"/>
  <c r="X391" i="15"/>
  <c r="J391" i="15" s="1"/>
  <c r="Z391" i="15"/>
  <c r="AA391" i="15"/>
  <c r="AB391" i="15"/>
  <c r="AC391" i="15"/>
  <c r="AD391" i="15"/>
  <c r="L391" i="15" s="1"/>
  <c r="AE391" i="15"/>
  <c r="F396" i="15"/>
  <c r="H396" i="15"/>
  <c r="M396" i="15" s="1"/>
  <c r="U396" i="15"/>
  <c r="V396" i="15"/>
  <c r="W396" i="15"/>
  <c r="X396" i="15"/>
  <c r="J396" i="15" s="1"/>
  <c r="Z396" i="15"/>
  <c r="AA396" i="15"/>
  <c r="AB396" i="15"/>
  <c r="AC396" i="15"/>
  <c r="AD396" i="15"/>
  <c r="L396" i="15" s="1"/>
  <c r="AE396" i="15"/>
  <c r="F397" i="15"/>
  <c r="H397" i="15"/>
  <c r="M397" i="15" s="1"/>
  <c r="U397" i="15"/>
  <c r="V397" i="15"/>
  <c r="W397" i="15"/>
  <c r="X397" i="15"/>
  <c r="P397" i="15" s="1"/>
  <c r="Z397" i="15"/>
  <c r="AA397" i="15"/>
  <c r="AB397" i="15"/>
  <c r="AC397" i="15"/>
  <c r="AD397" i="15"/>
  <c r="L397" i="15" s="1"/>
  <c r="AE397" i="15"/>
  <c r="F398" i="15"/>
  <c r="H398" i="15"/>
  <c r="M398" i="15" s="1"/>
  <c r="U398" i="15"/>
  <c r="V398" i="15"/>
  <c r="W398" i="15"/>
  <c r="X398" i="15"/>
  <c r="J398" i="15" s="1"/>
  <c r="Z398" i="15"/>
  <c r="AA398" i="15"/>
  <c r="AB398" i="15"/>
  <c r="AC398" i="15"/>
  <c r="AD398" i="15"/>
  <c r="L398" i="15" s="1"/>
  <c r="AE398" i="15"/>
  <c r="F399" i="15"/>
  <c r="H399" i="15"/>
  <c r="M399" i="15" s="1"/>
  <c r="U399" i="15"/>
  <c r="V399" i="15"/>
  <c r="W399" i="15"/>
  <c r="X399" i="15"/>
  <c r="Z399" i="15"/>
  <c r="AA399" i="15"/>
  <c r="AB399" i="15"/>
  <c r="AC399" i="15"/>
  <c r="AD399" i="15"/>
  <c r="L399" i="15" s="1"/>
  <c r="AE399" i="15"/>
  <c r="F400" i="15"/>
  <c r="H400" i="15"/>
  <c r="M400" i="15" s="1"/>
  <c r="U400" i="15"/>
  <c r="V400" i="15"/>
  <c r="W400" i="15"/>
  <c r="X400" i="15"/>
  <c r="J400" i="15" s="1"/>
  <c r="Y400" i="15"/>
  <c r="Z400" i="15"/>
  <c r="AA400" i="15"/>
  <c r="AB400" i="15"/>
  <c r="AC400" i="15"/>
  <c r="AD400" i="15"/>
  <c r="L400" i="15" s="1"/>
  <c r="AE400" i="15"/>
  <c r="F405" i="15"/>
  <c r="H405" i="15"/>
  <c r="M405" i="15" s="1"/>
  <c r="U405" i="15"/>
  <c r="V405" i="15"/>
  <c r="W405" i="15"/>
  <c r="X405" i="15"/>
  <c r="P405" i="15" s="1"/>
  <c r="Z405" i="15"/>
  <c r="AA405" i="15"/>
  <c r="AB405" i="15"/>
  <c r="AC405" i="15"/>
  <c r="AD405" i="15"/>
  <c r="L405" i="15" s="1"/>
  <c r="AE405" i="15"/>
  <c r="F406" i="15"/>
  <c r="H406" i="15"/>
  <c r="M406" i="15" s="1"/>
  <c r="P406" i="15"/>
  <c r="U406" i="15"/>
  <c r="V406" i="15"/>
  <c r="W406" i="15"/>
  <c r="X406" i="15"/>
  <c r="J406" i="15" s="1"/>
  <c r="Z406" i="15"/>
  <c r="AA406" i="15"/>
  <c r="AB406" i="15"/>
  <c r="AC406" i="15"/>
  <c r="AD406" i="15"/>
  <c r="L406" i="15" s="1"/>
  <c r="AE406" i="15"/>
  <c r="F407" i="15"/>
  <c r="H407" i="15"/>
  <c r="M407" i="15"/>
  <c r="U407" i="15"/>
  <c r="V407" i="15"/>
  <c r="W407" i="15"/>
  <c r="X407" i="15"/>
  <c r="J407" i="15" s="1"/>
  <c r="Z407" i="15"/>
  <c r="AA407" i="15"/>
  <c r="AB407" i="15"/>
  <c r="AC407" i="15"/>
  <c r="AD407" i="15"/>
  <c r="L407" i="15" s="1"/>
  <c r="AE407" i="15"/>
  <c r="F408" i="15"/>
  <c r="H408" i="15"/>
  <c r="M408" i="15" s="1"/>
  <c r="U408" i="15"/>
  <c r="V408" i="15"/>
  <c r="W408" i="15"/>
  <c r="X408" i="15"/>
  <c r="J408" i="15" s="1"/>
  <c r="Z408" i="15"/>
  <c r="AA408" i="15"/>
  <c r="AB408" i="15"/>
  <c r="AC408" i="15"/>
  <c r="AD408" i="15"/>
  <c r="L408" i="15" s="1"/>
  <c r="AE408" i="15"/>
  <c r="F409" i="15"/>
  <c r="H409" i="15"/>
  <c r="M409" i="15"/>
  <c r="U409" i="15"/>
  <c r="V409" i="15"/>
  <c r="W409" i="15"/>
  <c r="X409" i="15"/>
  <c r="P409" i="15" s="1"/>
  <c r="Z409" i="15"/>
  <c r="AA409" i="15"/>
  <c r="AB409" i="15"/>
  <c r="AC409" i="15"/>
  <c r="AD409" i="15"/>
  <c r="L409" i="15" s="1"/>
  <c r="AE409" i="15"/>
  <c r="F410" i="15"/>
  <c r="H410" i="15"/>
  <c r="M410" i="15" s="1"/>
  <c r="U410" i="15"/>
  <c r="V410" i="15"/>
  <c r="W410" i="15"/>
  <c r="X410" i="15"/>
  <c r="J410" i="15" s="1"/>
  <c r="Z410" i="15"/>
  <c r="AA410" i="15"/>
  <c r="AB410" i="15"/>
  <c r="AC410" i="15"/>
  <c r="AD410" i="15"/>
  <c r="L410" i="15" s="1"/>
  <c r="AE410" i="15"/>
  <c r="F411" i="15"/>
  <c r="H411" i="15"/>
  <c r="M411" i="15"/>
  <c r="U411" i="15"/>
  <c r="V411" i="15"/>
  <c r="W411" i="15"/>
  <c r="X411" i="15"/>
  <c r="Z411" i="15"/>
  <c r="AA411" i="15"/>
  <c r="AB411" i="15"/>
  <c r="AC411" i="15"/>
  <c r="AD411" i="15"/>
  <c r="L411" i="15" s="1"/>
  <c r="AE411" i="15"/>
  <c r="F452" i="15"/>
  <c r="H452" i="15"/>
  <c r="M452" i="15" s="1"/>
  <c r="V452" i="15"/>
  <c r="W452" i="15"/>
  <c r="X452" i="15"/>
  <c r="P452" i="15" s="1"/>
  <c r="Z452" i="15"/>
  <c r="AA452" i="15"/>
  <c r="AB452" i="15"/>
  <c r="AC452" i="15"/>
  <c r="AD452" i="15"/>
  <c r="L452" i="15" s="1"/>
  <c r="AE452" i="15"/>
  <c r="F453" i="15"/>
  <c r="H453" i="15"/>
  <c r="M453" i="15" s="1"/>
  <c r="T453" i="15"/>
  <c r="U453" i="15"/>
  <c r="V453" i="15"/>
  <c r="W453" i="15"/>
  <c r="X453" i="15"/>
  <c r="J453" i="15" s="1"/>
  <c r="Z453" i="15"/>
  <c r="AA453" i="15"/>
  <c r="AB453" i="15"/>
  <c r="AC453" i="15"/>
  <c r="AD453" i="15"/>
  <c r="L453" i="15" s="1"/>
  <c r="AE453" i="15"/>
  <c r="F454" i="15"/>
  <c r="H454" i="15"/>
  <c r="M454" i="15" s="1"/>
  <c r="T454" i="15"/>
  <c r="U454" i="15"/>
  <c r="V454" i="15"/>
  <c r="W454" i="15"/>
  <c r="X454" i="15"/>
  <c r="J454" i="15" s="1"/>
  <c r="Z454" i="15"/>
  <c r="AA454" i="15"/>
  <c r="AB454" i="15"/>
  <c r="AC454" i="15"/>
  <c r="AD454" i="15"/>
  <c r="L454" i="15" s="1"/>
  <c r="AE454" i="15"/>
  <c r="F455" i="15"/>
  <c r="H455" i="15"/>
  <c r="M455" i="15" s="1"/>
  <c r="T455" i="15"/>
  <c r="U455" i="15"/>
  <c r="V455" i="15"/>
  <c r="W455" i="15"/>
  <c r="X455" i="15"/>
  <c r="J455" i="15" s="1"/>
  <c r="Z455" i="15"/>
  <c r="AA455" i="15"/>
  <c r="AB455" i="15"/>
  <c r="AC455" i="15"/>
  <c r="AD455" i="15"/>
  <c r="L455" i="15" s="1"/>
  <c r="AE455" i="15"/>
  <c r="F456" i="15"/>
  <c r="H456" i="15"/>
  <c r="M456" i="15" s="1"/>
  <c r="T456" i="15"/>
  <c r="U456" i="15"/>
  <c r="V456" i="15"/>
  <c r="W456" i="15"/>
  <c r="X456" i="15"/>
  <c r="J456" i="15" s="1"/>
  <c r="Z456" i="15"/>
  <c r="AA456" i="15"/>
  <c r="AB456" i="15"/>
  <c r="AC456" i="15"/>
  <c r="AD456" i="15"/>
  <c r="L456" i="15" s="1"/>
  <c r="AE456" i="15"/>
  <c r="F457" i="15"/>
  <c r="H457" i="15"/>
  <c r="M457" i="15" s="1"/>
  <c r="T457" i="15"/>
  <c r="U457" i="15"/>
  <c r="V457" i="15"/>
  <c r="W457" i="15"/>
  <c r="X457" i="15"/>
  <c r="J457" i="15" s="1"/>
  <c r="Z457" i="15"/>
  <c r="AA457" i="15"/>
  <c r="AB457" i="15"/>
  <c r="AC457" i="15"/>
  <c r="AD457" i="15"/>
  <c r="L457" i="15" s="1"/>
  <c r="AE457" i="15"/>
  <c r="F458" i="15"/>
  <c r="H458" i="15"/>
  <c r="M458" i="15" s="1"/>
  <c r="T458" i="15"/>
  <c r="U458" i="15"/>
  <c r="V458" i="15"/>
  <c r="W458" i="15"/>
  <c r="X458" i="15"/>
  <c r="J458" i="15" s="1"/>
  <c r="Z458" i="15"/>
  <c r="AA458" i="15"/>
  <c r="AB458" i="15"/>
  <c r="AC458" i="15"/>
  <c r="AD458" i="15"/>
  <c r="L458" i="15" s="1"/>
  <c r="AE458" i="15"/>
  <c r="F463" i="15"/>
  <c r="H463" i="15"/>
  <c r="M463" i="15" s="1"/>
  <c r="V463" i="15"/>
  <c r="W463" i="15"/>
  <c r="X463" i="15"/>
  <c r="Z463" i="15"/>
  <c r="AA463" i="15"/>
  <c r="AB463" i="15"/>
  <c r="AC463" i="15"/>
  <c r="AD463" i="15"/>
  <c r="L463" i="15" s="1"/>
  <c r="AE463" i="15"/>
  <c r="F464" i="15"/>
  <c r="H464" i="15"/>
  <c r="M464" i="15" s="1"/>
  <c r="T464" i="15"/>
  <c r="U464" i="15"/>
  <c r="V464" i="15"/>
  <c r="W464" i="15"/>
  <c r="X464" i="15"/>
  <c r="P464" i="15" s="1"/>
  <c r="Z464" i="15"/>
  <c r="AA464" i="15"/>
  <c r="AB464" i="15"/>
  <c r="AC464" i="15"/>
  <c r="AD464" i="15"/>
  <c r="L464" i="15" s="1"/>
  <c r="AE464" i="15"/>
  <c r="F465" i="15"/>
  <c r="H465" i="15"/>
  <c r="M465" i="15" s="1"/>
  <c r="T465" i="15"/>
  <c r="U465" i="15"/>
  <c r="V465" i="15"/>
  <c r="W465" i="15"/>
  <c r="X465" i="15"/>
  <c r="P465" i="15" s="1"/>
  <c r="Z465" i="15"/>
  <c r="AA465" i="15"/>
  <c r="AB465" i="15"/>
  <c r="AC465" i="15"/>
  <c r="AD465" i="15"/>
  <c r="L465" i="15" s="1"/>
  <c r="AE465" i="15"/>
  <c r="F466" i="15"/>
  <c r="H466" i="15"/>
  <c r="M466" i="15" s="1"/>
  <c r="P466" i="15"/>
  <c r="T466" i="15"/>
  <c r="U466" i="15"/>
  <c r="V466" i="15"/>
  <c r="W466" i="15"/>
  <c r="X466" i="15"/>
  <c r="Z466" i="15"/>
  <c r="AA466" i="15"/>
  <c r="AB466" i="15"/>
  <c r="AC466" i="15"/>
  <c r="AD466" i="15"/>
  <c r="L466" i="15" s="1"/>
  <c r="AE466" i="15"/>
  <c r="F467" i="15"/>
  <c r="H467" i="15"/>
  <c r="M467" i="15" s="1"/>
  <c r="T467" i="15"/>
  <c r="U467" i="15"/>
  <c r="V467" i="15"/>
  <c r="W467" i="15"/>
  <c r="X467" i="15"/>
  <c r="P467" i="15" s="1"/>
  <c r="Z467" i="15"/>
  <c r="AA467" i="15"/>
  <c r="AB467" i="15"/>
  <c r="AC467" i="15"/>
  <c r="AD467" i="15"/>
  <c r="L467" i="15" s="1"/>
  <c r="AE467" i="15"/>
  <c r="F468" i="15"/>
  <c r="H468" i="15"/>
  <c r="M468" i="15" s="1"/>
  <c r="T468" i="15"/>
  <c r="U468" i="15"/>
  <c r="V468" i="15"/>
  <c r="W468" i="15"/>
  <c r="X468" i="15"/>
  <c r="P468" i="15" s="1"/>
  <c r="Z468" i="15"/>
  <c r="AA468" i="15"/>
  <c r="AB468" i="15"/>
  <c r="AC468" i="15"/>
  <c r="AD468" i="15"/>
  <c r="L468" i="15" s="1"/>
  <c r="AE468" i="15"/>
  <c r="F469" i="15"/>
  <c r="H469" i="15"/>
  <c r="M469" i="15" s="1"/>
  <c r="T469" i="15"/>
  <c r="U469" i="15"/>
  <c r="V469" i="15"/>
  <c r="W469" i="15"/>
  <c r="X469" i="15"/>
  <c r="Y469" i="15" s="1"/>
  <c r="Z469" i="15"/>
  <c r="AA469" i="15"/>
  <c r="AB469" i="15"/>
  <c r="AC469" i="15"/>
  <c r="AD469" i="15"/>
  <c r="L469" i="15" s="1"/>
  <c r="AE469" i="15"/>
  <c r="F474" i="15"/>
  <c r="H474" i="15"/>
  <c r="M474" i="15" s="1"/>
  <c r="V474" i="15"/>
  <c r="W474" i="15"/>
  <c r="X474" i="15"/>
  <c r="P474" i="15" s="1"/>
  <c r="Z474" i="15"/>
  <c r="AA474" i="15"/>
  <c r="AB474" i="15"/>
  <c r="AC474" i="15"/>
  <c r="AD474" i="15"/>
  <c r="L474" i="15" s="1"/>
  <c r="AE474" i="15"/>
  <c r="F475" i="15"/>
  <c r="H475" i="15"/>
  <c r="M475" i="15" s="1"/>
  <c r="T475" i="15"/>
  <c r="U475" i="15"/>
  <c r="V475" i="15"/>
  <c r="W475" i="15"/>
  <c r="X475" i="15"/>
  <c r="Y475" i="15" s="1"/>
  <c r="Z475" i="15"/>
  <c r="AA475" i="15"/>
  <c r="AB475" i="15"/>
  <c r="AC475" i="15"/>
  <c r="AD475" i="15"/>
  <c r="L475" i="15" s="1"/>
  <c r="AE475" i="15"/>
  <c r="F476" i="15"/>
  <c r="H476" i="15"/>
  <c r="M476" i="15" s="1"/>
  <c r="T476" i="15"/>
  <c r="U476" i="15"/>
  <c r="V476" i="15"/>
  <c r="W476" i="15"/>
  <c r="X476" i="15"/>
  <c r="Y476" i="15" s="1"/>
  <c r="Z476" i="15"/>
  <c r="AA476" i="15"/>
  <c r="AB476" i="15"/>
  <c r="AC476" i="15"/>
  <c r="AD476" i="15"/>
  <c r="L476" i="15" s="1"/>
  <c r="AE476" i="15"/>
  <c r="F477" i="15"/>
  <c r="H477" i="15"/>
  <c r="M477" i="15" s="1"/>
  <c r="T477" i="15"/>
  <c r="U477" i="15"/>
  <c r="V477" i="15"/>
  <c r="W477" i="15"/>
  <c r="X477" i="15"/>
  <c r="Y477" i="15" s="1"/>
  <c r="Z477" i="15"/>
  <c r="AA477" i="15"/>
  <c r="AB477" i="15"/>
  <c r="AC477" i="15"/>
  <c r="AD477" i="15"/>
  <c r="L477" i="15" s="1"/>
  <c r="AE477" i="15"/>
  <c r="F478" i="15"/>
  <c r="H478" i="15"/>
  <c r="M478" i="15" s="1"/>
  <c r="T478" i="15"/>
  <c r="U478" i="15"/>
  <c r="V478" i="15"/>
  <c r="W478" i="15"/>
  <c r="X478" i="15"/>
  <c r="Y478" i="15" s="1"/>
  <c r="Z478" i="15"/>
  <c r="AA478" i="15"/>
  <c r="AB478" i="15"/>
  <c r="AC478" i="15"/>
  <c r="AD478" i="15"/>
  <c r="L478" i="15" s="1"/>
  <c r="AE478" i="15"/>
  <c r="F479" i="15"/>
  <c r="H479" i="15"/>
  <c r="M479" i="15" s="1"/>
  <c r="T479" i="15"/>
  <c r="U479" i="15"/>
  <c r="V479" i="15"/>
  <c r="W479" i="15"/>
  <c r="X479" i="15"/>
  <c r="Y479" i="15" s="1"/>
  <c r="Z479" i="15"/>
  <c r="AA479" i="15"/>
  <c r="AB479" i="15"/>
  <c r="AC479" i="15"/>
  <c r="AD479" i="15"/>
  <c r="L479" i="15" s="1"/>
  <c r="AE479" i="15"/>
  <c r="F480" i="15"/>
  <c r="H480" i="15"/>
  <c r="M480" i="15" s="1"/>
  <c r="T480" i="15"/>
  <c r="U480" i="15"/>
  <c r="V480" i="15"/>
  <c r="W480" i="15"/>
  <c r="X480" i="15"/>
  <c r="Y480" i="15" s="1"/>
  <c r="Z480" i="15"/>
  <c r="AA480" i="15"/>
  <c r="AB480" i="15"/>
  <c r="AC480" i="15"/>
  <c r="AD480" i="15"/>
  <c r="L480" i="15" s="1"/>
  <c r="AE480" i="15"/>
  <c r="F481" i="15"/>
  <c r="H481" i="15"/>
  <c r="M481" i="15" s="1"/>
  <c r="T481" i="15"/>
  <c r="U481" i="15"/>
  <c r="V481" i="15"/>
  <c r="W481" i="15"/>
  <c r="X481" i="15"/>
  <c r="Y481" i="15" s="1"/>
  <c r="Z481" i="15"/>
  <c r="AA481" i="15"/>
  <c r="AB481" i="15"/>
  <c r="AC481" i="15"/>
  <c r="AD481" i="15"/>
  <c r="L481" i="15" s="1"/>
  <c r="AE481" i="15"/>
  <c r="F482" i="15"/>
  <c r="H482" i="15"/>
  <c r="M482" i="15" s="1"/>
  <c r="T482" i="15"/>
  <c r="U482" i="15"/>
  <c r="V482" i="15"/>
  <c r="W482" i="15"/>
  <c r="X482" i="15"/>
  <c r="Y482" i="15" s="1"/>
  <c r="Z482" i="15"/>
  <c r="AA482" i="15"/>
  <c r="AB482" i="15"/>
  <c r="AC482" i="15"/>
  <c r="AD482" i="15"/>
  <c r="L482" i="15" s="1"/>
  <c r="AE482" i="15"/>
  <c r="F483" i="15"/>
  <c r="H483" i="15"/>
  <c r="M483" i="15" s="1"/>
  <c r="T483" i="15"/>
  <c r="U483" i="15"/>
  <c r="V483" i="15"/>
  <c r="W483" i="15"/>
  <c r="X483" i="15"/>
  <c r="Y483" i="15" s="1"/>
  <c r="Z483" i="15"/>
  <c r="AA483" i="15"/>
  <c r="AB483" i="15"/>
  <c r="AC483" i="15"/>
  <c r="AD483" i="15"/>
  <c r="L483" i="15" s="1"/>
  <c r="AE483" i="15"/>
  <c r="F484" i="15"/>
  <c r="H484" i="15"/>
  <c r="M484" i="15" s="1"/>
  <c r="T484" i="15"/>
  <c r="U484" i="15"/>
  <c r="V484" i="15"/>
  <c r="W484" i="15"/>
  <c r="X484" i="15"/>
  <c r="Y484" i="15" s="1"/>
  <c r="Z484" i="15"/>
  <c r="AA484" i="15"/>
  <c r="AB484" i="15"/>
  <c r="AC484" i="15"/>
  <c r="AD484" i="15"/>
  <c r="L484" i="15" s="1"/>
  <c r="AE484" i="15"/>
  <c r="F485" i="15"/>
  <c r="H485" i="15"/>
  <c r="M485" i="15" s="1"/>
  <c r="T485" i="15"/>
  <c r="U485" i="15"/>
  <c r="V485" i="15"/>
  <c r="W485" i="15"/>
  <c r="X485" i="15"/>
  <c r="Y485" i="15" s="1"/>
  <c r="Z485" i="15"/>
  <c r="AA485" i="15"/>
  <c r="AB485" i="15"/>
  <c r="AC485" i="15"/>
  <c r="AD485" i="15"/>
  <c r="L485" i="15" s="1"/>
  <c r="AE485" i="15"/>
  <c r="F486" i="15"/>
  <c r="H486" i="15"/>
  <c r="M486" i="15" s="1"/>
  <c r="T486" i="15"/>
  <c r="U486" i="15"/>
  <c r="V486" i="15"/>
  <c r="W486" i="15"/>
  <c r="X486" i="15"/>
  <c r="Y486" i="15" s="1"/>
  <c r="Z486" i="15"/>
  <c r="AA486" i="15"/>
  <c r="AB486" i="15"/>
  <c r="AC486" i="15"/>
  <c r="AD486" i="15"/>
  <c r="L486" i="15" s="1"/>
  <c r="AE486" i="15"/>
  <c r="F487" i="15"/>
  <c r="H487" i="15"/>
  <c r="M487" i="15" s="1"/>
  <c r="T487" i="15"/>
  <c r="U487" i="15"/>
  <c r="V487" i="15"/>
  <c r="W487" i="15"/>
  <c r="X487" i="15"/>
  <c r="Y487" i="15" s="1"/>
  <c r="Z487" i="15"/>
  <c r="AA487" i="15"/>
  <c r="AB487" i="15"/>
  <c r="AC487" i="15"/>
  <c r="AD487" i="15"/>
  <c r="L487" i="15" s="1"/>
  <c r="AE487" i="15"/>
  <c r="F488" i="15"/>
  <c r="H488" i="15"/>
  <c r="M488" i="15" s="1"/>
  <c r="T488" i="15"/>
  <c r="U488" i="15"/>
  <c r="V488" i="15"/>
  <c r="W488" i="15"/>
  <c r="X488" i="15"/>
  <c r="Y488" i="15" s="1"/>
  <c r="Z488" i="15"/>
  <c r="AA488" i="15"/>
  <c r="AB488" i="15"/>
  <c r="AC488" i="15"/>
  <c r="AD488" i="15"/>
  <c r="L488" i="15" s="1"/>
  <c r="AE488" i="15"/>
  <c r="F489" i="15"/>
  <c r="H489" i="15"/>
  <c r="M489" i="15" s="1"/>
  <c r="T489" i="15"/>
  <c r="U489" i="15"/>
  <c r="V489" i="15"/>
  <c r="W489" i="15"/>
  <c r="X489" i="15"/>
  <c r="Y489" i="15" s="1"/>
  <c r="Z489" i="15"/>
  <c r="AA489" i="15"/>
  <c r="AB489" i="15"/>
  <c r="AC489" i="15"/>
  <c r="AD489" i="15"/>
  <c r="L489" i="15" s="1"/>
  <c r="AE489" i="15"/>
  <c r="F490" i="15"/>
  <c r="H490" i="15"/>
  <c r="M490" i="15" s="1"/>
  <c r="T490" i="15"/>
  <c r="U490" i="15"/>
  <c r="V490" i="15"/>
  <c r="W490" i="15"/>
  <c r="X490" i="15"/>
  <c r="Y490" i="15" s="1"/>
  <c r="Z490" i="15"/>
  <c r="AA490" i="15"/>
  <c r="AB490" i="15"/>
  <c r="AC490" i="15"/>
  <c r="AD490" i="15"/>
  <c r="L490" i="15" s="1"/>
  <c r="AE490" i="15"/>
  <c r="F491" i="15"/>
  <c r="H491" i="15"/>
  <c r="M491" i="15" s="1"/>
  <c r="T491" i="15"/>
  <c r="U491" i="15"/>
  <c r="V491" i="15"/>
  <c r="W491" i="15"/>
  <c r="X491" i="15"/>
  <c r="Y491" i="15" s="1"/>
  <c r="Z491" i="15"/>
  <c r="AA491" i="15"/>
  <c r="AB491" i="15"/>
  <c r="AC491" i="15"/>
  <c r="AD491" i="15"/>
  <c r="L491" i="15" s="1"/>
  <c r="AE491" i="15"/>
  <c r="F492" i="15"/>
  <c r="H492" i="15"/>
  <c r="M492" i="15" s="1"/>
  <c r="T492" i="15"/>
  <c r="U492" i="15"/>
  <c r="V492" i="15"/>
  <c r="W492" i="15"/>
  <c r="X492" i="15"/>
  <c r="Y492" i="15" s="1"/>
  <c r="Z492" i="15"/>
  <c r="AA492" i="15"/>
  <c r="AB492" i="15"/>
  <c r="AC492" i="15"/>
  <c r="AD492" i="15"/>
  <c r="L492" i="15" s="1"/>
  <c r="AE492" i="15"/>
  <c r="F493" i="15"/>
  <c r="H493" i="15"/>
  <c r="M493" i="15" s="1"/>
  <c r="T493" i="15"/>
  <c r="U493" i="15"/>
  <c r="V493" i="15"/>
  <c r="W493" i="15"/>
  <c r="X493" i="15"/>
  <c r="Y493" i="15" s="1"/>
  <c r="Z493" i="15"/>
  <c r="AA493" i="15"/>
  <c r="AB493" i="15"/>
  <c r="AC493" i="15"/>
  <c r="AD493" i="15"/>
  <c r="L493" i="15" s="1"/>
  <c r="AE493" i="15"/>
  <c r="F494" i="15"/>
  <c r="H494" i="15"/>
  <c r="M494" i="15" s="1"/>
  <c r="T494" i="15"/>
  <c r="U494" i="15"/>
  <c r="V494" i="15"/>
  <c r="W494" i="15"/>
  <c r="X494" i="15"/>
  <c r="Y494" i="15" s="1"/>
  <c r="Z494" i="15"/>
  <c r="AA494" i="15"/>
  <c r="AB494" i="15"/>
  <c r="AC494" i="15"/>
  <c r="AD494" i="15"/>
  <c r="L494" i="15" s="1"/>
  <c r="AE494" i="15"/>
  <c r="F495" i="15"/>
  <c r="H495" i="15"/>
  <c r="M495" i="15" s="1"/>
  <c r="T495" i="15"/>
  <c r="U495" i="15"/>
  <c r="V495" i="15"/>
  <c r="W495" i="15"/>
  <c r="X495" i="15"/>
  <c r="Y495" i="15" s="1"/>
  <c r="Z495" i="15"/>
  <c r="AA495" i="15"/>
  <c r="AB495" i="15"/>
  <c r="AC495" i="15"/>
  <c r="AD495" i="15"/>
  <c r="L495" i="15" s="1"/>
  <c r="AE495" i="15"/>
  <c r="F496" i="15"/>
  <c r="H496" i="15"/>
  <c r="M496" i="15" s="1"/>
  <c r="T496" i="15"/>
  <c r="U496" i="15"/>
  <c r="V496" i="15"/>
  <c r="W496" i="15"/>
  <c r="X496" i="15"/>
  <c r="Y496" i="15" s="1"/>
  <c r="Z496" i="15"/>
  <c r="AA496" i="15"/>
  <c r="AB496" i="15"/>
  <c r="AC496" i="15"/>
  <c r="AD496" i="15"/>
  <c r="L496" i="15" s="1"/>
  <c r="AE496" i="15"/>
  <c r="F497" i="15"/>
  <c r="H497" i="15"/>
  <c r="M497" i="15" s="1"/>
  <c r="T497" i="15"/>
  <c r="U497" i="15"/>
  <c r="V497" i="15"/>
  <c r="W497" i="15"/>
  <c r="X497" i="15"/>
  <c r="Y497" i="15" s="1"/>
  <c r="Z497" i="15"/>
  <c r="AA497" i="15"/>
  <c r="AB497" i="15"/>
  <c r="AC497" i="15"/>
  <c r="AD497" i="15"/>
  <c r="L497" i="15" s="1"/>
  <c r="AE497" i="15"/>
  <c r="F498" i="15"/>
  <c r="H498" i="15"/>
  <c r="M498" i="15" s="1"/>
  <c r="T498" i="15"/>
  <c r="U498" i="15"/>
  <c r="V498" i="15"/>
  <c r="W498" i="15"/>
  <c r="X498" i="15"/>
  <c r="Y498" i="15" s="1"/>
  <c r="Z498" i="15"/>
  <c r="AA498" i="15"/>
  <c r="AB498" i="15"/>
  <c r="AC498" i="15"/>
  <c r="AD498" i="15"/>
  <c r="L498" i="15" s="1"/>
  <c r="AE498" i="15"/>
  <c r="F499" i="15"/>
  <c r="H499" i="15"/>
  <c r="M499" i="15" s="1"/>
  <c r="T499" i="15"/>
  <c r="U499" i="15"/>
  <c r="V499" i="15"/>
  <c r="W499" i="15"/>
  <c r="X499" i="15"/>
  <c r="Y499" i="15" s="1"/>
  <c r="Z499" i="15"/>
  <c r="AA499" i="15"/>
  <c r="AB499" i="15"/>
  <c r="AC499" i="15"/>
  <c r="AD499" i="15"/>
  <c r="L499" i="15" s="1"/>
  <c r="AE499" i="15"/>
  <c r="F504" i="15"/>
  <c r="H504" i="15"/>
  <c r="M504" i="15" s="1"/>
  <c r="U504" i="15"/>
  <c r="V504" i="15"/>
  <c r="W504" i="15"/>
  <c r="X504" i="15"/>
  <c r="Q504" i="15" s="1"/>
  <c r="Z504" i="15"/>
  <c r="AA504" i="15"/>
  <c r="AB504" i="15"/>
  <c r="AC504" i="15"/>
  <c r="AD504" i="15"/>
  <c r="L504" i="15" s="1"/>
  <c r="AE504" i="15"/>
  <c r="F505" i="15"/>
  <c r="H505" i="15"/>
  <c r="M505" i="15" s="1"/>
  <c r="U505" i="15"/>
  <c r="V505" i="15"/>
  <c r="W505" i="15"/>
  <c r="X505" i="15"/>
  <c r="P505" i="15" s="1"/>
  <c r="Z505" i="15"/>
  <c r="AA505" i="15"/>
  <c r="AB505" i="15"/>
  <c r="AC505" i="15"/>
  <c r="AD505" i="15"/>
  <c r="L505" i="15" s="1"/>
  <c r="AE505" i="15"/>
  <c r="F506" i="15"/>
  <c r="H506" i="15"/>
  <c r="M506" i="15"/>
  <c r="U506" i="15"/>
  <c r="V506" i="15"/>
  <c r="W506" i="15"/>
  <c r="X506" i="15"/>
  <c r="J506" i="15" s="1"/>
  <c r="Z506" i="15"/>
  <c r="AA506" i="15"/>
  <c r="AB506" i="15"/>
  <c r="AC506" i="15"/>
  <c r="AD506" i="15"/>
  <c r="L506" i="15" s="1"/>
  <c r="AE506" i="15"/>
  <c r="F507" i="15"/>
  <c r="H507" i="15"/>
  <c r="M507" i="15" s="1"/>
  <c r="U507" i="15"/>
  <c r="V507" i="15"/>
  <c r="W507" i="15"/>
  <c r="X507" i="15"/>
  <c r="Y507" i="15" s="1"/>
  <c r="Z507" i="15"/>
  <c r="AA507" i="15"/>
  <c r="AB507" i="15"/>
  <c r="AC507" i="15"/>
  <c r="AD507" i="15"/>
  <c r="L507" i="15" s="1"/>
  <c r="AE507" i="15"/>
  <c r="F508" i="15"/>
  <c r="H508" i="15"/>
  <c r="M508" i="15" s="1"/>
  <c r="U508" i="15"/>
  <c r="V508" i="15"/>
  <c r="W508" i="15"/>
  <c r="X508" i="15"/>
  <c r="J508" i="15" s="1"/>
  <c r="Z508" i="15"/>
  <c r="AA508" i="15"/>
  <c r="AB508" i="15"/>
  <c r="AC508" i="15"/>
  <c r="AD508" i="15"/>
  <c r="L508" i="15" s="1"/>
  <c r="AE508" i="15"/>
  <c r="F509" i="15"/>
  <c r="H509" i="15"/>
  <c r="M509" i="15" s="1"/>
  <c r="U509" i="15"/>
  <c r="V509" i="15"/>
  <c r="W509" i="15"/>
  <c r="X509" i="15"/>
  <c r="P509" i="15" s="1"/>
  <c r="Z509" i="15"/>
  <c r="AA509" i="15"/>
  <c r="AB509" i="15"/>
  <c r="AC509" i="15"/>
  <c r="AD509" i="15"/>
  <c r="L509" i="15" s="1"/>
  <c r="AE509" i="15"/>
  <c r="F510" i="15"/>
  <c r="H510" i="15"/>
  <c r="M510" i="15" s="1"/>
  <c r="U510" i="15"/>
  <c r="V510" i="15"/>
  <c r="W510" i="15"/>
  <c r="X510" i="15"/>
  <c r="J510" i="15" s="1"/>
  <c r="Y510" i="15"/>
  <c r="Z510" i="15"/>
  <c r="AA510" i="15"/>
  <c r="AB510" i="15"/>
  <c r="AC510" i="15"/>
  <c r="AD510" i="15"/>
  <c r="L510" i="15" s="1"/>
  <c r="AE510" i="15"/>
  <c r="F529" i="15"/>
  <c r="H529" i="15"/>
  <c r="M529" i="15" s="1"/>
  <c r="V529" i="15"/>
  <c r="W529" i="15"/>
  <c r="X529" i="15"/>
  <c r="Q529" i="15" s="1"/>
  <c r="Z529" i="15"/>
  <c r="AA529" i="15"/>
  <c r="AB529" i="15"/>
  <c r="AC529" i="15"/>
  <c r="AD529" i="15"/>
  <c r="L529" i="15" s="1"/>
  <c r="AE529" i="15"/>
  <c r="F530" i="15"/>
  <c r="H530" i="15"/>
  <c r="M530" i="15" s="1"/>
  <c r="T530" i="15"/>
  <c r="U530" i="15"/>
  <c r="V530" i="15"/>
  <c r="W530" i="15"/>
  <c r="X530" i="15"/>
  <c r="Y530" i="15" s="1"/>
  <c r="Z530" i="15"/>
  <c r="AA530" i="15"/>
  <c r="AB530" i="15"/>
  <c r="AC530" i="15"/>
  <c r="AD530" i="15"/>
  <c r="L530" i="15" s="1"/>
  <c r="AE530" i="15"/>
  <c r="F531" i="15"/>
  <c r="H531" i="15"/>
  <c r="M531" i="15"/>
  <c r="T531" i="15"/>
  <c r="U531" i="15"/>
  <c r="V531" i="15"/>
  <c r="W531" i="15"/>
  <c r="X531" i="15"/>
  <c r="Y531" i="15" s="1"/>
  <c r="Z531" i="15"/>
  <c r="AA531" i="15"/>
  <c r="AB531" i="15"/>
  <c r="AC531" i="15"/>
  <c r="AD531" i="15"/>
  <c r="L531" i="15" s="1"/>
  <c r="AE531" i="15"/>
  <c r="F532" i="15"/>
  <c r="H532" i="15"/>
  <c r="M532" i="15"/>
  <c r="T532" i="15"/>
  <c r="U532" i="15"/>
  <c r="V532" i="15"/>
  <c r="W532" i="15"/>
  <c r="X532" i="15"/>
  <c r="Y532" i="15" s="1"/>
  <c r="Z532" i="15"/>
  <c r="AA532" i="15"/>
  <c r="AB532" i="15"/>
  <c r="AC532" i="15"/>
  <c r="AD532" i="15"/>
  <c r="L532" i="15" s="1"/>
  <c r="AE532" i="15"/>
  <c r="F533" i="15"/>
  <c r="H533" i="15"/>
  <c r="M533" i="15" s="1"/>
  <c r="T533" i="15"/>
  <c r="U533" i="15"/>
  <c r="V533" i="15"/>
  <c r="W533" i="15"/>
  <c r="X533" i="15"/>
  <c r="Z533" i="15"/>
  <c r="AA533" i="15"/>
  <c r="AB533" i="15"/>
  <c r="AC533" i="15"/>
  <c r="AD533" i="15"/>
  <c r="L533" i="15" s="1"/>
  <c r="AE533" i="15"/>
  <c r="F534" i="15"/>
  <c r="H534" i="15"/>
  <c r="M534" i="15" s="1"/>
  <c r="T534" i="15"/>
  <c r="U534" i="15"/>
  <c r="V534" i="15"/>
  <c r="W534" i="15"/>
  <c r="X534" i="15"/>
  <c r="Y534" i="15"/>
  <c r="Z534" i="15"/>
  <c r="AA534" i="15"/>
  <c r="AB534" i="15"/>
  <c r="AC534" i="15"/>
  <c r="AD534" i="15"/>
  <c r="L534" i="15" s="1"/>
  <c r="AE534" i="15"/>
  <c r="F535" i="15"/>
  <c r="H535" i="15"/>
  <c r="M535" i="15" s="1"/>
  <c r="T535" i="15"/>
  <c r="U535" i="15"/>
  <c r="V535" i="15"/>
  <c r="W535" i="15"/>
  <c r="X535" i="15"/>
  <c r="Y535" i="15" s="1"/>
  <c r="Z535" i="15"/>
  <c r="AA535" i="15"/>
  <c r="AB535" i="15"/>
  <c r="AC535" i="15"/>
  <c r="AD535" i="15"/>
  <c r="L535" i="15" s="1"/>
  <c r="AE535" i="15"/>
  <c r="F539" i="15"/>
  <c r="H539" i="15"/>
  <c r="M539" i="15" s="1"/>
  <c r="V539" i="15"/>
  <c r="W539" i="15"/>
  <c r="X539" i="15"/>
  <c r="P539" i="15" s="1"/>
  <c r="Y539" i="15"/>
  <c r="Z539" i="15"/>
  <c r="AA539" i="15"/>
  <c r="AB539" i="15"/>
  <c r="AC539" i="15"/>
  <c r="AD539" i="15"/>
  <c r="L539" i="15" s="1"/>
  <c r="AE539" i="15"/>
  <c r="F540" i="15"/>
  <c r="H540" i="15"/>
  <c r="M540" i="15" s="1"/>
  <c r="P540" i="15"/>
  <c r="T540" i="15"/>
  <c r="U540" i="15"/>
  <c r="V540" i="15"/>
  <c r="W540" i="15"/>
  <c r="X540" i="15"/>
  <c r="J540" i="15" s="1"/>
  <c r="Y540" i="15"/>
  <c r="Z540" i="15"/>
  <c r="AA540" i="15"/>
  <c r="AB540" i="15"/>
  <c r="AC540" i="15"/>
  <c r="AD540" i="15"/>
  <c r="L540" i="15" s="1"/>
  <c r="AE540" i="15"/>
  <c r="F541" i="15"/>
  <c r="H541" i="15"/>
  <c r="M541" i="15"/>
  <c r="T541" i="15"/>
  <c r="U541" i="15"/>
  <c r="V541" i="15"/>
  <c r="W541" i="15"/>
  <c r="X541" i="15"/>
  <c r="P541" i="15" s="1"/>
  <c r="Z541" i="15"/>
  <c r="AA541" i="15"/>
  <c r="AB541" i="15"/>
  <c r="AC541" i="15"/>
  <c r="AD541" i="15"/>
  <c r="L541" i="15" s="1"/>
  <c r="AE541" i="15"/>
  <c r="F542" i="15"/>
  <c r="H542" i="15"/>
  <c r="M542" i="15" s="1"/>
  <c r="T542" i="15"/>
  <c r="U542" i="15"/>
  <c r="V542" i="15"/>
  <c r="W542" i="15"/>
  <c r="X542" i="15"/>
  <c r="Q542" i="15" s="1"/>
  <c r="Z542" i="15"/>
  <c r="AA542" i="15"/>
  <c r="AB542" i="15"/>
  <c r="AC542" i="15"/>
  <c r="AD542" i="15"/>
  <c r="L542" i="15" s="1"/>
  <c r="AE542" i="15"/>
  <c r="F543" i="15"/>
  <c r="H543" i="15"/>
  <c r="M543" i="15" s="1"/>
  <c r="T543" i="15"/>
  <c r="U543" i="15"/>
  <c r="V543" i="15"/>
  <c r="W543" i="15"/>
  <c r="X543" i="15"/>
  <c r="J543" i="15" s="1"/>
  <c r="Z543" i="15"/>
  <c r="AA543" i="15"/>
  <c r="AB543" i="15"/>
  <c r="AC543" i="15"/>
  <c r="AD543" i="15"/>
  <c r="L543" i="15" s="1"/>
  <c r="AE543" i="15"/>
  <c r="F544" i="15"/>
  <c r="H544" i="15"/>
  <c r="M544" i="15" s="1"/>
  <c r="T544" i="15"/>
  <c r="U544" i="15"/>
  <c r="V544" i="15"/>
  <c r="W544" i="15"/>
  <c r="X544" i="15"/>
  <c r="Q544" i="15" s="1"/>
  <c r="Z544" i="15"/>
  <c r="AA544" i="15"/>
  <c r="AB544" i="15"/>
  <c r="AC544" i="15"/>
  <c r="AD544" i="15"/>
  <c r="L544" i="15" s="1"/>
  <c r="AE544" i="15"/>
  <c r="F545" i="15"/>
  <c r="H545" i="15"/>
  <c r="M545" i="15" s="1"/>
  <c r="T545" i="15"/>
  <c r="U545" i="15"/>
  <c r="V545" i="15"/>
  <c r="W545" i="15"/>
  <c r="X545" i="15"/>
  <c r="J545" i="15" s="1"/>
  <c r="Z545" i="15"/>
  <c r="AA545" i="15"/>
  <c r="AB545" i="15"/>
  <c r="AC545" i="15"/>
  <c r="AD545" i="15"/>
  <c r="L545" i="15" s="1"/>
  <c r="AE545" i="15"/>
  <c r="F549" i="15"/>
  <c r="H549" i="15"/>
  <c r="M549" i="15" s="1"/>
  <c r="V549" i="15"/>
  <c r="W549" i="15"/>
  <c r="X549" i="15"/>
  <c r="P549" i="15" s="1"/>
  <c r="Z549" i="15"/>
  <c r="AA549" i="15"/>
  <c r="AB549" i="15"/>
  <c r="AC549" i="15"/>
  <c r="AD549" i="15"/>
  <c r="L549" i="15" s="1"/>
  <c r="AE549" i="15"/>
  <c r="F550" i="15"/>
  <c r="H550" i="15"/>
  <c r="M550" i="15" s="1"/>
  <c r="T550" i="15"/>
  <c r="U550" i="15"/>
  <c r="V550" i="15"/>
  <c r="W550" i="15"/>
  <c r="X550" i="15"/>
  <c r="P550" i="15" s="1"/>
  <c r="Z550" i="15"/>
  <c r="AA550" i="15"/>
  <c r="AB550" i="15"/>
  <c r="AC550" i="15"/>
  <c r="AD550" i="15"/>
  <c r="L550" i="15" s="1"/>
  <c r="AE550" i="15"/>
  <c r="F551" i="15"/>
  <c r="H551" i="15"/>
  <c r="M551" i="15"/>
  <c r="T551" i="15"/>
  <c r="U551" i="15"/>
  <c r="V551" i="15"/>
  <c r="W551" i="15"/>
  <c r="X551" i="15"/>
  <c r="P551" i="15" s="1"/>
  <c r="Z551" i="15"/>
  <c r="AA551" i="15"/>
  <c r="AB551" i="15"/>
  <c r="AC551" i="15"/>
  <c r="AD551" i="15"/>
  <c r="L551" i="15" s="1"/>
  <c r="AE551" i="15"/>
  <c r="F552" i="15"/>
  <c r="H552" i="15"/>
  <c r="M552" i="15"/>
  <c r="T552" i="15"/>
  <c r="U552" i="15"/>
  <c r="V552" i="15"/>
  <c r="W552" i="15"/>
  <c r="X552" i="15"/>
  <c r="P552" i="15" s="1"/>
  <c r="Z552" i="15"/>
  <c r="AA552" i="15"/>
  <c r="AB552" i="15"/>
  <c r="AC552" i="15"/>
  <c r="AD552" i="15"/>
  <c r="L552" i="15" s="1"/>
  <c r="AE552" i="15"/>
  <c r="F553" i="15"/>
  <c r="H553" i="15"/>
  <c r="M553" i="15" s="1"/>
  <c r="T553" i="15"/>
  <c r="U553" i="15"/>
  <c r="V553" i="15"/>
  <c r="W553" i="15"/>
  <c r="X553" i="15"/>
  <c r="P553" i="15" s="1"/>
  <c r="Z553" i="15"/>
  <c r="AA553" i="15"/>
  <c r="AB553" i="15"/>
  <c r="AC553" i="15"/>
  <c r="AD553" i="15"/>
  <c r="L553" i="15" s="1"/>
  <c r="AE553" i="15"/>
  <c r="F554" i="15"/>
  <c r="H554" i="15"/>
  <c r="M554" i="15"/>
  <c r="T554" i="15"/>
  <c r="U554" i="15"/>
  <c r="V554" i="15"/>
  <c r="W554" i="15"/>
  <c r="X554" i="15"/>
  <c r="P554" i="15" s="1"/>
  <c r="Z554" i="15"/>
  <c r="AA554" i="15"/>
  <c r="AB554" i="15"/>
  <c r="AC554" i="15"/>
  <c r="AD554" i="15"/>
  <c r="L554" i="15" s="1"/>
  <c r="AE554" i="15"/>
  <c r="F558" i="15"/>
  <c r="H558" i="15"/>
  <c r="M558" i="15"/>
  <c r="V558" i="15"/>
  <c r="W558" i="15"/>
  <c r="X558" i="15"/>
  <c r="P558" i="15" s="1"/>
  <c r="Y558" i="15"/>
  <c r="Z558" i="15"/>
  <c r="AA558" i="15"/>
  <c r="AB558" i="15"/>
  <c r="AC558" i="15"/>
  <c r="AD558" i="15"/>
  <c r="L558" i="15" s="1"/>
  <c r="AE558" i="15"/>
  <c r="F559" i="15"/>
  <c r="H559" i="15"/>
  <c r="M559" i="15" s="1"/>
  <c r="T559" i="15"/>
  <c r="U559" i="15"/>
  <c r="V559" i="15"/>
  <c r="W559" i="15"/>
  <c r="X559" i="15"/>
  <c r="J559" i="15" s="1"/>
  <c r="Z559" i="15"/>
  <c r="AA559" i="15"/>
  <c r="AB559" i="15"/>
  <c r="AC559" i="15"/>
  <c r="AD559" i="15"/>
  <c r="L559" i="15" s="1"/>
  <c r="AE559" i="15"/>
  <c r="F560" i="15"/>
  <c r="H560" i="15"/>
  <c r="M560" i="15"/>
  <c r="T560" i="15"/>
  <c r="U560" i="15"/>
  <c r="V560" i="15"/>
  <c r="W560" i="15"/>
  <c r="X560" i="15"/>
  <c r="J560" i="15" s="1"/>
  <c r="Y560" i="15"/>
  <c r="Z560" i="15"/>
  <c r="AA560" i="15"/>
  <c r="AB560" i="15"/>
  <c r="AC560" i="15"/>
  <c r="AD560" i="15"/>
  <c r="L560" i="15" s="1"/>
  <c r="AE560" i="15"/>
  <c r="F561" i="15"/>
  <c r="H561" i="15"/>
  <c r="M561" i="15"/>
  <c r="T561" i="15"/>
  <c r="U561" i="15"/>
  <c r="V561" i="15"/>
  <c r="W561" i="15"/>
  <c r="X561" i="15"/>
  <c r="J561" i="15" s="1"/>
  <c r="Z561" i="15"/>
  <c r="AA561" i="15"/>
  <c r="AB561" i="15"/>
  <c r="AC561" i="15"/>
  <c r="AD561" i="15"/>
  <c r="L561" i="15" s="1"/>
  <c r="AE561" i="15"/>
  <c r="F562" i="15"/>
  <c r="H562" i="15"/>
  <c r="M562" i="15" s="1"/>
  <c r="T562" i="15"/>
  <c r="U562" i="15"/>
  <c r="V562" i="15"/>
  <c r="W562" i="15"/>
  <c r="X562" i="15"/>
  <c r="J562" i="15" s="1"/>
  <c r="Z562" i="15"/>
  <c r="AA562" i="15"/>
  <c r="AB562" i="15"/>
  <c r="AC562" i="15"/>
  <c r="AD562" i="15"/>
  <c r="L562" i="15" s="1"/>
  <c r="AE562" i="15"/>
  <c r="F563" i="15"/>
  <c r="H563" i="15"/>
  <c r="M563" i="15"/>
  <c r="T563" i="15"/>
  <c r="U563" i="15"/>
  <c r="V563" i="15"/>
  <c r="W563" i="15"/>
  <c r="X563" i="15"/>
  <c r="J563" i="15" s="1"/>
  <c r="Z563" i="15"/>
  <c r="AA563" i="15"/>
  <c r="AB563" i="15"/>
  <c r="AC563" i="15"/>
  <c r="AD563" i="15"/>
  <c r="L563" i="15" s="1"/>
  <c r="AE563" i="15"/>
  <c r="F564" i="15"/>
  <c r="H564" i="15"/>
  <c r="M564" i="15"/>
  <c r="T564" i="15"/>
  <c r="U564" i="15"/>
  <c r="V564" i="15"/>
  <c r="W564" i="15"/>
  <c r="X564" i="15"/>
  <c r="J564" i="15" s="1"/>
  <c r="Z564" i="15"/>
  <c r="AA564" i="15"/>
  <c r="AB564" i="15"/>
  <c r="AC564" i="15"/>
  <c r="AD564" i="15"/>
  <c r="L564" i="15" s="1"/>
  <c r="AE564" i="15"/>
  <c r="F565" i="15"/>
  <c r="H565" i="15"/>
  <c r="M565" i="15" s="1"/>
  <c r="T565" i="15"/>
  <c r="U565" i="15"/>
  <c r="V565" i="15"/>
  <c r="W565" i="15"/>
  <c r="X565" i="15"/>
  <c r="J565" i="15" s="1"/>
  <c r="Z565" i="15"/>
  <c r="AA565" i="15"/>
  <c r="AB565" i="15"/>
  <c r="AC565" i="15"/>
  <c r="AD565" i="15"/>
  <c r="L565" i="15" s="1"/>
  <c r="AE565" i="15"/>
  <c r="F566" i="15"/>
  <c r="H566" i="15"/>
  <c r="M566" i="15"/>
  <c r="T566" i="15"/>
  <c r="U566" i="15"/>
  <c r="V566" i="15"/>
  <c r="W566" i="15"/>
  <c r="X566" i="15"/>
  <c r="J566" i="15" s="1"/>
  <c r="Y566" i="15"/>
  <c r="Z566" i="15"/>
  <c r="AA566" i="15"/>
  <c r="AB566" i="15"/>
  <c r="AC566" i="15"/>
  <c r="AD566" i="15"/>
  <c r="L566" i="15" s="1"/>
  <c r="AE566" i="15"/>
  <c r="F567" i="15"/>
  <c r="H567" i="15"/>
  <c r="M567" i="15"/>
  <c r="T567" i="15"/>
  <c r="U567" i="15"/>
  <c r="V567" i="15"/>
  <c r="W567" i="15"/>
  <c r="X567" i="15"/>
  <c r="J567" i="15" s="1"/>
  <c r="Z567" i="15"/>
  <c r="AA567" i="15"/>
  <c r="AB567" i="15"/>
  <c r="AC567" i="15"/>
  <c r="AD567" i="15"/>
  <c r="L567" i="15" s="1"/>
  <c r="AE567" i="15"/>
  <c r="F568" i="15"/>
  <c r="H568" i="15"/>
  <c r="M568" i="15"/>
  <c r="T568" i="15"/>
  <c r="U568" i="15"/>
  <c r="V568" i="15"/>
  <c r="W568" i="15"/>
  <c r="X568" i="15"/>
  <c r="J568" i="15" s="1"/>
  <c r="Z568" i="15"/>
  <c r="AA568" i="15"/>
  <c r="AB568" i="15"/>
  <c r="AC568" i="15"/>
  <c r="AD568" i="15"/>
  <c r="L568" i="15" s="1"/>
  <c r="AE568" i="15"/>
  <c r="F569" i="15"/>
  <c r="H569" i="15"/>
  <c r="M569" i="15" s="1"/>
  <c r="T569" i="15"/>
  <c r="U569" i="15"/>
  <c r="V569" i="15"/>
  <c r="W569" i="15"/>
  <c r="X569" i="15"/>
  <c r="J569" i="15" s="1"/>
  <c r="Z569" i="15"/>
  <c r="AA569" i="15"/>
  <c r="AB569" i="15"/>
  <c r="AC569" i="15"/>
  <c r="AD569" i="15"/>
  <c r="L569" i="15" s="1"/>
  <c r="AE569" i="15"/>
  <c r="F570" i="15"/>
  <c r="H570" i="15"/>
  <c r="M570" i="15" s="1"/>
  <c r="T570" i="15"/>
  <c r="U570" i="15"/>
  <c r="V570" i="15"/>
  <c r="W570" i="15"/>
  <c r="X570" i="15"/>
  <c r="J570" i="15" s="1"/>
  <c r="Z570" i="15"/>
  <c r="AA570" i="15"/>
  <c r="AB570" i="15"/>
  <c r="AC570" i="15"/>
  <c r="AD570" i="15"/>
  <c r="L570" i="15" s="1"/>
  <c r="AE570" i="15"/>
  <c r="F571" i="15"/>
  <c r="H571" i="15"/>
  <c r="M571" i="15"/>
  <c r="T571" i="15"/>
  <c r="U571" i="15"/>
  <c r="V571" i="15"/>
  <c r="W571" i="15"/>
  <c r="X571" i="15"/>
  <c r="J571" i="15" s="1"/>
  <c r="Z571" i="15"/>
  <c r="AA571" i="15"/>
  <c r="AB571" i="15"/>
  <c r="AC571" i="15"/>
  <c r="AD571" i="15"/>
  <c r="L571" i="15" s="1"/>
  <c r="AE571" i="15"/>
  <c r="F572" i="15"/>
  <c r="H572" i="15"/>
  <c r="M572" i="15"/>
  <c r="T572" i="15"/>
  <c r="U572" i="15"/>
  <c r="V572" i="15"/>
  <c r="W572" i="15"/>
  <c r="X572" i="15"/>
  <c r="J572" i="15" s="1"/>
  <c r="Z572" i="15"/>
  <c r="AA572" i="15"/>
  <c r="AB572" i="15"/>
  <c r="AC572" i="15"/>
  <c r="AD572" i="15"/>
  <c r="L572" i="15" s="1"/>
  <c r="AE572" i="15"/>
  <c r="F573" i="15"/>
  <c r="H573" i="15"/>
  <c r="M573" i="15" s="1"/>
  <c r="T573" i="15"/>
  <c r="U573" i="15"/>
  <c r="V573" i="15"/>
  <c r="W573" i="15"/>
  <c r="X573" i="15"/>
  <c r="J573" i="15" s="1"/>
  <c r="Z573" i="15"/>
  <c r="AA573" i="15"/>
  <c r="AB573" i="15"/>
  <c r="AC573" i="15"/>
  <c r="AD573" i="15"/>
  <c r="L573" i="15" s="1"/>
  <c r="AE573" i="15"/>
  <c r="F574" i="15"/>
  <c r="H574" i="15"/>
  <c r="M574" i="15" s="1"/>
  <c r="T574" i="15"/>
  <c r="U574" i="15"/>
  <c r="V574" i="15"/>
  <c r="W574" i="15"/>
  <c r="X574" i="15"/>
  <c r="J574" i="15" s="1"/>
  <c r="Z574" i="15"/>
  <c r="AA574" i="15"/>
  <c r="AB574" i="15"/>
  <c r="AC574" i="15"/>
  <c r="AD574" i="15"/>
  <c r="L574" i="15" s="1"/>
  <c r="AE574" i="15"/>
  <c r="F578" i="15"/>
  <c r="H578" i="15"/>
  <c r="M578" i="15" s="1"/>
  <c r="V578" i="15"/>
  <c r="W578" i="15"/>
  <c r="X578" i="15"/>
  <c r="J578" i="15" s="1"/>
  <c r="Z578" i="15"/>
  <c r="AA578" i="15"/>
  <c r="AB578" i="15"/>
  <c r="AC578" i="15"/>
  <c r="AD578" i="15"/>
  <c r="L578" i="15" s="1"/>
  <c r="AE578" i="15"/>
  <c r="F579" i="15"/>
  <c r="H579" i="15"/>
  <c r="M579" i="15" s="1"/>
  <c r="T579" i="15"/>
  <c r="U579" i="15"/>
  <c r="V579" i="15"/>
  <c r="W579" i="15"/>
  <c r="X579" i="15"/>
  <c r="Y579" i="15" s="1"/>
  <c r="Z579" i="15"/>
  <c r="AA579" i="15"/>
  <c r="AB579" i="15"/>
  <c r="AC579" i="15"/>
  <c r="AD579" i="15"/>
  <c r="L579" i="15" s="1"/>
  <c r="AE579" i="15"/>
  <c r="F337" i="15"/>
  <c r="H337" i="15"/>
  <c r="M337" i="15" s="1"/>
  <c r="T337" i="15"/>
  <c r="U337" i="15"/>
  <c r="V337" i="15"/>
  <c r="W337" i="15"/>
  <c r="X337" i="15"/>
  <c r="Y337" i="15" s="1"/>
  <c r="Z337" i="15"/>
  <c r="AA337" i="15"/>
  <c r="AB337" i="15"/>
  <c r="AC337" i="15"/>
  <c r="AD337" i="15"/>
  <c r="L337" i="15" s="1"/>
  <c r="AE337" i="15"/>
  <c r="F338" i="15"/>
  <c r="H338" i="15"/>
  <c r="M338" i="15" s="1"/>
  <c r="T338" i="15"/>
  <c r="U338" i="15"/>
  <c r="V338" i="15"/>
  <c r="W338" i="15"/>
  <c r="X338" i="15"/>
  <c r="Y338" i="15" s="1"/>
  <c r="Z338" i="15"/>
  <c r="AA338" i="15"/>
  <c r="AB338" i="15"/>
  <c r="AC338" i="15"/>
  <c r="AD338" i="15"/>
  <c r="L338" i="15" s="1"/>
  <c r="AE338" i="15"/>
  <c r="F339" i="15"/>
  <c r="H339" i="15"/>
  <c r="M339" i="15" s="1"/>
  <c r="T339" i="15"/>
  <c r="U339" i="15"/>
  <c r="V339" i="15"/>
  <c r="W339" i="15"/>
  <c r="X339" i="15"/>
  <c r="Y339" i="15" s="1"/>
  <c r="Z339" i="15"/>
  <c r="AA339" i="15"/>
  <c r="AB339" i="15"/>
  <c r="AC339" i="15"/>
  <c r="AD339" i="15"/>
  <c r="L339" i="15" s="1"/>
  <c r="AE339" i="15"/>
  <c r="F340" i="15"/>
  <c r="H340" i="15"/>
  <c r="M340" i="15" s="1"/>
  <c r="P340" i="15"/>
  <c r="T340" i="15"/>
  <c r="U340" i="15"/>
  <c r="V340" i="15"/>
  <c r="W340" i="15"/>
  <c r="X340" i="15"/>
  <c r="J340" i="15" s="1"/>
  <c r="Z340" i="15"/>
  <c r="AA340" i="15"/>
  <c r="AB340" i="15"/>
  <c r="AC340" i="15"/>
  <c r="AD340" i="15"/>
  <c r="L340" i="15" s="1"/>
  <c r="AE340" i="15"/>
  <c r="F341" i="15"/>
  <c r="H341" i="15"/>
  <c r="M341" i="15" s="1"/>
  <c r="T341" i="15"/>
  <c r="U341" i="15"/>
  <c r="V341" i="15"/>
  <c r="W341" i="15"/>
  <c r="X341" i="15"/>
  <c r="Q341" i="15" s="1"/>
  <c r="Z341" i="15"/>
  <c r="AA341" i="15"/>
  <c r="AB341" i="15"/>
  <c r="AC341" i="15"/>
  <c r="AD341" i="15"/>
  <c r="L341" i="15" s="1"/>
  <c r="AE341" i="15"/>
  <c r="F342" i="15"/>
  <c r="H342" i="15"/>
  <c r="M342" i="15" s="1"/>
  <c r="T342" i="15"/>
  <c r="U342" i="15"/>
  <c r="V342" i="15"/>
  <c r="W342" i="15"/>
  <c r="X342" i="15"/>
  <c r="J342" i="15" s="1"/>
  <c r="Z342" i="15"/>
  <c r="AA342" i="15"/>
  <c r="AB342" i="15"/>
  <c r="AC342" i="15"/>
  <c r="AD342" i="15"/>
  <c r="L342" i="15" s="1"/>
  <c r="AE342" i="15"/>
  <c r="F343" i="15"/>
  <c r="H343" i="15"/>
  <c r="M343" i="15" s="1"/>
  <c r="T343" i="15"/>
  <c r="U343" i="15"/>
  <c r="V343" i="15"/>
  <c r="W343" i="15"/>
  <c r="X343" i="15"/>
  <c r="P343" i="15" s="1"/>
  <c r="Z343" i="15"/>
  <c r="AA343" i="15"/>
  <c r="AB343" i="15"/>
  <c r="AC343" i="15"/>
  <c r="AD343" i="15"/>
  <c r="L343" i="15" s="1"/>
  <c r="AE343" i="15"/>
  <c r="F344" i="15"/>
  <c r="H344" i="15"/>
  <c r="M344" i="15" s="1"/>
  <c r="T344" i="15"/>
  <c r="U344" i="15"/>
  <c r="V344" i="15"/>
  <c r="W344" i="15"/>
  <c r="X344" i="15"/>
  <c r="P344" i="15" s="1"/>
  <c r="Z344" i="15"/>
  <c r="AA344" i="15"/>
  <c r="AB344" i="15"/>
  <c r="AC344" i="15"/>
  <c r="AD344" i="15"/>
  <c r="L344" i="15" s="1"/>
  <c r="AE344" i="15"/>
  <c r="F345" i="15"/>
  <c r="H345" i="15"/>
  <c r="M345" i="15" s="1"/>
  <c r="T345" i="15"/>
  <c r="U345" i="15"/>
  <c r="V345" i="15"/>
  <c r="W345" i="15"/>
  <c r="X345" i="15"/>
  <c r="Q345" i="15" s="1"/>
  <c r="Z345" i="15"/>
  <c r="AA345" i="15"/>
  <c r="AB345" i="15"/>
  <c r="AC345" i="15"/>
  <c r="AD345" i="15"/>
  <c r="L345" i="15" s="1"/>
  <c r="AE345" i="15"/>
  <c r="F346" i="15"/>
  <c r="H346" i="15"/>
  <c r="M346" i="15" s="1"/>
  <c r="T346" i="15"/>
  <c r="U346" i="15"/>
  <c r="V346" i="15"/>
  <c r="W346" i="15"/>
  <c r="X346" i="15"/>
  <c r="J346" i="15" s="1"/>
  <c r="Z346" i="15"/>
  <c r="AA346" i="15"/>
  <c r="AB346" i="15"/>
  <c r="AC346" i="15"/>
  <c r="AD346" i="15"/>
  <c r="L346" i="15" s="1"/>
  <c r="AE346" i="15"/>
  <c r="F347" i="15"/>
  <c r="H347" i="15"/>
  <c r="M347" i="15" s="1"/>
  <c r="T347" i="15"/>
  <c r="U347" i="15"/>
  <c r="V347" i="15"/>
  <c r="W347" i="15"/>
  <c r="X347" i="15"/>
  <c r="P347" i="15" s="1"/>
  <c r="Z347" i="15"/>
  <c r="AA347" i="15"/>
  <c r="AB347" i="15"/>
  <c r="AC347" i="15"/>
  <c r="AD347" i="15"/>
  <c r="L347" i="15" s="1"/>
  <c r="AE347" i="15"/>
  <c r="F348" i="15"/>
  <c r="H348" i="15"/>
  <c r="M348" i="15" s="1"/>
  <c r="T348" i="15"/>
  <c r="U348" i="15"/>
  <c r="V348" i="15"/>
  <c r="W348" i="15"/>
  <c r="X348" i="15"/>
  <c r="J348" i="15" s="1"/>
  <c r="Z348" i="15"/>
  <c r="AA348" i="15"/>
  <c r="AB348" i="15"/>
  <c r="AC348" i="15"/>
  <c r="AD348" i="15"/>
  <c r="L348" i="15" s="1"/>
  <c r="AE348" i="15"/>
  <c r="F349" i="15"/>
  <c r="H349" i="15"/>
  <c r="M349" i="15" s="1"/>
  <c r="T349" i="15"/>
  <c r="U349" i="15"/>
  <c r="V349" i="15"/>
  <c r="W349" i="15"/>
  <c r="X349" i="15"/>
  <c r="Q349" i="15" s="1"/>
  <c r="Z349" i="15"/>
  <c r="AA349" i="15"/>
  <c r="AB349" i="15"/>
  <c r="AC349" i="15"/>
  <c r="AD349" i="15"/>
  <c r="L349" i="15" s="1"/>
  <c r="AE349" i="15"/>
  <c r="F350" i="15"/>
  <c r="H350" i="15"/>
  <c r="M350" i="15" s="1"/>
  <c r="T350" i="15"/>
  <c r="U350" i="15"/>
  <c r="V350" i="15"/>
  <c r="W350" i="15"/>
  <c r="X350" i="15"/>
  <c r="J350" i="15" s="1"/>
  <c r="Z350" i="15"/>
  <c r="AA350" i="15"/>
  <c r="AB350" i="15"/>
  <c r="AC350" i="15"/>
  <c r="AD350" i="15"/>
  <c r="L350" i="15" s="1"/>
  <c r="AE350" i="15"/>
  <c r="AE336" i="15"/>
  <c r="AD336" i="15"/>
  <c r="L336" i="15" s="1"/>
  <c r="AC336" i="15"/>
  <c r="AB336" i="15"/>
  <c r="AA336" i="15"/>
  <c r="Z336" i="15"/>
  <c r="X336" i="15"/>
  <c r="Q336" i="15" s="1"/>
  <c r="W336" i="15"/>
  <c r="V336" i="15"/>
  <c r="U336" i="15"/>
  <c r="T336" i="15"/>
  <c r="H336" i="15"/>
  <c r="M336" i="15" s="1"/>
  <c r="F336" i="15"/>
  <c r="F327" i="15"/>
  <c r="H327" i="15"/>
  <c r="M327" i="15" s="1"/>
  <c r="T327" i="15"/>
  <c r="U327" i="15"/>
  <c r="V327" i="15"/>
  <c r="W327" i="15"/>
  <c r="X327" i="15"/>
  <c r="Y327" i="15" s="1"/>
  <c r="Z327" i="15"/>
  <c r="AA327" i="15"/>
  <c r="AB327" i="15"/>
  <c r="AC327" i="15"/>
  <c r="AD327" i="15"/>
  <c r="L327" i="15" s="1"/>
  <c r="AE327" i="15"/>
  <c r="F328" i="15"/>
  <c r="H328" i="15"/>
  <c r="M328" i="15" s="1"/>
  <c r="J328" i="15"/>
  <c r="T328" i="15"/>
  <c r="U328" i="15"/>
  <c r="V328" i="15"/>
  <c r="W328" i="15"/>
  <c r="X328" i="15"/>
  <c r="Y328" i="15" s="1"/>
  <c r="Z328" i="15"/>
  <c r="AA328" i="15"/>
  <c r="AB328" i="15"/>
  <c r="AC328" i="15"/>
  <c r="AD328" i="15"/>
  <c r="L328" i="15" s="1"/>
  <c r="AE328" i="15"/>
  <c r="F317" i="15"/>
  <c r="H317" i="15"/>
  <c r="M317" i="15" s="1"/>
  <c r="T317" i="15"/>
  <c r="U317" i="15"/>
  <c r="V317" i="15"/>
  <c r="W317" i="15"/>
  <c r="X317" i="15"/>
  <c r="J317" i="15" s="1"/>
  <c r="Z317" i="15"/>
  <c r="AA317" i="15"/>
  <c r="AB317" i="15"/>
  <c r="AC317" i="15"/>
  <c r="AD317" i="15"/>
  <c r="L317" i="15" s="1"/>
  <c r="AE317" i="15"/>
  <c r="F318" i="15"/>
  <c r="H318" i="15"/>
  <c r="M318" i="15" s="1"/>
  <c r="P318" i="15"/>
  <c r="T318" i="15"/>
  <c r="U318" i="15"/>
  <c r="V318" i="15"/>
  <c r="W318" i="15"/>
  <c r="X318" i="15"/>
  <c r="Q318" i="15" s="1"/>
  <c r="Y318" i="15"/>
  <c r="Z318" i="15"/>
  <c r="AA318" i="15"/>
  <c r="AB318" i="15"/>
  <c r="AC318" i="15"/>
  <c r="AD318" i="15"/>
  <c r="L318" i="15" s="1"/>
  <c r="AE318" i="15"/>
  <c r="F319" i="15"/>
  <c r="H319" i="15"/>
  <c r="M319" i="15" s="1"/>
  <c r="J319" i="15"/>
  <c r="T319" i="15"/>
  <c r="U319" i="15"/>
  <c r="V319" i="15"/>
  <c r="W319" i="15"/>
  <c r="X319" i="15"/>
  <c r="P319" i="15" s="1"/>
  <c r="Z319" i="15"/>
  <c r="AA319" i="15"/>
  <c r="AB319" i="15"/>
  <c r="AC319" i="15"/>
  <c r="AD319" i="15"/>
  <c r="L319" i="15" s="1"/>
  <c r="AE319" i="15"/>
  <c r="F320" i="15"/>
  <c r="H320" i="15"/>
  <c r="M320" i="15" s="1"/>
  <c r="P320" i="15"/>
  <c r="T320" i="15"/>
  <c r="U320" i="15"/>
  <c r="V320" i="15"/>
  <c r="W320" i="15"/>
  <c r="X320" i="15"/>
  <c r="Q320" i="15" s="1"/>
  <c r="Z320" i="15"/>
  <c r="AA320" i="15"/>
  <c r="AB320" i="15"/>
  <c r="AC320" i="15"/>
  <c r="AD320" i="15"/>
  <c r="L320" i="15" s="1"/>
  <c r="AE320" i="15"/>
  <c r="F307" i="15"/>
  <c r="H307" i="15"/>
  <c r="M307" i="15" s="1"/>
  <c r="T307" i="15"/>
  <c r="U307" i="15"/>
  <c r="V307" i="15"/>
  <c r="W307" i="15"/>
  <c r="X307" i="15"/>
  <c r="Y307" i="15" s="1"/>
  <c r="Z307" i="15"/>
  <c r="AA307" i="15"/>
  <c r="AB307" i="15"/>
  <c r="AC307" i="15"/>
  <c r="AD307" i="15"/>
  <c r="L307" i="15" s="1"/>
  <c r="AE307" i="15"/>
  <c r="F308" i="15"/>
  <c r="H308" i="15"/>
  <c r="M308" i="15" s="1"/>
  <c r="T308" i="15"/>
  <c r="U308" i="15"/>
  <c r="V308" i="15"/>
  <c r="W308" i="15"/>
  <c r="X308" i="15"/>
  <c r="Y308" i="15" s="1"/>
  <c r="Z308" i="15"/>
  <c r="AA308" i="15"/>
  <c r="AB308" i="15"/>
  <c r="AC308" i="15"/>
  <c r="AD308" i="15"/>
  <c r="L308" i="15" s="1"/>
  <c r="AE308" i="15"/>
  <c r="F309" i="15"/>
  <c r="H309" i="15"/>
  <c r="M309" i="15" s="1"/>
  <c r="T309" i="15"/>
  <c r="U309" i="15"/>
  <c r="V309" i="15"/>
  <c r="W309" i="15"/>
  <c r="X309" i="15"/>
  <c r="Y309" i="15" s="1"/>
  <c r="Z309" i="15"/>
  <c r="AA309" i="15"/>
  <c r="AB309" i="15"/>
  <c r="AC309" i="15"/>
  <c r="AD309" i="15"/>
  <c r="L309" i="15" s="1"/>
  <c r="AE309" i="15"/>
  <c r="AE287" i="15"/>
  <c r="AD287" i="15"/>
  <c r="L287" i="15" s="1"/>
  <c r="AC287" i="15"/>
  <c r="AB287" i="15"/>
  <c r="AA287" i="15"/>
  <c r="Z287" i="15"/>
  <c r="X287" i="15"/>
  <c r="P287" i="15" s="1"/>
  <c r="W287" i="15"/>
  <c r="V287" i="15"/>
  <c r="U287" i="15"/>
  <c r="H287" i="15"/>
  <c r="M287" i="15" s="1"/>
  <c r="F287" i="15"/>
  <c r="AE286" i="15"/>
  <c r="AD286" i="15"/>
  <c r="L286" i="15" s="1"/>
  <c r="AC286" i="15"/>
  <c r="AB286" i="15"/>
  <c r="AA286" i="15"/>
  <c r="Z286" i="15"/>
  <c r="X286" i="15"/>
  <c r="Y286" i="15" s="1"/>
  <c r="W286" i="15"/>
  <c r="V286" i="15"/>
  <c r="U286" i="15"/>
  <c r="H286" i="15"/>
  <c r="M286" i="15" s="1"/>
  <c r="F286" i="15"/>
  <c r="AE285" i="15"/>
  <c r="AD285" i="15"/>
  <c r="L285" i="15" s="1"/>
  <c r="AC285" i="15"/>
  <c r="AB285" i="15"/>
  <c r="AA285" i="15"/>
  <c r="Z285" i="15"/>
  <c r="X285" i="15"/>
  <c r="Y285" i="15" s="1"/>
  <c r="W285" i="15"/>
  <c r="V285" i="15"/>
  <c r="U285" i="15"/>
  <c r="H285" i="15"/>
  <c r="M285" i="15" s="1"/>
  <c r="F285" i="15"/>
  <c r="AE284" i="15"/>
  <c r="AD284" i="15"/>
  <c r="L284" i="15" s="1"/>
  <c r="AC284" i="15"/>
  <c r="AB284" i="15"/>
  <c r="AA284" i="15"/>
  <c r="Z284" i="15"/>
  <c r="X284" i="15"/>
  <c r="Y284" i="15" s="1"/>
  <c r="W284" i="15"/>
  <c r="V284" i="15"/>
  <c r="U284" i="15"/>
  <c r="H284" i="15"/>
  <c r="M284" i="15" s="1"/>
  <c r="F284" i="15"/>
  <c r="AE283" i="15"/>
  <c r="AD283" i="15"/>
  <c r="L283" i="15" s="1"/>
  <c r="AC283" i="15"/>
  <c r="AB283" i="15"/>
  <c r="AA283" i="15"/>
  <c r="Z283" i="15"/>
  <c r="X283" i="15"/>
  <c r="Y283" i="15" s="1"/>
  <c r="W283" i="15"/>
  <c r="V283" i="15"/>
  <c r="U283" i="15"/>
  <c r="H283" i="15"/>
  <c r="M283" i="15" s="1"/>
  <c r="F283" i="15"/>
  <c r="AE282" i="15"/>
  <c r="AD282" i="15"/>
  <c r="L282" i="15" s="1"/>
  <c r="AC282" i="15"/>
  <c r="AB282" i="15"/>
  <c r="AA282" i="15"/>
  <c r="Z282" i="15"/>
  <c r="X282" i="15"/>
  <c r="Y282" i="15" s="1"/>
  <c r="W282" i="15"/>
  <c r="V282" i="15"/>
  <c r="U282" i="15"/>
  <c r="H282" i="15"/>
  <c r="M282" i="15" s="1"/>
  <c r="F282" i="15"/>
  <c r="AE281" i="15"/>
  <c r="AD281" i="15"/>
  <c r="L281" i="15" s="1"/>
  <c r="AC281" i="15"/>
  <c r="AB281" i="15"/>
  <c r="AA281" i="15"/>
  <c r="Z281" i="15"/>
  <c r="X281" i="15"/>
  <c r="Y281" i="15" s="1"/>
  <c r="W281" i="15"/>
  <c r="V281" i="15"/>
  <c r="U281" i="15"/>
  <c r="H281" i="15"/>
  <c r="M281" i="15" s="1"/>
  <c r="F281" i="15"/>
  <c r="H268" i="15"/>
  <c r="F261" i="15"/>
  <c r="H261" i="15"/>
  <c r="M261" i="15" s="1"/>
  <c r="T261" i="15"/>
  <c r="U261" i="15"/>
  <c r="V261" i="15"/>
  <c r="W261" i="15"/>
  <c r="X261" i="15"/>
  <c r="Y261" i="15" s="1"/>
  <c r="Z261" i="15"/>
  <c r="AA261" i="15"/>
  <c r="AB261" i="15"/>
  <c r="AC261" i="15"/>
  <c r="AD261" i="15"/>
  <c r="L261" i="15" s="1"/>
  <c r="AE261" i="15"/>
  <c r="F262" i="15"/>
  <c r="H262" i="15"/>
  <c r="M262" i="15" s="1"/>
  <c r="T262" i="15"/>
  <c r="U262" i="15"/>
  <c r="V262" i="15"/>
  <c r="W262" i="15"/>
  <c r="X262" i="15"/>
  <c r="Y262" i="15" s="1"/>
  <c r="Z262" i="15"/>
  <c r="AA262" i="15"/>
  <c r="AB262" i="15"/>
  <c r="AC262" i="15"/>
  <c r="AD262" i="15"/>
  <c r="L262" i="15" s="1"/>
  <c r="AE262" i="15"/>
  <c r="F263" i="15"/>
  <c r="H263" i="15"/>
  <c r="M263" i="15" s="1"/>
  <c r="T263" i="15"/>
  <c r="U263" i="15"/>
  <c r="V263" i="15"/>
  <c r="W263" i="15"/>
  <c r="X263" i="15"/>
  <c r="Y263" i="15" s="1"/>
  <c r="Z263" i="15"/>
  <c r="AA263" i="15"/>
  <c r="AB263" i="15"/>
  <c r="AC263" i="15"/>
  <c r="AD263" i="15"/>
  <c r="L263" i="15" s="1"/>
  <c r="AE263" i="15"/>
  <c r="F264" i="15"/>
  <c r="H264" i="15"/>
  <c r="M264" i="15" s="1"/>
  <c r="T264" i="15"/>
  <c r="U264" i="15"/>
  <c r="V264" i="15"/>
  <c r="W264" i="15"/>
  <c r="X264" i="15"/>
  <c r="Y264" i="15" s="1"/>
  <c r="Z264" i="15"/>
  <c r="AA264" i="15"/>
  <c r="AB264" i="15"/>
  <c r="AC264" i="15"/>
  <c r="AD264" i="15"/>
  <c r="L264" i="15" s="1"/>
  <c r="AE264" i="15"/>
  <c r="F265" i="15"/>
  <c r="H265" i="15"/>
  <c r="M265" i="15" s="1"/>
  <c r="T265" i="15"/>
  <c r="U265" i="15"/>
  <c r="V265" i="15"/>
  <c r="W265" i="15"/>
  <c r="X265" i="15"/>
  <c r="Y265" i="15" s="1"/>
  <c r="Z265" i="15"/>
  <c r="AA265" i="15"/>
  <c r="AB265" i="15"/>
  <c r="AC265" i="15"/>
  <c r="AD265" i="15"/>
  <c r="L265" i="15" s="1"/>
  <c r="AE265" i="15"/>
  <c r="F266" i="15"/>
  <c r="H266" i="15"/>
  <c r="M266" i="15" s="1"/>
  <c r="T266" i="15"/>
  <c r="U266" i="15"/>
  <c r="V266" i="15"/>
  <c r="W266" i="15"/>
  <c r="X266" i="15"/>
  <c r="Y266" i="15" s="1"/>
  <c r="Z266" i="15"/>
  <c r="AA266" i="15"/>
  <c r="AB266" i="15"/>
  <c r="AC266" i="15"/>
  <c r="AD266" i="15"/>
  <c r="L266" i="15" s="1"/>
  <c r="AE266" i="15"/>
  <c r="F267" i="15"/>
  <c r="H267" i="15"/>
  <c r="M267" i="15" s="1"/>
  <c r="T267" i="15"/>
  <c r="U267" i="15"/>
  <c r="V267" i="15"/>
  <c r="W267" i="15"/>
  <c r="X267" i="15"/>
  <c r="Y267" i="15" s="1"/>
  <c r="Z267" i="15"/>
  <c r="AA267" i="15"/>
  <c r="AB267" i="15"/>
  <c r="AC267" i="15"/>
  <c r="AD267" i="15"/>
  <c r="L267" i="15" s="1"/>
  <c r="AE267" i="15"/>
  <c r="F268" i="15"/>
  <c r="M268" i="15"/>
  <c r="T268" i="15"/>
  <c r="U268" i="15"/>
  <c r="V268" i="15"/>
  <c r="W268" i="15"/>
  <c r="X268" i="15"/>
  <c r="Y268" i="15" s="1"/>
  <c r="Z268" i="15"/>
  <c r="AA268" i="15"/>
  <c r="AB268" i="15"/>
  <c r="AC268" i="15"/>
  <c r="AD268" i="15"/>
  <c r="L268" i="15" s="1"/>
  <c r="AE268" i="15"/>
  <c r="F254" i="15"/>
  <c r="H254" i="15"/>
  <c r="M254" i="15" s="1"/>
  <c r="T254" i="15"/>
  <c r="U254" i="15"/>
  <c r="V254" i="15"/>
  <c r="W254" i="15"/>
  <c r="X254" i="15"/>
  <c r="P254" i="15" s="1"/>
  <c r="Y254" i="15"/>
  <c r="Z254" i="15"/>
  <c r="AA254" i="15"/>
  <c r="AB254" i="15"/>
  <c r="AC254" i="15"/>
  <c r="AD254" i="15"/>
  <c r="L254" i="15" s="1"/>
  <c r="AE254" i="15"/>
  <c r="F255" i="15"/>
  <c r="H255" i="15"/>
  <c r="M255" i="15" s="1"/>
  <c r="T255" i="15"/>
  <c r="U255" i="15"/>
  <c r="V255" i="15"/>
  <c r="W255" i="15"/>
  <c r="X255" i="15"/>
  <c r="P255" i="15" s="1"/>
  <c r="Z255" i="15"/>
  <c r="AA255" i="15"/>
  <c r="AB255" i="15"/>
  <c r="AC255" i="15"/>
  <c r="AD255" i="15"/>
  <c r="L255" i="15" s="1"/>
  <c r="AE255" i="15"/>
  <c r="F256" i="15"/>
  <c r="H256" i="15"/>
  <c r="M256" i="15" s="1"/>
  <c r="T256" i="15"/>
  <c r="U256" i="15"/>
  <c r="V256" i="15"/>
  <c r="W256" i="15"/>
  <c r="X256" i="15"/>
  <c r="P256" i="15" s="1"/>
  <c r="Z256" i="15"/>
  <c r="AA256" i="15"/>
  <c r="AB256" i="15"/>
  <c r="AC256" i="15"/>
  <c r="AD256" i="15"/>
  <c r="L256" i="15" s="1"/>
  <c r="AE256" i="15"/>
  <c r="F257" i="15"/>
  <c r="H257" i="15"/>
  <c r="M257" i="15" s="1"/>
  <c r="T257" i="15"/>
  <c r="U257" i="15"/>
  <c r="V257" i="15"/>
  <c r="W257" i="15"/>
  <c r="X257" i="15"/>
  <c r="P257" i="15" s="1"/>
  <c r="Z257" i="15"/>
  <c r="AA257" i="15"/>
  <c r="AB257" i="15"/>
  <c r="AC257" i="15"/>
  <c r="AD257" i="15"/>
  <c r="L257" i="15" s="1"/>
  <c r="AE257" i="15"/>
  <c r="F258" i="15"/>
  <c r="H258" i="15"/>
  <c r="M258" i="15" s="1"/>
  <c r="T258" i="15"/>
  <c r="U258" i="15"/>
  <c r="V258" i="15"/>
  <c r="W258" i="15"/>
  <c r="X258" i="15"/>
  <c r="P258" i="15" s="1"/>
  <c r="Z258" i="15"/>
  <c r="AA258" i="15"/>
  <c r="AB258" i="15"/>
  <c r="AC258" i="15"/>
  <c r="AD258" i="15"/>
  <c r="L258" i="15" s="1"/>
  <c r="AE258" i="15"/>
  <c r="F259" i="15"/>
  <c r="H259" i="15"/>
  <c r="M259" i="15" s="1"/>
  <c r="T259" i="15"/>
  <c r="U259" i="15"/>
  <c r="V259" i="15"/>
  <c r="W259" i="15"/>
  <c r="X259" i="15"/>
  <c r="P259" i="15" s="1"/>
  <c r="Z259" i="15"/>
  <c r="AA259" i="15"/>
  <c r="AB259" i="15"/>
  <c r="AC259" i="15"/>
  <c r="AD259" i="15"/>
  <c r="L259" i="15" s="1"/>
  <c r="AE259" i="15"/>
  <c r="F260" i="15"/>
  <c r="H260" i="15"/>
  <c r="M260" i="15" s="1"/>
  <c r="T260" i="15"/>
  <c r="U260" i="15"/>
  <c r="V260" i="15"/>
  <c r="W260" i="15"/>
  <c r="X260" i="15"/>
  <c r="P260" i="15" s="1"/>
  <c r="Z260" i="15"/>
  <c r="AA260" i="15"/>
  <c r="AB260" i="15"/>
  <c r="AC260" i="15"/>
  <c r="AD260" i="15"/>
  <c r="L260" i="15" s="1"/>
  <c r="AE260" i="15"/>
  <c r="F241" i="15"/>
  <c r="H241" i="15"/>
  <c r="M241" i="15" s="1"/>
  <c r="T241" i="15"/>
  <c r="U241" i="15"/>
  <c r="V241" i="15"/>
  <c r="W241" i="15"/>
  <c r="X241" i="15"/>
  <c r="P241" i="15" s="1"/>
  <c r="Z241" i="15"/>
  <c r="AA241" i="15"/>
  <c r="AB241" i="15"/>
  <c r="AC241" i="15"/>
  <c r="AD241" i="15"/>
  <c r="L241" i="15" s="1"/>
  <c r="AE241" i="15"/>
  <c r="F231" i="15"/>
  <c r="H231" i="15"/>
  <c r="M231" i="15" s="1"/>
  <c r="T231" i="15"/>
  <c r="U231" i="15"/>
  <c r="V231" i="15"/>
  <c r="W231" i="15"/>
  <c r="X231" i="15"/>
  <c r="Y231" i="15" s="1"/>
  <c r="Z231" i="15"/>
  <c r="AA231" i="15"/>
  <c r="AB231" i="15"/>
  <c r="AC231" i="15"/>
  <c r="AD231" i="15"/>
  <c r="L231" i="15" s="1"/>
  <c r="AE231" i="15"/>
  <c r="F232" i="15"/>
  <c r="H232" i="15"/>
  <c r="M232" i="15" s="1"/>
  <c r="T232" i="15"/>
  <c r="U232" i="15"/>
  <c r="V232" i="15"/>
  <c r="W232" i="15"/>
  <c r="X232" i="15"/>
  <c r="Y232" i="15" s="1"/>
  <c r="Z232" i="15"/>
  <c r="AA232" i="15"/>
  <c r="AB232" i="15"/>
  <c r="AC232" i="15"/>
  <c r="AD232" i="15"/>
  <c r="L232" i="15" s="1"/>
  <c r="AE232" i="15"/>
  <c r="AE235" i="15"/>
  <c r="AD235" i="15"/>
  <c r="L235" i="15" s="1"/>
  <c r="AC235" i="15"/>
  <c r="AB235" i="15"/>
  <c r="AA235" i="15"/>
  <c r="Z235" i="15"/>
  <c r="X235" i="15"/>
  <c r="Q235" i="15" s="1"/>
  <c r="W235" i="15"/>
  <c r="V235" i="15"/>
  <c r="U235" i="15"/>
  <c r="T235" i="15"/>
  <c r="H235" i="15"/>
  <c r="M235" i="15" s="1"/>
  <c r="F235" i="15"/>
  <c r="AE234" i="15"/>
  <c r="AD234" i="15"/>
  <c r="L234" i="15" s="1"/>
  <c r="AC234" i="15"/>
  <c r="AB234" i="15"/>
  <c r="AA234" i="15"/>
  <c r="Z234" i="15"/>
  <c r="X234" i="15"/>
  <c r="Q234" i="15" s="1"/>
  <c r="W234" i="15"/>
  <c r="V234" i="15"/>
  <c r="U234" i="15"/>
  <c r="T234" i="15"/>
  <c r="H234" i="15"/>
  <c r="M234" i="15" s="1"/>
  <c r="F234" i="15"/>
  <c r="AE233" i="15"/>
  <c r="AD233" i="15"/>
  <c r="L233" i="15" s="1"/>
  <c r="AC233" i="15"/>
  <c r="AB233" i="15"/>
  <c r="AA233" i="15"/>
  <c r="Z233" i="15"/>
  <c r="X233" i="15"/>
  <c r="Q233" i="15" s="1"/>
  <c r="W233" i="15"/>
  <c r="V233" i="15"/>
  <c r="U233" i="15"/>
  <c r="T233" i="15"/>
  <c r="H233" i="15"/>
  <c r="M233" i="15" s="1"/>
  <c r="F233" i="15"/>
  <c r="AE230" i="15"/>
  <c r="AD230" i="15"/>
  <c r="L230" i="15" s="1"/>
  <c r="AC230" i="15"/>
  <c r="AB230" i="15"/>
  <c r="AA230" i="15"/>
  <c r="Z230" i="15"/>
  <c r="X230" i="15"/>
  <c r="Q230" i="15" s="1"/>
  <c r="W230" i="15"/>
  <c r="V230" i="15"/>
  <c r="U230" i="15"/>
  <c r="T230" i="15"/>
  <c r="H230" i="15"/>
  <c r="M230" i="15" s="1"/>
  <c r="F230" i="15"/>
  <c r="AE229" i="15"/>
  <c r="AD229" i="15"/>
  <c r="L229" i="15" s="1"/>
  <c r="AC229" i="15"/>
  <c r="AB229" i="15"/>
  <c r="AA229" i="15"/>
  <c r="Z229" i="15"/>
  <c r="X229" i="15"/>
  <c r="P229" i="15" s="1"/>
  <c r="W229" i="15"/>
  <c r="V229" i="15"/>
  <c r="H229" i="15"/>
  <c r="M229" i="15" s="1"/>
  <c r="F229" i="15"/>
  <c r="F163" i="15"/>
  <c r="H163" i="15"/>
  <c r="M163" i="15" s="1"/>
  <c r="U163" i="15"/>
  <c r="V163" i="15"/>
  <c r="W163" i="15"/>
  <c r="X163" i="15"/>
  <c r="P163" i="15" s="1"/>
  <c r="Z163" i="15"/>
  <c r="AA163" i="15"/>
  <c r="AB163" i="15"/>
  <c r="AC163" i="15"/>
  <c r="AD163" i="15"/>
  <c r="L163" i="15" s="1"/>
  <c r="AE163" i="15"/>
  <c r="F164" i="15"/>
  <c r="H164" i="15"/>
  <c r="M164" i="15" s="1"/>
  <c r="U164" i="15"/>
  <c r="V164" i="15"/>
  <c r="W164" i="15"/>
  <c r="X164" i="15"/>
  <c r="J164" i="15" s="1"/>
  <c r="Z164" i="15"/>
  <c r="AA164" i="15"/>
  <c r="AB164" i="15"/>
  <c r="AC164" i="15"/>
  <c r="AD164" i="15"/>
  <c r="L164" i="15" s="1"/>
  <c r="AE164" i="15"/>
  <c r="AE168" i="15"/>
  <c r="AD168" i="15"/>
  <c r="L168" i="15" s="1"/>
  <c r="AC168" i="15"/>
  <c r="AB168" i="15"/>
  <c r="AA168" i="15"/>
  <c r="Z168" i="15"/>
  <c r="X168" i="15"/>
  <c r="P168" i="15" s="1"/>
  <c r="W168" i="15"/>
  <c r="V168" i="15"/>
  <c r="U168" i="15"/>
  <c r="H168" i="15"/>
  <c r="M168" i="15" s="1"/>
  <c r="F168" i="15"/>
  <c r="AE167" i="15"/>
  <c r="AD167" i="15"/>
  <c r="L167" i="15" s="1"/>
  <c r="AC167" i="15"/>
  <c r="AB167" i="15"/>
  <c r="AA167" i="15"/>
  <c r="Z167" i="15"/>
  <c r="X167" i="15"/>
  <c r="Y167" i="15" s="1"/>
  <c r="W167" i="15"/>
  <c r="V167" i="15"/>
  <c r="U167" i="15"/>
  <c r="H167" i="15"/>
  <c r="M167" i="15" s="1"/>
  <c r="F167" i="15"/>
  <c r="AE166" i="15"/>
  <c r="AD166" i="15"/>
  <c r="L166" i="15" s="1"/>
  <c r="AC166" i="15"/>
  <c r="AB166" i="15"/>
  <c r="AA166" i="15"/>
  <c r="Z166" i="15"/>
  <c r="X166" i="15"/>
  <c r="P166" i="15" s="1"/>
  <c r="W166" i="15"/>
  <c r="V166" i="15"/>
  <c r="U166" i="15"/>
  <c r="H166" i="15"/>
  <c r="M166" i="15" s="1"/>
  <c r="F166" i="15"/>
  <c r="AE165" i="15"/>
  <c r="AD165" i="15"/>
  <c r="L165" i="15" s="1"/>
  <c r="AC165" i="15"/>
  <c r="AB165" i="15"/>
  <c r="AA165" i="15"/>
  <c r="Z165" i="15"/>
  <c r="X165" i="15"/>
  <c r="P165" i="15" s="1"/>
  <c r="W165" i="15"/>
  <c r="V165" i="15"/>
  <c r="U165" i="15"/>
  <c r="H165" i="15"/>
  <c r="M165" i="15" s="1"/>
  <c r="F165" i="15"/>
  <c r="AE162" i="15"/>
  <c r="AD162" i="15"/>
  <c r="L162" i="15" s="1"/>
  <c r="AC162" i="15"/>
  <c r="AB162" i="15"/>
  <c r="AA162" i="15"/>
  <c r="Z162" i="15"/>
  <c r="X162" i="15"/>
  <c r="P162" i="15" s="1"/>
  <c r="W162" i="15"/>
  <c r="V162" i="15"/>
  <c r="U162" i="15"/>
  <c r="H162" i="15"/>
  <c r="M162" i="15" s="1"/>
  <c r="F162" i="15"/>
  <c r="F153" i="15"/>
  <c r="H153" i="15"/>
  <c r="M153" i="15" s="1"/>
  <c r="U153" i="15"/>
  <c r="V153" i="15"/>
  <c r="W153" i="15"/>
  <c r="X153" i="15"/>
  <c r="Y153" i="15" s="1"/>
  <c r="Z153" i="15"/>
  <c r="AA153" i="15"/>
  <c r="AB153" i="15"/>
  <c r="AC153" i="15"/>
  <c r="AD153" i="15"/>
  <c r="L153" i="15" s="1"/>
  <c r="AE153" i="15"/>
  <c r="F154" i="15"/>
  <c r="H154" i="15"/>
  <c r="M154" i="15" s="1"/>
  <c r="U154" i="15"/>
  <c r="V154" i="15"/>
  <c r="W154" i="15"/>
  <c r="X154" i="15"/>
  <c r="P154" i="15" s="1"/>
  <c r="Z154" i="15"/>
  <c r="AA154" i="15"/>
  <c r="AB154" i="15"/>
  <c r="AC154" i="15"/>
  <c r="AD154" i="15"/>
  <c r="L154" i="15" s="1"/>
  <c r="AE154" i="15"/>
  <c r="G87" i="15"/>
  <c r="G99" i="15"/>
  <c r="G90" i="15"/>
  <c r="Q348" i="15" l="1"/>
  <c r="Y345" i="15"/>
  <c r="P341" i="15"/>
  <c r="Y569" i="15"/>
  <c r="Y549" i="15"/>
  <c r="Y545" i="15"/>
  <c r="Y388" i="15"/>
  <c r="J318" i="15"/>
  <c r="Y343" i="15"/>
  <c r="Q539" i="15"/>
  <c r="Y378" i="15"/>
  <c r="Q309" i="15"/>
  <c r="P458" i="15"/>
  <c r="P284" i="15"/>
  <c r="Y347" i="15"/>
  <c r="J343" i="15"/>
  <c r="Y568" i="15"/>
  <c r="Y563" i="15"/>
  <c r="Y564" i="15"/>
  <c r="Y571" i="15"/>
  <c r="Y565" i="15"/>
  <c r="P574" i="15"/>
  <c r="Y573" i="15"/>
  <c r="Y561" i="15"/>
  <c r="Y574" i="15"/>
  <c r="Y567" i="15"/>
  <c r="Y559" i="15"/>
  <c r="Y570" i="15"/>
  <c r="Y562" i="15"/>
  <c r="Y553" i="15"/>
  <c r="Y544" i="15"/>
  <c r="P542" i="15"/>
  <c r="J542" i="15"/>
  <c r="Y542" i="15"/>
  <c r="Y541" i="15"/>
  <c r="Q540" i="15"/>
  <c r="Q545" i="15"/>
  <c r="P544" i="15"/>
  <c r="Q543" i="15"/>
  <c r="P545" i="15"/>
  <c r="P507" i="15"/>
  <c r="Y509" i="15"/>
  <c r="P506" i="15"/>
  <c r="Q477" i="15"/>
  <c r="P478" i="15"/>
  <c r="P453" i="15"/>
  <c r="P457" i="15"/>
  <c r="Y408" i="15"/>
  <c r="Y406" i="15"/>
  <c r="P408" i="15"/>
  <c r="Y410" i="15"/>
  <c r="P398" i="15"/>
  <c r="Y398" i="15"/>
  <c r="P396" i="15"/>
  <c r="P388" i="15"/>
  <c r="Y390" i="15"/>
  <c r="P386" i="15"/>
  <c r="Y380" i="15"/>
  <c r="P376" i="15"/>
  <c r="J341" i="15"/>
  <c r="J338" i="15"/>
  <c r="Q343" i="15"/>
  <c r="P337" i="15"/>
  <c r="Q347" i="15"/>
  <c r="J344" i="15"/>
  <c r="P349" i="15"/>
  <c r="Q339" i="15"/>
  <c r="Y344" i="15"/>
  <c r="Q340" i="15"/>
  <c r="J349" i="15"/>
  <c r="P348" i="15"/>
  <c r="Y349" i="15"/>
  <c r="Y348" i="15"/>
  <c r="J347" i="15"/>
  <c r="Q338" i="15"/>
  <c r="J337" i="15"/>
  <c r="P345" i="15"/>
  <c r="Q344" i="15"/>
  <c r="Y341" i="15"/>
  <c r="Y340" i="15"/>
  <c r="J345" i="15"/>
  <c r="P327" i="15"/>
  <c r="Q328" i="15"/>
  <c r="J327" i="15"/>
  <c r="J320" i="15"/>
  <c r="Y320" i="15"/>
  <c r="Y319" i="15"/>
  <c r="Q317" i="15"/>
  <c r="Q307" i="15"/>
  <c r="Q308" i="15"/>
  <c r="P309" i="15"/>
  <c r="P308" i="15"/>
  <c r="J309" i="15"/>
  <c r="J308" i="15"/>
  <c r="P281" i="15"/>
  <c r="Y259" i="15"/>
  <c r="Q266" i="15"/>
  <c r="J256" i="15"/>
  <c r="P307" i="15"/>
  <c r="P317" i="15"/>
  <c r="P339" i="15"/>
  <c r="P543" i="15"/>
  <c r="P480" i="15"/>
  <c r="Y396" i="15"/>
  <c r="Y386" i="15"/>
  <c r="Y376" i="15"/>
  <c r="J544" i="15"/>
  <c r="Q479" i="15"/>
  <c r="Q165" i="15"/>
  <c r="Y260" i="15"/>
  <c r="J307" i="15"/>
  <c r="Y317" i="15"/>
  <c r="P328" i="15"/>
  <c r="Q327" i="15"/>
  <c r="J339" i="15"/>
  <c r="P338" i="15"/>
  <c r="Q337" i="15"/>
  <c r="P573" i="15"/>
  <c r="Q558" i="15"/>
  <c r="Q551" i="15"/>
  <c r="Q549" i="15"/>
  <c r="Y543" i="15"/>
  <c r="J539" i="15"/>
  <c r="Y506" i="15"/>
  <c r="Y505" i="15"/>
  <c r="Q481" i="15"/>
  <c r="J262" i="15"/>
  <c r="Q350" i="15"/>
  <c r="Q342" i="15"/>
  <c r="Q498" i="15"/>
  <c r="Q497" i="15"/>
  <c r="Q496" i="15"/>
  <c r="Q495" i="15"/>
  <c r="P454" i="15"/>
  <c r="P380" i="15"/>
  <c r="Q319" i="15"/>
  <c r="P350" i="15"/>
  <c r="P346" i="15"/>
  <c r="P342" i="15"/>
  <c r="J579" i="15"/>
  <c r="Q541" i="15"/>
  <c r="P510" i="15"/>
  <c r="J499" i="15"/>
  <c r="J498" i="15"/>
  <c r="J497" i="15"/>
  <c r="J496" i="15"/>
  <c r="Q494" i="15"/>
  <c r="Q493" i="15"/>
  <c r="Q492" i="15"/>
  <c r="Q491" i="15"/>
  <c r="Q490" i="15"/>
  <c r="Q489" i="15"/>
  <c r="Q488" i="15"/>
  <c r="Q487" i="15"/>
  <c r="Q486" i="15"/>
  <c r="Q485" i="15"/>
  <c r="Q484" i="15"/>
  <c r="Q483" i="15"/>
  <c r="Q475" i="15"/>
  <c r="P455" i="15"/>
  <c r="P400" i="15"/>
  <c r="P390" i="15"/>
  <c r="J541" i="15"/>
  <c r="P267" i="15"/>
  <c r="Q346" i="15"/>
  <c r="Q579" i="15"/>
  <c r="P572" i="15"/>
  <c r="Q554" i="15"/>
  <c r="Q550" i="15"/>
  <c r="Q499" i="15"/>
  <c r="P482" i="15"/>
  <c r="P410" i="15"/>
  <c r="Y350" i="15"/>
  <c r="Y346" i="15"/>
  <c r="Y342" i="15"/>
  <c r="Y572" i="15"/>
  <c r="Y554" i="15"/>
  <c r="Y550" i="15"/>
  <c r="J529" i="15"/>
  <c r="J495" i="15"/>
  <c r="J494" i="15"/>
  <c r="J493" i="15"/>
  <c r="J492" i="15"/>
  <c r="J491" i="15"/>
  <c r="J490" i="15"/>
  <c r="J489" i="15"/>
  <c r="J488" i="15"/>
  <c r="J487" i="15"/>
  <c r="J486" i="15"/>
  <c r="J485" i="15"/>
  <c r="J484" i="15"/>
  <c r="P476" i="15"/>
  <c r="P456" i="15"/>
  <c r="P578" i="15"/>
  <c r="P571" i="15"/>
  <c r="P570" i="15"/>
  <c r="P569" i="15"/>
  <c r="P568" i="15"/>
  <c r="P567" i="15"/>
  <c r="P566" i="15"/>
  <c r="P565" i="15"/>
  <c r="P564" i="15"/>
  <c r="P563" i="15"/>
  <c r="P562" i="15"/>
  <c r="P561" i="15"/>
  <c r="P560" i="15"/>
  <c r="P559" i="15"/>
  <c r="J558" i="15"/>
  <c r="Y552" i="15"/>
  <c r="J551" i="15"/>
  <c r="J549" i="15"/>
  <c r="P533" i="15"/>
  <c r="J533" i="15"/>
  <c r="Q533" i="15"/>
  <c r="P529" i="15"/>
  <c r="Y411" i="15"/>
  <c r="P411" i="15"/>
  <c r="J411" i="15"/>
  <c r="Q411" i="15"/>
  <c r="Y387" i="15"/>
  <c r="P387" i="15"/>
  <c r="J387" i="15"/>
  <c r="Q387" i="15"/>
  <c r="J553" i="15"/>
  <c r="Q552" i="15"/>
  <c r="P535" i="15"/>
  <c r="J535" i="15"/>
  <c r="Q535" i="15"/>
  <c r="P531" i="15"/>
  <c r="J531" i="15"/>
  <c r="Q531" i="15"/>
  <c r="Y399" i="15"/>
  <c r="P399" i="15"/>
  <c r="J399" i="15"/>
  <c r="Q399" i="15"/>
  <c r="J552" i="15"/>
  <c r="P532" i="15"/>
  <c r="J532" i="15"/>
  <c r="Q532" i="15"/>
  <c r="P504" i="15"/>
  <c r="Y504" i="15"/>
  <c r="P579" i="15"/>
  <c r="Y578" i="15"/>
  <c r="Q578" i="15"/>
  <c r="Q574" i="15"/>
  <c r="Q573" i="15"/>
  <c r="Q572" i="15"/>
  <c r="Q571" i="15"/>
  <c r="Q570" i="15"/>
  <c r="Q569" i="15"/>
  <c r="Q568" i="15"/>
  <c r="Q567" i="15"/>
  <c r="Q566" i="15"/>
  <c r="Q565" i="15"/>
  <c r="Q564" i="15"/>
  <c r="Q563" i="15"/>
  <c r="Q562" i="15"/>
  <c r="Q561" i="15"/>
  <c r="Q560" i="15"/>
  <c r="Q559" i="15"/>
  <c r="J554" i="15"/>
  <c r="Q553" i="15"/>
  <c r="Y551" i="15"/>
  <c r="J550" i="15"/>
  <c r="P534" i="15"/>
  <c r="J534" i="15"/>
  <c r="Q534" i="15"/>
  <c r="Y533" i="15"/>
  <c r="P530" i="15"/>
  <c r="J530" i="15"/>
  <c r="Q530" i="15"/>
  <c r="Y529" i="15"/>
  <c r="P508" i="15"/>
  <c r="Y508" i="15"/>
  <c r="Q508" i="15"/>
  <c r="J504" i="15"/>
  <c r="Q507" i="15"/>
  <c r="J507" i="15"/>
  <c r="J483" i="15"/>
  <c r="J481" i="15"/>
  <c r="J479" i="15"/>
  <c r="J477" i="15"/>
  <c r="J475" i="15"/>
  <c r="J468" i="15"/>
  <c r="Q468" i="15"/>
  <c r="Y467" i="15"/>
  <c r="J467" i="15"/>
  <c r="Q467" i="15"/>
  <c r="Y466" i="15"/>
  <c r="J466" i="15"/>
  <c r="Q466" i="15"/>
  <c r="Y465" i="15"/>
  <c r="J465" i="15"/>
  <c r="Q465" i="15"/>
  <c r="Y464" i="15"/>
  <c r="J464" i="15"/>
  <c r="Q464" i="15"/>
  <c r="J463" i="15"/>
  <c r="Q463" i="15"/>
  <c r="Y463" i="15"/>
  <c r="Q509" i="15"/>
  <c r="J509" i="15"/>
  <c r="Q505" i="15"/>
  <c r="J505" i="15"/>
  <c r="P499" i="15"/>
  <c r="P498" i="15"/>
  <c r="P497" i="15"/>
  <c r="P496" i="15"/>
  <c r="P495" i="15"/>
  <c r="P494" i="15"/>
  <c r="P493" i="15"/>
  <c r="P492" i="15"/>
  <c r="P491" i="15"/>
  <c r="P490" i="15"/>
  <c r="P489" i="15"/>
  <c r="P488" i="15"/>
  <c r="P487" i="15"/>
  <c r="P486" i="15"/>
  <c r="P485" i="15"/>
  <c r="P484" i="15"/>
  <c r="P483" i="15"/>
  <c r="J482" i="15"/>
  <c r="P481" i="15"/>
  <c r="J480" i="15"/>
  <c r="P479" i="15"/>
  <c r="J478" i="15"/>
  <c r="P477" i="15"/>
  <c r="J476" i="15"/>
  <c r="P475" i="15"/>
  <c r="J474" i="15"/>
  <c r="Q474" i="15"/>
  <c r="Y474" i="15"/>
  <c r="J469" i="15"/>
  <c r="Q469" i="15"/>
  <c r="Y375" i="15"/>
  <c r="P375" i="15"/>
  <c r="Q375" i="15"/>
  <c r="Q510" i="15"/>
  <c r="Q506" i="15"/>
  <c r="Q482" i="15"/>
  <c r="Q480" i="15"/>
  <c r="Q478" i="15"/>
  <c r="Q476" i="15"/>
  <c r="P469" i="15"/>
  <c r="Y468" i="15"/>
  <c r="P463" i="15"/>
  <c r="Y407" i="15"/>
  <c r="P407" i="15"/>
  <c r="Q407" i="15"/>
  <c r="Y391" i="15"/>
  <c r="P391" i="15"/>
  <c r="Q391" i="15"/>
  <c r="Y379" i="15"/>
  <c r="P379" i="15"/>
  <c r="Q379" i="15"/>
  <c r="Y458" i="15"/>
  <c r="Y457" i="15"/>
  <c r="Y456" i="15"/>
  <c r="Y455" i="15"/>
  <c r="Y454" i="15"/>
  <c r="Y453" i="15"/>
  <c r="Y452" i="15"/>
  <c r="Q452" i="15"/>
  <c r="J452" i="15"/>
  <c r="Y409" i="15"/>
  <c r="Q408" i="15"/>
  <c r="Y405" i="15"/>
  <c r="Q400" i="15"/>
  <c r="Y397" i="15"/>
  <c r="Q396" i="15"/>
  <c r="Y389" i="15"/>
  <c r="Q388" i="15"/>
  <c r="Y385" i="15"/>
  <c r="Q380" i="15"/>
  <c r="Y377" i="15"/>
  <c r="Q376" i="15"/>
  <c r="Q409" i="15"/>
  <c r="J409" i="15"/>
  <c r="Q405" i="15"/>
  <c r="J405" i="15"/>
  <c r="Q397" i="15"/>
  <c r="J397" i="15"/>
  <c r="Q389" i="15"/>
  <c r="J389" i="15"/>
  <c r="Q385" i="15"/>
  <c r="J385" i="15"/>
  <c r="Q377" i="15"/>
  <c r="J377" i="15"/>
  <c r="Q458" i="15"/>
  <c r="Q457" i="15"/>
  <c r="Q456" i="15"/>
  <c r="Q455" i="15"/>
  <c r="Q454" i="15"/>
  <c r="Q453" i="15"/>
  <c r="Q410" i="15"/>
  <c r="Q406" i="15"/>
  <c r="Q398" i="15"/>
  <c r="Q390" i="15"/>
  <c r="Q386" i="15"/>
  <c r="Q378" i="15"/>
  <c r="Y336" i="15"/>
  <c r="P336" i="15"/>
  <c r="J336" i="15"/>
  <c r="J257" i="15"/>
  <c r="Q256" i="15"/>
  <c r="J267" i="15"/>
  <c r="P266" i="15"/>
  <c r="P283" i="15"/>
  <c r="P285" i="15"/>
  <c r="J283" i="15"/>
  <c r="Q283" i="15"/>
  <c r="Y256" i="15"/>
  <c r="J285" i="15"/>
  <c r="Q285" i="15"/>
  <c r="J268" i="15"/>
  <c r="Q284" i="15"/>
  <c r="J259" i="15"/>
  <c r="Y257" i="15"/>
  <c r="J266" i="15"/>
  <c r="P263" i="15"/>
  <c r="Q262" i="15"/>
  <c r="J281" i="15"/>
  <c r="J284" i="15"/>
  <c r="J287" i="15"/>
  <c r="Q287" i="15"/>
  <c r="J231" i="15"/>
  <c r="Q241" i="15"/>
  <c r="Q281" i="15"/>
  <c r="Y287" i="15"/>
  <c r="Y241" i="15"/>
  <c r="J241" i="15"/>
  <c r="J264" i="15"/>
  <c r="J263" i="15"/>
  <c r="P262" i="15"/>
  <c r="J282" i="15"/>
  <c r="Q282" i="15"/>
  <c r="J286" i="15"/>
  <c r="P282" i="15"/>
  <c r="P286" i="15"/>
  <c r="Q286" i="15"/>
  <c r="Q232" i="15"/>
  <c r="Q258" i="15"/>
  <c r="Q255" i="15"/>
  <c r="Q261" i="15"/>
  <c r="P232" i="15"/>
  <c r="Q231" i="15"/>
  <c r="Q260" i="15"/>
  <c r="J258" i="15"/>
  <c r="Q257" i="15"/>
  <c r="J255" i="15"/>
  <c r="Q254" i="15"/>
  <c r="Q268" i="15"/>
  <c r="P265" i="15"/>
  <c r="Q264" i="15"/>
  <c r="P261" i="15"/>
  <c r="Q167" i="15"/>
  <c r="Q265" i="15"/>
  <c r="J232" i="15"/>
  <c r="P231" i="15"/>
  <c r="J260" i="15"/>
  <c r="Q259" i="15"/>
  <c r="Y258" i="15"/>
  <c r="Y255" i="15"/>
  <c r="J254" i="15"/>
  <c r="P268" i="15"/>
  <c r="Q267" i="15"/>
  <c r="J265" i="15"/>
  <c r="P264" i="15"/>
  <c r="Q263" i="15"/>
  <c r="J261" i="15"/>
  <c r="J229" i="15"/>
  <c r="Q229" i="15"/>
  <c r="Y229" i="15"/>
  <c r="Y230" i="15"/>
  <c r="Y233" i="15"/>
  <c r="Y234" i="15"/>
  <c r="Y235" i="15"/>
  <c r="P230" i="15"/>
  <c r="P233" i="15"/>
  <c r="P234" i="15"/>
  <c r="P235" i="15"/>
  <c r="J230" i="15"/>
  <c r="J233" i="15"/>
  <c r="J234" i="15"/>
  <c r="J235" i="15"/>
  <c r="Y164" i="15"/>
  <c r="Q168" i="15"/>
  <c r="Q166" i="15"/>
  <c r="J167" i="15"/>
  <c r="J168" i="15"/>
  <c r="P164" i="15"/>
  <c r="Y154" i="15"/>
  <c r="P167" i="15"/>
  <c r="Y163" i="15"/>
  <c r="Q163" i="15"/>
  <c r="J163" i="15"/>
  <c r="Q164" i="15"/>
  <c r="J166" i="15"/>
  <c r="Y166" i="15"/>
  <c r="J165" i="15"/>
  <c r="Y165" i="15"/>
  <c r="Y162" i="15"/>
  <c r="Y168" i="15"/>
  <c r="J162" i="15"/>
  <c r="Q162" i="15"/>
  <c r="Q153" i="15"/>
  <c r="J153" i="15"/>
  <c r="Q154" i="15"/>
  <c r="J154" i="15"/>
  <c r="P153" i="15"/>
  <c r="AE356" i="15"/>
  <c r="AD356" i="15"/>
  <c r="L356" i="15" s="1"/>
  <c r="AC356" i="15"/>
  <c r="AB356" i="15"/>
  <c r="AA356" i="15"/>
  <c r="Z356" i="15"/>
  <c r="X356" i="15"/>
  <c r="W356" i="15"/>
  <c r="V356" i="15"/>
  <c r="U356" i="15"/>
  <c r="T356" i="15"/>
  <c r="H356" i="15"/>
  <c r="M356" i="15" s="1"/>
  <c r="F356" i="15"/>
  <c r="AE355" i="15"/>
  <c r="AD355" i="15"/>
  <c r="AC355" i="15"/>
  <c r="AB355" i="15"/>
  <c r="AA355" i="15"/>
  <c r="Z355" i="15"/>
  <c r="X355" i="15"/>
  <c r="P355" i="15" s="1"/>
  <c r="W355" i="15"/>
  <c r="V355" i="15"/>
  <c r="L355" i="15"/>
  <c r="H355" i="15"/>
  <c r="M355" i="15" s="1"/>
  <c r="F355" i="15"/>
  <c r="AE351" i="15"/>
  <c r="AD351" i="15"/>
  <c r="L351" i="15" s="1"/>
  <c r="AC351" i="15"/>
  <c r="AB351" i="15"/>
  <c r="AA351" i="15"/>
  <c r="Z351" i="15"/>
  <c r="X351" i="15"/>
  <c r="Y351" i="15" s="1"/>
  <c r="W351" i="15"/>
  <c r="V351" i="15"/>
  <c r="U351" i="15"/>
  <c r="T351" i="15"/>
  <c r="H351" i="15"/>
  <c r="M351" i="15" s="1"/>
  <c r="F351" i="15"/>
  <c r="AE335" i="15"/>
  <c r="AD335" i="15"/>
  <c r="L335" i="15" s="1"/>
  <c r="AC335" i="15"/>
  <c r="AB335" i="15"/>
  <c r="AA335" i="15"/>
  <c r="Z335" i="15"/>
  <c r="X335" i="15"/>
  <c r="Y335" i="15" s="1"/>
  <c r="W335" i="15"/>
  <c r="V335" i="15"/>
  <c r="H335" i="15"/>
  <c r="M335" i="15" s="1"/>
  <c r="F335" i="15"/>
  <c r="AE331" i="15"/>
  <c r="AD331" i="15"/>
  <c r="L331" i="15" s="1"/>
  <c r="AC331" i="15"/>
  <c r="AB331" i="15"/>
  <c r="AA331" i="15"/>
  <c r="Z331" i="15"/>
  <c r="X331" i="15"/>
  <c r="Q331" i="15" s="1"/>
  <c r="W331" i="15"/>
  <c r="V331" i="15"/>
  <c r="U331" i="15"/>
  <c r="T331" i="15"/>
  <c r="H331" i="15"/>
  <c r="M331" i="15" s="1"/>
  <c r="F331" i="15"/>
  <c r="AE330" i="15"/>
  <c r="AD330" i="15"/>
  <c r="L330" i="15" s="1"/>
  <c r="AC330" i="15"/>
  <c r="AB330" i="15"/>
  <c r="AA330" i="15"/>
  <c r="Z330" i="15"/>
  <c r="X330" i="15"/>
  <c r="Q330" i="15" s="1"/>
  <c r="W330" i="15"/>
  <c r="V330" i="15"/>
  <c r="U330" i="15"/>
  <c r="T330" i="15"/>
  <c r="H330" i="15"/>
  <c r="M330" i="15" s="1"/>
  <c r="F330" i="15"/>
  <c r="AE329" i="15"/>
  <c r="AD329" i="15"/>
  <c r="L329" i="15" s="1"/>
  <c r="AC329" i="15"/>
  <c r="AB329" i="15"/>
  <c r="AA329" i="15"/>
  <c r="Z329" i="15"/>
  <c r="X329" i="15"/>
  <c r="Q329" i="15" s="1"/>
  <c r="W329" i="15"/>
  <c r="V329" i="15"/>
  <c r="U329" i="15"/>
  <c r="T329" i="15"/>
  <c r="H329" i="15"/>
  <c r="M329" i="15" s="1"/>
  <c r="F329" i="15"/>
  <c r="AE326" i="15"/>
  <c r="AD326" i="15"/>
  <c r="L326" i="15" s="1"/>
  <c r="AC326" i="15"/>
  <c r="AB326" i="15"/>
  <c r="AA326" i="15"/>
  <c r="Z326" i="15"/>
  <c r="X326" i="15"/>
  <c r="Y326" i="15" s="1"/>
  <c r="W326" i="15"/>
  <c r="V326" i="15"/>
  <c r="H326" i="15"/>
  <c r="M326" i="15" s="1"/>
  <c r="F326" i="15"/>
  <c r="AE312" i="15"/>
  <c r="AD312" i="15"/>
  <c r="L312" i="15" s="1"/>
  <c r="AC312" i="15"/>
  <c r="AB312" i="15"/>
  <c r="AA312" i="15"/>
  <c r="Z312" i="15"/>
  <c r="X312" i="15"/>
  <c r="Y312" i="15" s="1"/>
  <c r="W312" i="15"/>
  <c r="V312" i="15"/>
  <c r="U312" i="15"/>
  <c r="T312" i="15"/>
  <c r="H312" i="15"/>
  <c r="M312" i="15" s="1"/>
  <c r="F312" i="15"/>
  <c r="AE311" i="15"/>
  <c r="AD311" i="15"/>
  <c r="L311" i="15" s="1"/>
  <c r="AC311" i="15"/>
  <c r="AB311" i="15"/>
  <c r="AA311" i="15"/>
  <c r="Z311" i="15"/>
  <c r="X311" i="15"/>
  <c r="Y311" i="15" s="1"/>
  <c r="W311" i="15"/>
  <c r="V311" i="15"/>
  <c r="U311" i="15"/>
  <c r="T311" i="15"/>
  <c r="H311" i="15"/>
  <c r="M311" i="15" s="1"/>
  <c r="F311" i="15"/>
  <c r="AE310" i="15"/>
  <c r="AD310" i="15"/>
  <c r="L310" i="15" s="1"/>
  <c r="AC310" i="15"/>
  <c r="AB310" i="15"/>
  <c r="AA310" i="15"/>
  <c r="Z310" i="15"/>
  <c r="X310" i="15"/>
  <c r="Y310" i="15" s="1"/>
  <c r="W310" i="15"/>
  <c r="V310" i="15"/>
  <c r="U310" i="15"/>
  <c r="T310" i="15"/>
  <c r="H310" i="15"/>
  <c r="M310" i="15" s="1"/>
  <c r="F310" i="15"/>
  <c r="AE306" i="15"/>
  <c r="AD306" i="15"/>
  <c r="L306" i="15" s="1"/>
  <c r="AC306" i="15"/>
  <c r="AB306" i="15"/>
  <c r="AA306" i="15"/>
  <c r="Z306" i="15"/>
  <c r="X306" i="15"/>
  <c r="Y306" i="15" s="1"/>
  <c r="W306" i="15"/>
  <c r="V306" i="15"/>
  <c r="H306" i="15"/>
  <c r="M306" i="15" s="1"/>
  <c r="F306" i="15"/>
  <c r="AE322" i="15"/>
  <c r="AD322" i="15"/>
  <c r="L322" i="15" s="1"/>
  <c r="AC322" i="15"/>
  <c r="AB322" i="15"/>
  <c r="AA322" i="15"/>
  <c r="Z322" i="15"/>
  <c r="X322" i="15"/>
  <c r="Q322" i="15" s="1"/>
  <c r="W322" i="15"/>
  <c r="V322" i="15"/>
  <c r="U322" i="15"/>
  <c r="T322" i="15"/>
  <c r="H322" i="15"/>
  <c r="M322" i="15" s="1"/>
  <c r="F322" i="15"/>
  <c r="AE321" i="15"/>
  <c r="AD321" i="15"/>
  <c r="L321" i="15" s="1"/>
  <c r="AC321" i="15"/>
  <c r="AB321" i="15"/>
  <c r="AA321" i="15"/>
  <c r="Z321" i="15"/>
  <c r="X321" i="15"/>
  <c r="Q321" i="15" s="1"/>
  <c r="W321" i="15"/>
  <c r="V321" i="15"/>
  <c r="U321" i="15"/>
  <c r="T321" i="15"/>
  <c r="H321" i="15"/>
  <c r="M321" i="15" s="1"/>
  <c r="F321" i="15"/>
  <c r="AE316" i="15"/>
  <c r="AD316" i="15"/>
  <c r="AC316" i="15"/>
  <c r="AB316" i="15"/>
  <c r="AA316" i="15"/>
  <c r="Z316" i="15"/>
  <c r="X316" i="15"/>
  <c r="P316" i="15" s="1"/>
  <c r="W316" i="15"/>
  <c r="V316" i="15"/>
  <c r="L316" i="15"/>
  <c r="H316" i="15"/>
  <c r="M316" i="15" s="1"/>
  <c r="F316" i="15"/>
  <c r="AE276" i="15"/>
  <c r="AD276" i="15"/>
  <c r="L276" i="15" s="1"/>
  <c r="AC276" i="15"/>
  <c r="AB276" i="15"/>
  <c r="AA276" i="15"/>
  <c r="Z276" i="15"/>
  <c r="X276" i="15"/>
  <c r="Y276" i="15" s="1"/>
  <c r="W276" i="15"/>
  <c r="V276" i="15"/>
  <c r="U276" i="15"/>
  <c r="T276" i="15"/>
  <c r="H276" i="15"/>
  <c r="M276" i="15" s="1"/>
  <c r="F276" i="15"/>
  <c r="AE275" i="15"/>
  <c r="AD275" i="15"/>
  <c r="L275" i="15" s="1"/>
  <c r="AC275" i="15"/>
  <c r="AB275" i="15"/>
  <c r="AA275" i="15"/>
  <c r="Z275" i="15"/>
  <c r="X275" i="15"/>
  <c r="Y275" i="15" s="1"/>
  <c r="W275" i="15"/>
  <c r="V275" i="15"/>
  <c r="U275" i="15"/>
  <c r="T275" i="15"/>
  <c r="H275" i="15"/>
  <c r="M275" i="15" s="1"/>
  <c r="F275" i="15"/>
  <c r="AE274" i="15"/>
  <c r="AD274" i="15"/>
  <c r="L274" i="15" s="1"/>
  <c r="AC274" i="15"/>
  <c r="AB274" i="15"/>
  <c r="AA274" i="15"/>
  <c r="Z274" i="15"/>
  <c r="X274" i="15"/>
  <c r="Y274" i="15" s="1"/>
  <c r="W274" i="15"/>
  <c r="V274" i="15"/>
  <c r="U274" i="15"/>
  <c r="T274" i="15"/>
  <c r="H274" i="15"/>
  <c r="M274" i="15" s="1"/>
  <c r="F274" i="15"/>
  <c r="AE273" i="15"/>
  <c r="AD273" i="15"/>
  <c r="L273" i="15" s="1"/>
  <c r="AC273" i="15"/>
  <c r="AB273" i="15"/>
  <c r="AA273" i="15"/>
  <c r="Z273" i="15"/>
  <c r="X273" i="15"/>
  <c r="Y273" i="15" s="1"/>
  <c r="W273" i="15"/>
  <c r="V273" i="15"/>
  <c r="U273" i="15"/>
  <c r="T273" i="15"/>
  <c r="H273" i="15"/>
  <c r="M273" i="15" s="1"/>
  <c r="F273" i="15"/>
  <c r="AE272" i="15"/>
  <c r="AD272" i="15"/>
  <c r="L272" i="15" s="1"/>
  <c r="AC272" i="15"/>
  <c r="AB272" i="15"/>
  <c r="AA272" i="15"/>
  <c r="Z272" i="15"/>
  <c r="X272" i="15"/>
  <c r="Y272" i="15" s="1"/>
  <c r="W272" i="15"/>
  <c r="V272" i="15"/>
  <c r="U272" i="15"/>
  <c r="T272" i="15"/>
  <c r="H272" i="15"/>
  <c r="M272" i="15" s="1"/>
  <c r="F272" i="15"/>
  <c r="AE271" i="15"/>
  <c r="AD271" i="15"/>
  <c r="L271" i="15" s="1"/>
  <c r="AC271" i="15"/>
  <c r="AB271" i="15"/>
  <c r="AA271" i="15"/>
  <c r="Z271" i="15"/>
  <c r="X271" i="15"/>
  <c r="Y271" i="15" s="1"/>
  <c r="W271" i="15"/>
  <c r="V271" i="15"/>
  <c r="U271" i="15"/>
  <c r="T271" i="15"/>
  <c r="H271" i="15"/>
  <c r="M271" i="15" s="1"/>
  <c r="F271" i="15"/>
  <c r="AE270" i="15"/>
  <c r="AD270" i="15"/>
  <c r="L270" i="15" s="1"/>
  <c r="AC270" i="15"/>
  <c r="AB270" i="15"/>
  <c r="AA270" i="15"/>
  <c r="Z270" i="15"/>
  <c r="X270" i="15"/>
  <c r="Y270" i="15" s="1"/>
  <c r="W270" i="15"/>
  <c r="V270" i="15"/>
  <c r="U270" i="15"/>
  <c r="T270" i="15"/>
  <c r="H270" i="15"/>
  <c r="M270" i="15" s="1"/>
  <c r="F270" i="15"/>
  <c r="AE269" i="15"/>
  <c r="AD269" i="15"/>
  <c r="L269" i="15" s="1"/>
  <c r="AC269" i="15"/>
  <c r="AB269" i="15"/>
  <c r="AA269" i="15"/>
  <c r="Z269" i="15"/>
  <c r="X269" i="15"/>
  <c r="Y269" i="15" s="1"/>
  <c r="W269" i="15"/>
  <c r="V269" i="15"/>
  <c r="U269" i="15"/>
  <c r="T269" i="15"/>
  <c r="H269" i="15"/>
  <c r="M269" i="15" s="1"/>
  <c r="F269" i="15"/>
  <c r="AE253" i="15"/>
  <c r="AD253" i="15"/>
  <c r="L253" i="15" s="1"/>
  <c r="AC253" i="15"/>
  <c r="AB253" i="15"/>
  <c r="AA253" i="15"/>
  <c r="Z253" i="15"/>
  <c r="X253" i="15"/>
  <c r="Y253" i="15" s="1"/>
  <c r="W253" i="15"/>
  <c r="V253" i="15"/>
  <c r="U253" i="15"/>
  <c r="T253" i="15"/>
  <c r="H253" i="15"/>
  <c r="M253" i="15" s="1"/>
  <c r="F253" i="15"/>
  <c r="AE252" i="15"/>
  <c r="AD252" i="15"/>
  <c r="L252" i="15" s="1"/>
  <c r="AC252" i="15"/>
  <c r="AB252" i="15"/>
  <c r="AA252" i="15"/>
  <c r="Z252" i="15"/>
  <c r="X252" i="15"/>
  <c r="Y252" i="15" s="1"/>
  <c r="W252" i="15"/>
  <c r="V252" i="15"/>
  <c r="U252" i="15"/>
  <c r="T252" i="15"/>
  <c r="H252" i="15"/>
  <c r="M252" i="15" s="1"/>
  <c r="F252" i="15"/>
  <c r="AE251" i="15"/>
  <c r="AD251" i="15"/>
  <c r="L251" i="15" s="1"/>
  <c r="AC251" i="15"/>
  <c r="AB251" i="15"/>
  <c r="AA251" i="15"/>
  <c r="Z251" i="15"/>
  <c r="X251" i="15"/>
  <c r="Y251" i="15" s="1"/>
  <c r="W251" i="15"/>
  <c r="V251" i="15"/>
  <c r="H251" i="15"/>
  <c r="M251" i="15" s="1"/>
  <c r="F251" i="15"/>
  <c r="AE246" i="15"/>
  <c r="AD246" i="15"/>
  <c r="L246" i="15" s="1"/>
  <c r="AC246" i="15"/>
  <c r="AB246" i="15"/>
  <c r="AA246" i="15"/>
  <c r="Z246" i="15"/>
  <c r="X246" i="15"/>
  <c r="Q246" i="15" s="1"/>
  <c r="W246" i="15"/>
  <c r="V246" i="15"/>
  <c r="U246" i="15"/>
  <c r="T246" i="15"/>
  <c r="H246" i="15"/>
  <c r="M246" i="15" s="1"/>
  <c r="F246" i="15"/>
  <c r="AE245" i="15"/>
  <c r="AD245" i="15"/>
  <c r="L245" i="15" s="1"/>
  <c r="AC245" i="15"/>
  <c r="AB245" i="15"/>
  <c r="AA245" i="15"/>
  <c r="Z245" i="15"/>
  <c r="X245" i="15"/>
  <c r="Q245" i="15" s="1"/>
  <c r="W245" i="15"/>
  <c r="V245" i="15"/>
  <c r="U245" i="15"/>
  <c r="T245" i="15"/>
  <c r="H245" i="15"/>
  <c r="M245" i="15" s="1"/>
  <c r="F245" i="15"/>
  <c r="AE244" i="15"/>
  <c r="AD244" i="15"/>
  <c r="L244" i="15" s="1"/>
  <c r="AC244" i="15"/>
  <c r="AB244" i="15"/>
  <c r="AA244" i="15"/>
  <c r="Z244" i="15"/>
  <c r="X244" i="15"/>
  <c r="Q244" i="15" s="1"/>
  <c r="W244" i="15"/>
  <c r="V244" i="15"/>
  <c r="U244" i="15"/>
  <c r="T244" i="15"/>
  <c r="H244" i="15"/>
  <c r="M244" i="15" s="1"/>
  <c r="F244" i="15"/>
  <c r="AE243" i="15"/>
  <c r="AD243" i="15"/>
  <c r="L243" i="15" s="1"/>
  <c r="AC243" i="15"/>
  <c r="AB243" i="15"/>
  <c r="AA243" i="15"/>
  <c r="Z243" i="15"/>
  <c r="X243" i="15"/>
  <c r="Q243" i="15" s="1"/>
  <c r="W243" i="15"/>
  <c r="V243" i="15"/>
  <c r="U243" i="15"/>
  <c r="T243" i="15"/>
  <c r="H243" i="15"/>
  <c r="M243" i="15" s="1"/>
  <c r="F243" i="15"/>
  <c r="AE242" i="15"/>
  <c r="AD242" i="15"/>
  <c r="L242" i="15" s="1"/>
  <c r="AC242" i="15"/>
  <c r="AB242" i="15"/>
  <c r="AA242" i="15"/>
  <c r="Z242" i="15"/>
  <c r="X242" i="15"/>
  <c r="Q242" i="15" s="1"/>
  <c r="W242" i="15"/>
  <c r="V242" i="15"/>
  <c r="U242" i="15"/>
  <c r="T242" i="15"/>
  <c r="H242" i="15"/>
  <c r="M242" i="15" s="1"/>
  <c r="F242" i="15"/>
  <c r="AE240" i="15"/>
  <c r="AD240" i="15"/>
  <c r="L240" i="15" s="1"/>
  <c r="AC240" i="15"/>
  <c r="AB240" i="15"/>
  <c r="AA240" i="15"/>
  <c r="Z240" i="15"/>
  <c r="X240" i="15"/>
  <c r="P240" i="15" s="1"/>
  <c r="W240" i="15"/>
  <c r="V240" i="15"/>
  <c r="H240" i="15"/>
  <c r="M240" i="15" s="1"/>
  <c r="F240" i="15"/>
  <c r="AE188" i="15"/>
  <c r="AD188" i="15"/>
  <c r="L188" i="15" s="1"/>
  <c r="AC188" i="15"/>
  <c r="AB188" i="15"/>
  <c r="AA188" i="15"/>
  <c r="Z188" i="15"/>
  <c r="X188" i="15"/>
  <c r="Y188" i="15" s="1"/>
  <c r="W188" i="15"/>
  <c r="V188" i="15"/>
  <c r="U188" i="15"/>
  <c r="H188" i="15"/>
  <c r="M188" i="15" s="1"/>
  <c r="F188" i="15"/>
  <c r="AE187" i="15"/>
  <c r="AD187" i="15"/>
  <c r="L187" i="15" s="1"/>
  <c r="AC187" i="15"/>
  <c r="AB187" i="15"/>
  <c r="AA187" i="15"/>
  <c r="Z187" i="15"/>
  <c r="X187" i="15"/>
  <c r="Y187" i="15" s="1"/>
  <c r="W187" i="15"/>
  <c r="V187" i="15"/>
  <c r="U187" i="15"/>
  <c r="H187" i="15"/>
  <c r="M187" i="15" s="1"/>
  <c r="F187" i="15"/>
  <c r="AE186" i="15"/>
  <c r="AD186" i="15"/>
  <c r="L186" i="15" s="1"/>
  <c r="AC186" i="15"/>
  <c r="AB186" i="15"/>
  <c r="AA186" i="15"/>
  <c r="Z186" i="15"/>
  <c r="X186" i="15"/>
  <c r="J186" i="15" s="1"/>
  <c r="W186" i="15"/>
  <c r="V186" i="15"/>
  <c r="U186" i="15"/>
  <c r="H186" i="15"/>
  <c r="M186" i="15" s="1"/>
  <c r="F186" i="15"/>
  <c r="AE185" i="15"/>
  <c r="AD185" i="15"/>
  <c r="L185" i="15" s="1"/>
  <c r="AC185" i="15"/>
  <c r="AB185" i="15"/>
  <c r="AA185" i="15"/>
  <c r="Z185" i="15"/>
  <c r="X185" i="15"/>
  <c r="Y185" i="15" s="1"/>
  <c r="W185" i="15"/>
  <c r="V185" i="15"/>
  <c r="U185" i="15"/>
  <c r="H185" i="15"/>
  <c r="M185" i="15" s="1"/>
  <c r="F185" i="15"/>
  <c r="AE184" i="15"/>
  <c r="AD184" i="15"/>
  <c r="L184" i="15" s="1"/>
  <c r="AC184" i="15"/>
  <c r="AB184" i="15"/>
  <c r="AA184" i="15"/>
  <c r="Z184" i="15"/>
  <c r="X184" i="15"/>
  <c r="Y184" i="15" s="1"/>
  <c r="W184" i="15"/>
  <c r="V184" i="15"/>
  <c r="U184" i="15"/>
  <c r="H184" i="15"/>
  <c r="M184" i="15" s="1"/>
  <c r="F184" i="15"/>
  <c r="AE183" i="15"/>
  <c r="AD183" i="15"/>
  <c r="L183" i="15" s="1"/>
  <c r="AC183" i="15"/>
  <c r="AB183" i="15"/>
  <c r="AA183" i="15"/>
  <c r="Z183" i="15"/>
  <c r="X183" i="15"/>
  <c r="Y183" i="15" s="1"/>
  <c r="W183" i="15"/>
  <c r="V183" i="15"/>
  <c r="U183" i="15"/>
  <c r="H183" i="15"/>
  <c r="M183" i="15" s="1"/>
  <c r="F183" i="15"/>
  <c r="AE182" i="15"/>
  <c r="AD182" i="15"/>
  <c r="L182" i="15" s="1"/>
  <c r="AC182" i="15"/>
  <c r="AB182" i="15"/>
  <c r="AA182" i="15"/>
  <c r="Z182" i="15"/>
  <c r="X182" i="15"/>
  <c r="J182" i="15" s="1"/>
  <c r="W182" i="15"/>
  <c r="V182" i="15"/>
  <c r="U182" i="15"/>
  <c r="H182" i="15"/>
  <c r="M182" i="15" s="1"/>
  <c r="F182" i="15"/>
  <c r="AE177" i="15"/>
  <c r="AD177" i="15"/>
  <c r="L177" i="15" s="1"/>
  <c r="AC177" i="15"/>
  <c r="AB177" i="15"/>
  <c r="AA177" i="15"/>
  <c r="Z177" i="15"/>
  <c r="X177" i="15"/>
  <c r="Y177" i="15" s="1"/>
  <c r="W177" i="15"/>
  <c r="V177" i="15"/>
  <c r="U177" i="15"/>
  <c r="H177" i="15"/>
  <c r="M177" i="15" s="1"/>
  <c r="F177" i="15"/>
  <c r="AE176" i="15"/>
  <c r="AD176" i="15"/>
  <c r="L176" i="15" s="1"/>
  <c r="AC176" i="15"/>
  <c r="AB176" i="15"/>
  <c r="AA176" i="15"/>
  <c r="Z176" i="15"/>
  <c r="X176" i="15"/>
  <c r="Y176" i="15" s="1"/>
  <c r="W176" i="15"/>
  <c r="V176" i="15"/>
  <c r="U176" i="15"/>
  <c r="H176" i="15"/>
  <c r="M176" i="15" s="1"/>
  <c r="F176" i="15"/>
  <c r="AE175" i="15"/>
  <c r="AD175" i="15"/>
  <c r="L175" i="15" s="1"/>
  <c r="AC175" i="15"/>
  <c r="AB175" i="15"/>
  <c r="AA175" i="15"/>
  <c r="Z175" i="15"/>
  <c r="X175" i="15"/>
  <c r="P175" i="15" s="1"/>
  <c r="W175" i="15"/>
  <c r="V175" i="15"/>
  <c r="U175" i="15"/>
  <c r="H175" i="15"/>
  <c r="M175" i="15" s="1"/>
  <c r="F175" i="15"/>
  <c r="AE174" i="15"/>
  <c r="AD174" i="15"/>
  <c r="L174" i="15" s="1"/>
  <c r="AC174" i="15"/>
  <c r="AB174" i="15"/>
  <c r="AA174" i="15"/>
  <c r="Z174" i="15"/>
  <c r="X174" i="15"/>
  <c r="J174" i="15" s="1"/>
  <c r="W174" i="15"/>
  <c r="V174" i="15"/>
  <c r="U174" i="15"/>
  <c r="H174" i="15"/>
  <c r="M174" i="15" s="1"/>
  <c r="F174" i="15"/>
  <c r="AE173" i="15"/>
  <c r="AD173" i="15"/>
  <c r="L173" i="15" s="1"/>
  <c r="AC173" i="15"/>
  <c r="AB173" i="15"/>
  <c r="AA173" i="15"/>
  <c r="Z173" i="15"/>
  <c r="X173" i="15"/>
  <c r="Q173" i="15" s="1"/>
  <c r="W173" i="15"/>
  <c r="V173" i="15"/>
  <c r="U173" i="15"/>
  <c r="H173" i="15"/>
  <c r="M173" i="15" s="1"/>
  <c r="F173" i="15"/>
  <c r="AE157" i="15"/>
  <c r="AD157" i="15"/>
  <c r="L157" i="15" s="1"/>
  <c r="AC157" i="15"/>
  <c r="AB157" i="15"/>
  <c r="AA157" i="15"/>
  <c r="Z157" i="15"/>
  <c r="X157" i="15"/>
  <c r="Y157" i="15" s="1"/>
  <c r="W157" i="15"/>
  <c r="V157" i="15"/>
  <c r="U157" i="15"/>
  <c r="H157" i="15"/>
  <c r="M157" i="15" s="1"/>
  <c r="F157" i="15"/>
  <c r="AE156" i="15"/>
  <c r="AD156" i="15"/>
  <c r="L156" i="15" s="1"/>
  <c r="AC156" i="15"/>
  <c r="AB156" i="15"/>
  <c r="AA156" i="15"/>
  <c r="Z156" i="15"/>
  <c r="X156" i="15"/>
  <c r="P156" i="15" s="1"/>
  <c r="W156" i="15"/>
  <c r="V156" i="15"/>
  <c r="U156" i="15"/>
  <c r="H156" i="15"/>
  <c r="M156" i="15" s="1"/>
  <c r="F156" i="15"/>
  <c r="AE155" i="15"/>
  <c r="AD155" i="15"/>
  <c r="L155" i="15" s="1"/>
  <c r="AC155" i="15"/>
  <c r="AB155" i="15"/>
  <c r="AA155" i="15"/>
  <c r="Z155" i="15"/>
  <c r="X155" i="15"/>
  <c r="Q155" i="15" s="1"/>
  <c r="W155" i="15"/>
  <c r="V155" i="15"/>
  <c r="U155" i="15"/>
  <c r="H155" i="15"/>
  <c r="M155" i="15" s="1"/>
  <c r="F155" i="15"/>
  <c r="AE152" i="15"/>
  <c r="AD152" i="15"/>
  <c r="L152" i="15" s="1"/>
  <c r="AC152" i="15"/>
  <c r="AB152" i="15"/>
  <c r="AA152" i="15"/>
  <c r="Z152" i="15"/>
  <c r="X152" i="15"/>
  <c r="Y152" i="15" s="1"/>
  <c r="W152" i="15"/>
  <c r="V152" i="15"/>
  <c r="U152" i="15"/>
  <c r="H152" i="15"/>
  <c r="M152" i="15" s="1"/>
  <c r="F152" i="15"/>
  <c r="I60" i="15"/>
  <c r="C55" i="15"/>
  <c r="Q270" i="15" l="1"/>
  <c r="Q156" i="15"/>
  <c r="Q187" i="15"/>
  <c r="Y156" i="15"/>
  <c r="J156" i="15"/>
  <c r="P173" i="15"/>
  <c r="P184" i="15"/>
  <c r="P183" i="15"/>
  <c r="P251" i="15"/>
  <c r="Q174" i="15"/>
  <c r="P187" i="15"/>
  <c r="P274" i="15"/>
  <c r="J155" i="15"/>
  <c r="J253" i="15"/>
  <c r="P252" i="15"/>
  <c r="Q253" i="15"/>
  <c r="Q177" i="15"/>
  <c r="Q185" i="15"/>
  <c r="Q186" i="15"/>
  <c r="P188" i="15"/>
  <c r="J175" i="15"/>
  <c r="Y175" i="15"/>
  <c r="Q184" i="15"/>
  <c r="J187" i="15"/>
  <c r="J276" i="15"/>
  <c r="Q175" i="15"/>
  <c r="Q183" i="15"/>
  <c r="J184" i="15"/>
  <c r="J274" i="15"/>
  <c r="P275" i="15"/>
  <c r="Q276" i="15"/>
  <c r="Q188" i="15"/>
  <c r="J311" i="15"/>
  <c r="P152" i="15"/>
  <c r="J157" i="15"/>
  <c r="J176" i="15"/>
  <c r="J188" i="15"/>
  <c r="J270" i="15"/>
  <c r="J272" i="15"/>
  <c r="Q274" i="15"/>
  <c r="P306" i="15"/>
  <c r="P311" i="15"/>
  <c r="P312" i="15"/>
  <c r="P351" i="15"/>
  <c r="Q157" i="15"/>
  <c r="Q176" i="15"/>
  <c r="P335" i="15"/>
  <c r="P157" i="15"/>
  <c r="P176" i="15"/>
  <c r="J183" i="15"/>
  <c r="P270" i="15"/>
  <c r="P271" i="15"/>
  <c r="Q272" i="15"/>
  <c r="Q311" i="15"/>
  <c r="J177" i="15"/>
  <c r="J185" i="15"/>
  <c r="Q252" i="15"/>
  <c r="P253" i="15"/>
  <c r="J269" i="15"/>
  <c r="Q271" i="15"/>
  <c r="P272" i="15"/>
  <c r="J273" i="15"/>
  <c r="Q275" i="15"/>
  <c r="P276" i="15"/>
  <c r="J310" i="15"/>
  <c r="Q312" i="15"/>
  <c r="J335" i="15"/>
  <c r="Q335" i="15"/>
  <c r="Q351" i="15"/>
  <c r="P269" i="15"/>
  <c r="P273" i="15"/>
  <c r="P310" i="15"/>
  <c r="P177" i="15"/>
  <c r="P185" i="15"/>
  <c r="J252" i="15"/>
  <c r="Q269" i="15"/>
  <c r="J271" i="15"/>
  <c r="Q273" i="15"/>
  <c r="J275" i="15"/>
  <c r="Q310" i="15"/>
  <c r="J312" i="15"/>
  <c r="J351" i="15"/>
  <c r="P182" i="15"/>
  <c r="Y182" i="15"/>
  <c r="P155" i="15"/>
  <c r="Y155" i="15"/>
  <c r="P174" i="15"/>
  <c r="Y174" i="15"/>
  <c r="P186" i="15"/>
  <c r="Y186" i="15"/>
  <c r="Q182" i="15"/>
  <c r="P326" i="15"/>
  <c r="J173" i="15"/>
  <c r="J240" i="15"/>
  <c r="Q240" i="15"/>
  <c r="Y240" i="15"/>
  <c r="Y242" i="15"/>
  <c r="Y243" i="15"/>
  <c r="Y244" i="15"/>
  <c r="Y245" i="15"/>
  <c r="Y246" i="15"/>
  <c r="J316" i="15"/>
  <c r="Q316" i="15"/>
  <c r="Y316" i="15"/>
  <c r="Y321" i="15"/>
  <c r="Y322" i="15"/>
  <c r="J326" i="15"/>
  <c r="Q326" i="15"/>
  <c r="Y329" i="15"/>
  <c r="Y330" i="15"/>
  <c r="Y331" i="15"/>
  <c r="Y355" i="15"/>
  <c r="Q355" i="15"/>
  <c r="J355" i="15"/>
  <c r="Q152" i="15"/>
  <c r="Y173" i="15"/>
  <c r="P242" i="15"/>
  <c r="P243" i="15"/>
  <c r="P244" i="15"/>
  <c r="P245" i="15"/>
  <c r="P246" i="15"/>
  <c r="P321" i="15"/>
  <c r="P322" i="15"/>
  <c r="P329" i="15"/>
  <c r="P330" i="15"/>
  <c r="P331" i="15"/>
  <c r="Y356" i="15"/>
  <c r="Q356" i="15"/>
  <c r="J356" i="15"/>
  <c r="J152" i="15"/>
  <c r="J242" i="15"/>
  <c r="J243" i="15"/>
  <c r="J244" i="15"/>
  <c r="J245" i="15"/>
  <c r="J246" i="15"/>
  <c r="J251" i="15"/>
  <c r="Q251" i="15"/>
  <c r="J321" i="15"/>
  <c r="J322" i="15"/>
  <c r="J306" i="15"/>
  <c r="Q306" i="15"/>
  <c r="J329" i="15"/>
  <c r="J330" i="15"/>
  <c r="J331" i="15"/>
  <c r="P356" i="15"/>
  <c r="F236" i="14"/>
  <c r="H236" i="14"/>
  <c r="M236" i="14" s="1"/>
  <c r="V236" i="14"/>
  <c r="W236" i="14" s="1"/>
  <c r="X236" i="14"/>
  <c r="P236" i="14" s="1"/>
  <c r="F237" i="14"/>
  <c r="H237" i="14"/>
  <c r="M237" i="14" s="1"/>
  <c r="T237" i="14"/>
  <c r="V237" i="14" s="1"/>
  <c r="W237" i="14" s="1"/>
  <c r="U237" i="14"/>
  <c r="X237" i="14"/>
  <c r="J237" i="14" s="1"/>
  <c r="F238" i="14"/>
  <c r="H238" i="14"/>
  <c r="M238" i="14" s="1"/>
  <c r="T238" i="14"/>
  <c r="U238" i="14"/>
  <c r="V238" i="14"/>
  <c r="W238" i="14" s="1"/>
  <c r="X238" i="14"/>
  <c r="J238" i="14" s="1"/>
  <c r="F242" i="14"/>
  <c r="H242" i="14"/>
  <c r="M242" i="14" s="1"/>
  <c r="V242" i="14"/>
  <c r="W242" i="14" s="1"/>
  <c r="X242" i="14"/>
  <c r="J242" i="14" s="1"/>
  <c r="F243" i="14"/>
  <c r="H243" i="14"/>
  <c r="M243" i="14" s="1"/>
  <c r="T243" i="14"/>
  <c r="V243" i="14" s="1"/>
  <c r="U243" i="14"/>
  <c r="X243" i="14"/>
  <c r="Y243" i="14" s="1"/>
  <c r="F244" i="14"/>
  <c r="H244" i="14"/>
  <c r="M244" i="14" s="1"/>
  <c r="T244" i="14"/>
  <c r="U244" i="14"/>
  <c r="V244" i="14"/>
  <c r="W244" i="14" s="1"/>
  <c r="X244" i="14"/>
  <c r="Y244" i="14" s="1"/>
  <c r="F245" i="14"/>
  <c r="H245" i="14"/>
  <c r="M245" i="14" s="1"/>
  <c r="T245" i="14"/>
  <c r="U245" i="14"/>
  <c r="V245" i="14"/>
  <c r="W245" i="14" s="1"/>
  <c r="X245" i="14"/>
  <c r="Y245" i="14" s="1"/>
  <c r="W243" i="14" l="1"/>
  <c r="AA243" i="14" s="1"/>
  <c r="Z245" i="14"/>
  <c r="AB245" i="14" s="1"/>
  <c r="AA245" i="14"/>
  <c r="Z242" i="14"/>
  <c r="AC242" i="14" s="1"/>
  <c r="AA242" i="14"/>
  <c r="AA244" i="14"/>
  <c r="Z244" i="14"/>
  <c r="AB244" i="14" s="1"/>
  <c r="Z236" i="14"/>
  <c r="AA236" i="14"/>
  <c r="Z237" i="14"/>
  <c r="AC237" i="14" s="1"/>
  <c r="AA237" i="14"/>
  <c r="AA238" i="14"/>
  <c r="Z238" i="14"/>
  <c r="AC238" i="14" s="1"/>
  <c r="AC236" i="14"/>
  <c r="P238" i="14"/>
  <c r="P237" i="14"/>
  <c r="P242" i="14"/>
  <c r="Q245" i="14"/>
  <c r="J245" i="14"/>
  <c r="Q244" i="14"/>
  <c r="J244" i="14"/>
  <c r="Q243" i="14"/>
  <c r="J243" i="14"/>
  <c r="Y238" i="14"/>
  <c r="Y237" i="14"/>
  <c r="Y236" i="14"/>
  <c r="AB236" i="14" s="1"/>
  <c r="Q236" i="14"/>
  <c r="J236" i="14"/>
  <c r="P245" i="14"/>
  <c r="P244" i="14"/>
  <c r="P243" i="14"/>
  <c r="Y242" i="14"/>
  <c r="AB242" i="14" s="1"/>
  <c r="Q242" i="14"/>
  <c r="Q238" i="14"/>
  <c r="Q237" i="14"/>
  <c r="X394" i="14"/>
  <c r="P394" i="14" s="1"/>
  <c r="U394" i="14"/>
  <c r="T394" i="14"/>
  <c r="V394" i="14" s="1"/>
  <c r="W394" i="14" s="1"/>
  <c r="H394" i="14"/>
  <c r="M394" i="14" s="1"/>
  <c r="F394" i="14"/>
  <c r="X393" i="14"/>
  <c r="Y393" i="14" s="1"/>
  <c r="V393" i="14"/>
  <c r="W393" i="14" s="1"/>
  <c r="H393" i="14"/>
  <c r="M393" i="14" s="1"/>
  <c r="F393" i="14"/>
  <c r="X364" i="14"/>
  <c r="P364" i="14" s="1"/>
  <c r="U364" i="14"/>
  <c r="T364" i="14"/>
  <c r="V364" i="14" s="1"/>
  <c r="W364" i="14" s="1"/>
  <c r="H364" i="14"/>
  <c r="M364" i="14" s="1"/>
  <c r="F364" i="14"/>
  <c r="X363" i="14"/>
  <c r="Q363" i="14" s="1"/>
  <c r="U363" i="14"/>
  <c r="T363" i="14"/>
  <c r="V363" i="14" s="1"/>
  <c r="W363" i="14" s="1"/>
  <c r="H363" i="14"/>
  <c r="M363" i="14" s="1"/>
  <c r="F363" i="14"/>
  <c r="X362" i="14"/>
  <c r="Q362" i="14" s="1"/>
  <c r="U362" i="14"/>
  <c r="T362" i="14"/>
  <c r="V362" i="14" s="1"/>
  <c r="W362" i="14" s="1"/>
  <c r="H362" i="14"/>
  <c r="M362" i="14" s="1"/>
  <c r="F362" i="14"/>
  <c r="X361" i="14"/>
  <c r="Q361" i="14" s="1"/>
  <c r="U361" i="14"/>
  <c r="T361" i="14"/>
  <c r="V361" i="14" s="1"/>
  <c r="W361" i="14" s="1"/>
  <c r="H361" i="14"/>
  <c r="M361" i="14" s="1"/>
  <c r="F361" i="14"/>
  <c r="X360" i="14"/>
  <c r="Q360" i="14" s="1"/>
  <c r="U360" i="14"/>
  <c r="T360" i="14"/>
  <c r="V360" i="14" s="1"/>
  <c r="W360" i="14" s="1"/>
  <c r="H360" i="14"/>
  <c r="M360" i="14" s="1"/>
  <c r="F360" i="14"/>
  <c r="X359" i="14"/>
  <c r="Q359" i="14" s="1"/>
  <c r="V359" i="14"/>
  <c r="U359" i="14"/>
  <c r="W359" i="14" s="1"/>
  <c r="T359" i="14"/>
  <c r="H359" i="14"/>
  <c r="M359" i="14" s="1"/>
  <c r="F359" i="14"/>
  <c r="X358" i="14"/>
  <c r="Y358" i="14" s="1"/>
  <c r="V358" i="14"/>
  <c r="W358" i="14" s="1"/>
  <c r="U358" i="14"/>
  <c r="T358" i="14"/>
  <c r="H358" i="14"/>
  <c r="M358" i="14" s="1"/>
  <c r="F358" i="14"/>
  <c r="X357" i="14"/>
  <c r="P357" i="14" s="1"/>
  <c r="W357" i="14"/>
  <c r="Z357" i="14" s="1"/>
  <c r="V357" i="14"/>
  <c r="U357" i="14"/>
  <c r="T357" i="14"/>
  <c r="H357" i="14"/>
  <c r="M357" i="14" s="1"/>
  <c r="F357" i="14"/>
  <c r="X356" i="14"/>
  <c r="Q356" i="14" s="1"/>
  <c r="U356" i="14"/>
  <c r="T356" i="14"/>
  <c r="V356" i="14" s="1"/>
  <c r="W356" i="14" s="1"/>
  <c r="H356" i="14"/>
  <c r="M356" i="14" s="1"/>
  <c r="F356" i="14"/>
  <c r="X355" i="14"/>
  <c r="Q355" i="14" s="1"/>
  <c r="U355" i="14"/>
  <c r="T355" i="14"/>
  <c r="V355" i="14" s="1"/>
  <c r="W355" i="14" s="1"/>
  <c r="H355" i="14"/>
  <c r="M355" i="14" s="1"/>
  <c r="F355" i="14"/>
  <c r="X354" i="14"/>
  <c r="Y354" i="14" s="1"/>
  <c r="V354" i="14"/>
  <c r="W354" i="14" s="1"/>
  <c r="H354" i="14"/>
  <c r="M354" i="14" s="1"/>
  <c r="F354" i="14"/>
  <c r="X389" i="14"/>
  <c r="P389" i="14" s="1"/>
  <c r="U389" i="14"/>
  <c r="T389" i="14"/>
  <c r="V389" i="14" s="1"/>
  <c r="W389" i="14" s="1"/>
  <c r="H389" i="14"/>
  <c r="M389" i="14" s="1"/>
  <c r="F389" i="14"/>
  <c r="X388" i="14"/>
  <c r="Y388" i="14" s="1"/>
  <c r="V388" i="14"/>
  <c r="W388" i="14" s="1"/>
  <c r="H388" i="14"/>
  <c r="M388" i="14" s="1"/>
  <c r="F388" i="14"/>
  <c r="X384" i="14"/>
  <c r="P384" i="14" s="1"/>
  <c r="V384" i="14"/>
  <c r="W384" i="14" s="1"/>
  <c r="U384" i="14"/>
  <c r="T384" i="14"/>
  <c r="H384" i="14"/>
  <c r="M384" i="14" s="1"/>
  <c r="F384" i="14"/>
  <c r="X383" i="14"/>
  <c r="Q383" i="14" s="1"/>
  <c r="U383" i="14"/>
  <c r="T383" i="14"/>
  <c r="V383" i="14" s="1"/>
  <c r="W383" i="14" s="1"/>
  <c r="H383" i="14"/>
  <c r="M383" i="14" s="1"/>
  <c r="F383" i="14"/>
  <c r="X382" i="14"/>
  <c r="Q382" i="14" s="1"/>
  <c r="U382" i="14"/>
  <c r="T382" i="14"/>
  <c r="V382" i="14" s="1"/>
  <c r="W382" i="14" s="1"/>
  <c r="H382" i="14"/>
  <c r="M382" i="14" s="1"/>
  <c r="F382" i="14"/>
  <c r="X381" i="14"/>
  <c r="Y381" i="14" s="1"/>
  <c r="V381" i="14"/>
  <c r="W381" i="14" s="1"/>
  <c r="H381" i="14"/>
  <c r="M381" i="14" s="1"/>
  <c r="F381" i="14"/>
  <c r="X377" i="14"/>
  <c r="P377" i="14" s="1"/>
  <c r="U377" i="14"/>
  <c r="T377" i="14"/>
  <c r="V377" i="14" s="1"/>
  <c r="W377" i="14" s="1"/>
  <c r="H377" i="14"/>
  <c r="M377" i="14" s="1"/>
  <c r="F377" i="14"/>
  <c r="X376" i="14"/>
  <c r="P376" i="14" s="1"/>
  <c r="U376" i="14"/>
  <c r="T376" i="14"/>
  <c r="V376" i="14" s="1"/>
  <c r="W376" i="14" s="1"/>
  <c r="H376" i="14"/>
  <c r="M376" i="14" s="1"/>
  <c r="F376" i="14"/>
  <c r="X375" i="14"/>
  <c r="P375" i="14" s="1"/>
  <c r="U375" i="14"/>
  <c r="T375" i="14"/>
  <c r="V375" i="14" s="1"/>
  <c r="W375" i="14" s="1"/>
  <c r="H375" i="14"/>
  <c r="M375" i="14" s="1"/>
  <c r="F375" i="14"/>
  <c r="X374" i="14"/>
  <c r="Y374" i="14" s="1"/>
  <c r="V374" i="14"/>
  <c r="W374" i="14" s="1"/>
  <c r="H374" i="14"/>
  <c r="M374" i="14" s="1"/>
  <c r="F374" i="14"/>
  <c r="X370" i="14"/>
  <c r="Q370" i="14" s="1"/>
  <c r="U370" i="14"/>
  <c r="T370" i="14"/>
  <c r="V370" i="14" s="1"/>
  <c r="W370" i="14" s="1"/>
  <c r="H370" i="14"/>
  <c r="M370" i="14" s="1"/>
  <c r="F370" i="14"/>
  <c r="X369" i="14"/>
  <c r="Y369" i="14" s="1"/>
  <c r="V369" i="14"/>
  <c r="W369" i="14" s="1"/>
  <c r="U369" i="14"/>
  <c r="T369" i="14"/>
  <c r="H369" i="14"/>
  <c r="M369" i="14" s="1"/>
  <c r="F369" i="14"/>
  <c r="X368" i="14"/>
  <c r="Y368" i="14" s="1"/>
  <c r="V368" i="14"/>
  <c r="W368" i="14" s="1"/>
  <c r="AA368" i="14" s="1"/>
  <c r="H368" i="14"/>
  <c r="M368" i="14" s="1"/>
  <c r="F368" i="14"/>
  <c r="X350" i="14"/>
  <c r="P350" i="14" s="1"/>
  <c r="U350" i="14"/>
  <c r="T350" i="14"/>
  <c r="V350" i="14" s="1"/>
  <c r="W350" i="14" s="1"/>
  <c r="H350" i="14"/>
  <c r="M350" i="14" s="1"/>
  <c r="F350" i="14"/>
  <c r="X349" i="14"/>
  <c r="P349" i="14" s="1"/>
  <c r="U349" i="14"/>
  <c r="T349" i="14"/>
  <c r="V349" i="14" s="1"/>
  <c r="W349" i="14" s="1"/>
  <c r="H349" i="14"/>
  <c r="M349" i="14" s="1"/>
  <c r="F349" i="14"/>
  <c r="X348" i="14"/>
  <c r="P348" i="14" s="1"/>
  <c r="U348" i="14"/>
  <c r="T348" i="14"/>
  <c r="V348" i="14" s="1"/>
  <c r="W348" i="14" s="1"/>
  <c r="H348" i="14"/>
  <c r="M348" i="14" s="1"/>
  <c r="F348" i="14"/>
  <c r="X347" i="14"/>
  <c r="P347" i="14" s="1"/>
  <c r="V347" i="14"/>
  <c r="W347" i="14" s="1"/>
  <c r="U347" i="14"/>
  <c r="T347" i="14"/>
  <c r="H347" i="14"/>
  <c r="M347" i="14" s="1"/>
  <c r="F347" i="14"/>
  <c r="X346" i="14"/>
  <c r="P346" i="14" s="1"/>
  <c r="V346" i="14"/>
  <c r="W346" i="14" s="1"/>
  <c r="U346" i="14"/>
  <c r="T346" i="14"/>
  <c r="H346" i="14"/>
  <c r="M346" i="14" s="1"/>
  <c r="F346" i="14"/>
  <c r="X345" i="14"/>
  <c r="Y345" i="14" s="1"/>
  <c r="V345" i="14"/>
  <c r="W345" i="14" s="1"/>
  <c r="H345" i="14"/>
  <c r="M345" i="14" s="1"/>
  <c r="F345" i="14"/>
  <c r="X304" i="14"/>
  <c r="P304" i="14" s="1"/>
  <c r="V304" i="14"/>
  <c r="W304" i="14" s="1"/>
  <c r="U304" i="14"/>
  <c r="H304" i="14"/>
  <c r="M304" i="14" s="1"/>
  <c r="F304" i="14"/>
  <c r="X303" i="14"/>
  <c r="P303" i="14" s="1"/>
  <c r="V303" i="14"/>
  <c r="W303" i="14" s="1"/>
  <c r="U303" i="14"/>
  <c r="H303" i="14"/>
  <c r="M303" i="14" s="1"/>
  <c r="F303" i="14"/>
  <c r="X302" i="14"/>
  <c r="P302" i="14" s="1"/>
  <c r="V302" i="14"/>
  <c r="W302" i="14" s="1"/>
  <c r="U302" i="14"/>
  <c r="H302" i="14"/>
  <c r="M302" i="14" s="1"/>
  <c r="F302" i="14"/>
  <c r="X301" i="14"/>
  <c r="Y301" i="14" s="1"/>
  <c r="V301" i="14"/>
  <c r="W301" i="14" s="1"/>
  <c r="U301" i="14"/>
  <c r="H301" i="14"/>
  <c r="M301" i="14" s="1"/>
  <c r="F301" i="14"/>
  <c r="X300" i="14"/>
  <c r="Y300" i="14" s="1"/>
  <c r="V300" i="14"/>
  <c r="W300" i="14" s="1"/>
  <c r="U300" i="14"/>
  <c r="H300" i="14"/>
  <c r="M300" i="14" s="1"/>
  <c r="F300" i="14"/>
  <c r="X299" i="14"/>
  <c r="P299" i="14" s="1"/>
  <c r="V299" i="14"/>
  <c r="W299" i="14" s="1"/>
  <c r="U299" i="14"/>
  <c r="H299" i="14"/>
  <c r="M299" i="14" s="1"/>
  <c r="F299" i="14"/>
  <c r="X298" i="14"/>
  <c r="Y298" i="14" s="1"/>
  <c r="V298" i="14"/>
  <c r="W298" i="14" s="1"/>
  <c r="U298" i="14"/>
  <c r="H298" i="14"/>
  <c r="M298" i="14" s="1"/>
  <c r="F298" i="14"/>
  <c r="X293" i="14"/>
  <c r="Y293" i="14" s="1"/>
  <c r="W293" i="14"/>
  <c r="V293" i="14"/>
  <c r="U293" i="14"/>
  <c r="H293" i="14"/>
  <c r="M293" i="14" s="1"/>
  <c r="F293" i="14"/>
  <c r="X292" i="14"/>
  <c r="P292" i="14" s="1"/>
  <c r="W292" i="14"/>
  <c r="V292" i="14"/>
  <c r="U292" i="14"/>
  <c r="H292" i="14"/>
  <c r="M292" i="14" s="1"/>
  <c r="F292" i="14"/>
  <c r="X291" i="14"/>
  <c r="P291" i="14" s="1"/>
  <c r="W291" i="14"/>
  <c r="V291" i="14"/>
  <c r="U291" i="14"/>
  <c r="H291" i="14"/>
  <c r="M291" i="14" s="1"/>
  <c r="F291" i="14"/>
  <c r="X290" i="14"/>
  <c r="P290" i="14" s="1"/>
  <c r="W290" i="14"/>
  <c r="V290" i="14"/>
  <c r="U290" i="14"/>
  <c r="H290" i="14"/>
  <c r="M290" i="14" s="1"/>
  <c r="F290" i="14"/>
  <c r="X289" i="14"/>
  <c r="Y289" i="14" s="1"/>
  <c r="W289" i="14"/>
  <c r="V289" i="14"/>
  <c r="U289" i="14"/>
  <c r="H289" i="14"/>
  <c r="M289" i="14" s="1"/>
  <c r="F289" i="14"/>
  <c r="X284" i="14"/>
  <c r="Y284" i="14" s="1"/>
  <c r="V284" i="14"/>
  <c r="W284" i="14" s="1"/>
  <c r="U284" i="14"/>
  <c r="H284" i="14"/>
  <c r="M284" i="14" s="1"/>
  <c r="F284" i="14"/>
  <c r="X283" i="14"/>
  <c r="P283" i="14" s="1"/>
  <c r="V283" i="14"/>
  <c r="W283" i="14" s="1"/>
  <c r="U283" i="14"/>
  <c r="H283" i="14"/>
  <c r="M283" i="14" s="1"/>
  <c r="F283" i="14"/>
  <c r="X282" i="14"/>
  <c r="Y282" i="14" s="1"/>
  <c r="V282" i="14"/>
  <c r="W282" i="14" s="1"/>
  <c r="U282" i="14"/>
  <c r="H282" i="14"/>
  <c r="M282" i="14" s="1"/>
  <c r="F282" i="14"/>
  <c r="X281" i="14"/>
  <c r="Y281" i="14" s="1"/>
  <c r="V281" i="14"/>
  <c r="W281" i="14" s="1"/>
  <c r="U281" i="14"/>
  <c r="H281" i="14"/>
  <c r="M281" i="14" s="1"/>
  <c r="F281" i="14"/>
  <c r="X262" i="14"/>
  <c r="Q262" i="14" s="1"/>
  <c r="V262" i="14"/>
  <c r="W262" i="14" s="1"/>
  <c r="U262" i="14"/>
  <c r="H262" i="14"/>
  <c r="M262" i="14" s="1"/>
  <c r="F262" i="14"/>
  <c r="X261" i="14"/>
  <c r="Y261" i="14" s="1"/>
  <c r="V261" i="14"/>
  <c r="W261" i="14" s="1"/>
  <c r="H261" i="14"/>
  <c r="M261" i="14" s="1"/>
  <c r="F261" i="14"/>
  <c r="F223" i="14"/>
  <c r="H223" i="14"/>
  <c r="M223" i="14" s="1"/>
  <c r="T223" i="14"/>
  <c r="U223" i="14"/>
  <c r="V223" i="14"/>
  <c r="W223" i="14" s="1"/>
  <c r="X223" i="14"/>
  <c r="P223" i="14" s="1"/>
  <c r="F224" i="14"/>
  <c r="H224" i="14"/>
  <c r="M224" i="14" s="1"/>
  <c r="T224" i="14"/>
  <c r="V224" i="14" s="1"/>
  <c r="W224" i="14" s="1"/>
  <c r="U224" i="14"/>
  <c r="X224" i="14"/>
  <c r="P224" i="14" s="1"/>
  <c r="F225" i="14"/>
  <c r="H225" i="14"/>
  <c r="M225" i="14" s="1"/>
  <c r="T225" i="14"/>
  <c r="V225" i="14" s="1"/>
  <c r="W225" i="14" s="1"/>
  <c r="U225" i="14"/>
  <c r="X225" i="14"/>
  <c r="J225" i="14" s="1"/>
  <c r="F226" i="14"/>
  <c r="H226" i="14"/>
  <c r="M226" i="14" s="1"/>
  <c r="T226" i="14"/>
  <c r="V226" i="14" s="1"/>
  <c r="W226" i="14" s="1"/>
  <c r="U226" i="14"/>
  <c r="X226" i="14"/>
  <c r="P226" i="14" s="1"/>
  <c r="F227" i="14"/>
  <c r="H227" i="14"/>
  <c r="M227" i="14" s="1"/>
  <c r="T227" i="14"/>
  <c r="V227" i="14" s="1"/>
  <c r="W227" i="14" s="1"/>
  <c r="U227" i="14"/>
  <c r="X227" i="14"/>
  <c r="J227" i="14" s="1"/>
  <c r="F228" i="14"/>
  <c r="H228" i="14"/>
  <c r="M228" i="14" s="1"/>
  <c r="T228" i="14"/>
  <c r="V228" i="14" s="1"/>
  <c r="W228" i="14" s="1"/>
  <c r="U228" i="14"/>
  <c r="X228" i="14"/>
  <c r="J228" i="14" s="1"/>
  <c r="F229" i="14"/>
  <c r="H229" i="14"/>
  <c r="M229" i="14" s="1"/>
  <c r="T229" i="14"/>
  <c r="V229" i="14" s="1"/>
  <c r="W229" i="14" s="1"/>
  <c r="U229" i="14"/>
  <c r="X229" i="14"/>
  <c r="Y229" i="14" s="1"/>
  <c r="X232" i="14"/>
  <c r="Q232" i="14" s="1"/>
  <c r="U232" i="14"/>
  <c r="T232" i="14"/>
  <c r="V232" i="14" s="1"/>
  <c r="W232" i="14" s="1"/>
  <c r="H232" i="14"/>
  <c r="M232" i="14" s="1"/>
  <c r="F232" i="14"/>
  <c r="X231" i="14"/>
  <c r="Q231" i="14" s="1"/>
  <c r="U231" i="14"/>
  <c r="T231" i="14"/>
  <c r="V231" i="14" s="1"/>
  <c r="W231" i="14" s="1"/>
  <c r="H231" i="14"/>
  <c r="M231" i="14" s="1"/>
  <c r="F231" i="14"/>
  <c r="X230" i="14"/>
  <c r="Q230" i="14" s="1"/>
  <c r="U230" i="14"/>
  <c r="T230" i="14"/>
  <c r="V230" i="14" s="1"/>
  <c r="W230" i="14" s="1"/>
  <c r="H230" i="14"/>
  <c r="M230" i="14" s="1"/>
  <c r="F230" i="14"/>
  <c r="X222" i="14"/>
  <c r="Y222" i="14" s="1"/>
  <c r="V222" i="14"/>
  <c r="W222" i="14" s="1"/>
  <c r="H222" i="14"/>
  <c r="M222" i="14" s="1"/>
  <c r="F222" i="14"/>
  <c r="X257" i="14"/>
  <c r="Q257" i="14" s="1"/>
  <c r="U257" i="14"/>
  <c r="T257" i="14"/>
  <c r="V257" i="14" s="1"/>
  <c r="W257" i="14" s="1"/>
  <c r="H257" i="14"/>
  <c r="M257" i="14" s="1"/>
  <c r="F257" i="14"/>
  <c r="X256" i="14"/>
  <c r="Q256" i="14" s="1"/>
  <c r="V256" i="14"/>
  <c r="W256" i="14" s="1"/>
  <c r="H256" i="14"/>
  <c r="M256" i="14" s="1"/>
  <c r="F256" i="14"/>
  <c r="X252" i="14"/>
  <c r="Q252" i="14" s="1"/>
  <c r="V252" i="14"/>
  <c r="W252" i="14" s="1"/>
  <c r="U252" i="14"/>
  <c r="T252" i="14"/>
  <c r="H252" i="14"/>
  <c r="M252" i="14" s="1"/>
  <c r="F252" i="14"/>
  <c r="X251" i="14"/>
  <c r="Q251" i="14" s="1"/>
  <c r="U251" i="14"/>
  <c r="T251" i="14"/>
  <c r="V251" i="14" s="1"/>
  <c r="W251" i="14" s="1"/>
  <c r="H251" i="14"/>
  <c r="M251" i="14" s="1"/>
  <c r="F251" i="14"/>
  <c r="X250" i="14"/>
  <c r="Q250" i="14" s="1"/>
  <c r="U250" i="14"/>
  <c r="T250" i="14"/>
  <c r="V250" i="14" s="1"/>
  <c r="W250" i="14" s="1"/>
  <c r="H250" i="14"/>
  <c r="M250" i="14" s="1"/>
  <c r="F250" i="14"/>
  <c r="X249" i="14"/>
  <c r="Q249" i="14" s="1"/>
  <c r="V249" i="14"/>
  <c r="W249" i="14" s="1"/>
  <c r="H249" i="14"/>
  <c r="M249" i="14" s="1"/>
  <c r="F249" i="14"/>
  <c r="F167" i="14"/>
  <c r="H167" i="14"/>
  <c r="M167" i="14" s="1"/>
  <c r="U167" i="14"/>
  <c r="V167" i="14"/>
  <c r="W167" i="14" s="1"/>
  <c r="X167" i="14"/>
  <c r="Y167" i="14" s="1"/>
  <c r="F168" i="14"/>
  <c r="H168" i="14"/>
  <c r="M168" i="14" s="1"/>
  <c r="U168" i="14"/>
  <c r="V168" i="14"/>
  <c r="W168" i="14" s="1"/>
  <c r="X168" i="14"/>
  <c r="P168" i="14" s="1"/>
  <c r="X172" i="14"/>
  <c r="P172" i="14" s="1"/>
  <c r="V172" i="14"/>
  <c r="W172" i="14" s="1"/>
  <c r="U172" i="14"/>
  <c r="H172" i="14"/>
  <c r="M172" i="14" s="1"/>
  <c r="F172" i="14"/>
  <c r="X171" i="14"/>
  <c r="Y171" i="14" s="1"/>
  <c r="V171" i="14"/>
  <c r="W171" i="14" s="1"/>
  <c r="U171" i="14"/>
  <c r="H171" i="14"/>
  <c r="M171" i="14" s="1"/>
  <c r="F171" i="14"/>
  <c r="X170" i="14"/>
  <c r="P170" i="14" s="1"/>
  <c r="V170" i="14"/>
  <c r="W170" i="14" s="1"/>
  <c r="U170" i="14"/>
  <c r="H170" i="14"/>
  <c r="M170" i="14" s="1"/>
  <c r="F170" i="14"/>
  <c r="X169" i="14"/>
  <c r="P169" i="14" s="1"/>
  <c r="V169" i="14"/>
  <c r="W169" i="14" s="1"/>
  <c r="U169" i="14"/>
  <c r="H169" i="14"/>
  <c r="M169" i="14" s="1"/>
  <c r="F169" i="14"/>
  <c r="X166" i="14"/>
  <c r="P166" i="14" s="1"/>
  <c r="V166" i="14"/>
  <c r="U166" i="14"/>
  <c r="H166" i="14"/>
  <c r="M166" i="14" s="1"/>
  <c r="F166" i="14"/>
  <c r="F158" i="14"/>
  <c r="H158" i="14"/>
  <c r="M158" i="14" s="1"/>
  <c r="U158" i="14"/>
  <c r="V158" i="14"/>
  <c r="W158" i="14" s="1"/>
  <c r="X158" i="14"/>
  <c r="J158" i="14" s="1"/>
  <c r="X161" i="14"/>
  <c r="P161" i="14" s="1"/>
  <c r="V161" i="14"/>
  <c r="W161" i="14" s="1"/>
  <c r="U161" i="14"/>
  <c r="H161" i="14"/>
  <c r="M161" i="14" s="1"/>
  <c r="F161" i="14"/>
  <c r="X160" i="14"/>
  <c r="P160" i="14" s="1"/>
  <c r="V160" i="14"/>
  <c r="W160" i="14" s="1"/>
  <c r="U160" i="14"/>
  <c r="H160" i="14"/>
  <c r="M160" i="14" s="1"/>
  <c r="F160" i="14"/>
  <c r="X159" i="14"/>
  <c r="P159" i="14" s="1"/>
  <c r="V159" i="14"/>
  <c r="W159" i="14" s="1"/>
  <c r="U159" i="14"/>
  <c r="H159" i="14"/>
  <c r="M159" i="14" s="1"/>
  <c r="F159" i="14"/>
  <c r="X157" i="14"/>
  <c r="P157" i="14" s="1"/>
  <c r="V157" i="14"/>
  <c r="W157" i="14" s="1"/>
  <c r="U157" i="14"/>
  <c r="H157" i="14"/>
  <c r="M157" i="14" s="1"/>
  <c r="F157" i="14"/>
  <c r="AE242" i="14"/>
  <c r="AE244" i="14"/>
  <c r="AD245" i="14"/>
  <c r="AD242" i="14"/>
  <c r="AD244" i="14"/>
  <c r="AE245" i="14"/>
  <c r="AD236" i="14"/>
  <c r="Z389" i="14" l="1"/>
  <c r="AC389" i="14" s="1"/>
  <c r="AA389" i="14"/>
  <c r="Z388" i="14"/>
  <c r="AB388" i="14" s="1"/>
  <c r="AA388" i="14"/>
  <c r="Z256" i="14"/>
  <c r="AC256" i="14" s="1"/>
  <c r="AA256" i="14"/>
  <c r="AA257" i="14"/>
  <c r="Z257" i="14"/>
  <c r="AC257" i="14" s="1"/>
  <c r="AA262" i="14"/>
  <c r="Z262" i="14"/>
  <c r="AC262" i="14" s="1"/>
  <c r="AA261" i="14"/>
  <c r="Z261" i="14"/>
  <c r="AC261" i="14" s="1"/>
  <c r="AA249" i="14"/>
  <c r="Z249" i="14"/>
  <c r="AC249" i="14" s="1"/>
  <c r="Z251" i="14"/>
  <c r="AC251" i="14" s="1"/>
  <c r="AA251" i="14"/>
  <c r="AA250" i="14"/>
  <c r="Z250" i="14"/>
  <c r="AC250" i="14" s="1"/>
  <c r="AC252" i="14"/>
  <c r="Z252" i="14"/>
  <c r="AA252" i="14"/>
  <c r="AA382" i="14"/>
  <c r="Z382" i="14"/>
  <c r="AC382" i="14" s="1"/>
  <c r="AA384" i="14"/>
  <c r="Z384" i="14"/>
  <c r="AC384" i="14" s="1"/>
  <c r="Z383" i="14"/>
  <c r="AC383" i="14" s="1"/>
  <c r="AA383" i="14"/>
  <c r="AA381" i="14"/>
  <c r="Z381" i="14"/>
  <c r="AB381" i="14" s="1"/>
  <c r="AA394" i="14"/>
  <c r="Z394" i="14"/>
  <c r="AC394" i="14" s="1"/>
  <c r="AA393" i="14"/>
  <c r="Z393" i="14"/>
  <c r="AC393" i="14" s="1"/>
  <c r="AA376" i="14"/>
  <c r="Z376" i="14"/>
  <c r="AC376" i="14" s="1"/>
  <c r="Z374" i="14"/>
  <c r="AB374" i="14" s="1"/>
  <c r="AA374" i="14"/>
  <c r="AA377" i="14"/>
  <c r="Z377" i="14"/>
  <c r="AC377" i="14" s="1"/>
  <c r="AA375" i="14"/>
  <c r="Z375" i="14"/>
  <c r="AC375" i="14" s="1"/>
  <c r="Z243" i="14"/>
  <c r="AC243" i="14" s="1"/>
  <c r="AC244" i="14"/>
  <c r="L244" i="14"/>
  <c r="L242" i="14"/>
  <c r="L245" i="14"/>
  <c r="AC245" i="14"/>
  <c r="AA370" i="14"/>
  <c r="Z370" i="14"/>
  <c r="AC370" i="14" s="1"/>
  <c r="Z369" i="14"/>
  <c r="AB369" i="14" s="1"/>
  <c r="AA369" i="14"/>
  <c r="AC369" i="14"/>
  <c r="Z368" i="14"/>
  <c r="L236" i="14"/>
  <c r="AB237" i="14"/>
  <c r="AB238" i="14"/>
  <c r="AA362" i="14"/>
  <c r="Z362" i="14"/>
  <c r="AC362" i="14" s="1"/>
  <c r="AA356" i="14"/>
  <c r="Z356" i="14"/>
  <c r="AC356" i="14" s="1"/>
  <c r="AC360" i="14"/>
  <c r="AA360" i="14"/>
  <c r="Z360" i="14"/>
  <c r="AA364" i="14"/>
  <c r="Z364" i="14"/>
  <c r="AC364" i="14"/>
  <c r="AA358" i="14"/>
  <c r="Z358" i="14"/>
  <c r="AC358" i="14" s="1"/>
  <c r="Z354" i="14"/>
  <c r="AB354" i="14" s="1"/>
  <c r="AA354" i="14"/>
  <c r="AB358" i="14"/>
  <c r="AA363" i="14"/>
  <c r="Z363" i="14"/>
  <c r="AC363" i="14" s="1"/>
  <c r="AC361" i="14"/>
  <c r="AA361" i="14"/>
  <c r="Z361" i="14"/>
  <c r="Z355" i="14"/>
  <c r="AC355" i="14" s="1"/>
  <c r="AA355" i="14"/>
  <c r="AA359" i="14"/>
  <c r="Z359" i="14"/>
  <c r="AC359" i="14" s="1"/>
  <c r="AA357" i="14"/>
  <c r="AC357" i="14"/>
  <c r="AA232" i="14"/>
  <c r="Z232" i="14"/>
  <c r="AC232" i="14" s="1"/>
  <c r="Z225" i="14"/>
  <c r="AC225" i="14" s="1"/>
  <c r="AA225" i="14"/>
  <c r="Z227" i="14"/>
  <c r="AC227" i="14" s="1"/>
  <c r="AA227" i="14"/>
  <c r="AA230" i="14"/>
  <c r="Z230" i="14"/>
  <c r="AC230" i="14" s="1"/>
  <c r="Z229" i="14"/>
  <c r="AB229" i="14" s="1"/>
  <c r="AA229" i="14"/>
  <c r="Z223" i="14"/>
  <c r="AC223" i="14" s="1"/>
  <c r="AA223" i="14"/>
  <c r="Z226" i="14"/>
  <c r="AC226" i="14" s="1"/>
  <c r="AA226" i="14"/>
  <c r="AA231" i="14"/>
  <c r="Z231" i="14"/>
  <c r="AC231" i="14" s="1"/>
  <c r="Z224" i="14"/>
  <c r="AC224" i="14" s="1"/>
  <c r="AA224" i="14"/>
  <c r="AA222" i="14"/>
  <c r="Z222" i="14"/>
  <c r="AC222" i="14" s="1"/>
  <c r="Z228" i="14"/>
  <c r="AA228" i="14"/>
  <c r="AC228" i="14"/>
  <c r="AA348" i="14"/>
  <c r="Z348" i="14"/>
  <c r="AC348" i="14" s="1"/>
  <c r="AA346" i="14"/>
  <c r="Z346" i="14"/>
  <c r="AC346" i="14" s="1"/>
  <c r="AA349" i="14"/>
  <c r="Z349" i="14"/>
  <c r="AC349" i="14" s="1"/>
  <c r="AA347" i="14"/>
  <c r="Z347" i="14"/>
  <c r="AC347" i="14" s="1"/>
  <c r="AA350" i="14"/>
  <c r="Z350" i="14"/>
  <c r="AC350" i="14" s="1"/>
  <c r="Z345" i="14"/>
  <c r="AC345" i="14" s="1"/>
  <c r="AA345" i="14"/>
  <c r="AA298" i="14"/>
  <c r="Z298" i="14"/>
  <c r="AC298" i="14" s="1"/>
  <c r="AC301" i="14"/>
  <c r="AA301" i="14"/>
  <c r="Z301" i="14"/>
  <c r="AA303" i="14"/>
  <c r="Z303" i="14"/>
  <c r="AC303" i="14" s="1"/>
  <c r="AB301" i="14"/>
  <c r="AC299" i="14"/>
  <c r="AA299" i="14"/>
  <c r="Z299" i="14"/>
  <c r="AB298" i="14"/>
  <c r="AA304" i="14"/>
  <c r="Z304" i="14"/>
  <c r="AC304" i="14" s="1"/>
  <c r="AC302" i="14"/>
  <c r="AA302" i="14"/>
  <c r="Z302" i="14"/>
  <c r="AA300" i="14"/>
  <c r="Z300" i="14"/>
  <c r="AC300" i="14" s="1"/>
  <c r="Z289" i="14"/>
  <c r="AB289" i="14" s="1"/>
  <c r="Z290" i="14"/>
  <c r="AC290" i="14" s="1"/>
  <c r="Z291" i="14"/>
  <c r="AC291" i="14" s="1"/>
  <c r="Z292" i="14"/>
  <c r="AC292" i="14" s="1"/>
  <c r="Z293" i="14"/>
  <c r="AC293" i="14" s="1"/>
  <c r="AA289" i="14"/>
  <c r="AA290" i="14"/>
  <c r="AA291" i="14"/>
  <c r="AA292" i="14"/>
  <c r="AA293" i="14"/>
  <c r="AA283" i="14"/>
  <c r="Z283" i="14"/>
  <c r="AC283" i="14" s="1"/>
  <c r="AA281" i="14"/>
  <c r="Z281" i="14"/>
  <c r="AB281" i="14" s="1"/>
  <c r="AA284" i="14"/>
  <c r="Z284" i="14"/>
  <c r="AB284" i="14" s="1"/>
  <c r="AA282" i="14"/>
  <c r="Z282" i="14"/>
  <c r="AC282" i="14" s="1"/>
  <c r="W166" i="14"/>
  <c r="Z166" i="14" s="1"/>
  <c r="AC166" i="14" s="1"/>
  <c r="AA168" i="14"/>
  <c r="Z168" i="14"/>
  <c r="AC168" i="14" s="1"/>
  <c r="Z171" i="14"/>
  <c r="AB171" i="14" s="1"/>
  <c r="AA171" i="14"/>
  <c r="AA167" i="14"/>
  <c r="Z167" i="14"/>
  <c r="AB167" i="14" s="1"/>
  <c r="Z169" i="14"/>
  <c r="AC169" i="14" s="1"/>
  <c r="AA169" i="14"/>
  <c r="Z172" i="14"/>
  <c r="AC172" i="14" s="1"/>
  <c r="AA172" i="14"/>
  <c r="Z170" i="14"/>
  <c r="AC170" i="14" s="1"/>
  <c r="AA170" i="14"/>
  <c r="AA161" i="14"/>
  <c r="Z161" i="14"/>
  <c r="AC161" i="14" s="1"/>
  <c r="AA160" i="14"/>
  <c r="Z160" i="14"/>
  <c r="AC160" i="14" s="1"/>
  <c r="AA159" i="14"/>
  <c r="Z159" i="14"/>
  <c r="AC159" i="14" s="1"/>
  <c r="AA158" i="14"/>
  <c r="Z158" i="14"/>
  <c r="AC158" i="14" s="1"/>
  <c r="AA157" i="14"/>
  <c r="Z157" i="14"/>
  <c r="AC157" i="14" s="1"/>
  <c r="P368" i="14"/>
  <c r="P362" i="14"/>
  <c r="Q300" i="14"/>
  <c r="J369" i="14"/>
  <c r="Q368" i="14"/>
  <c r="Q375" i="14"/>
  <c r="Q292" i="14"/>
  <c r="J368" i="14"/>
  <c r="P284" i="14"/>
  <c r="Q298" i="14"/>
  <c r="Q349" i="14"/>
  <c r="J166" i="14"/>
  <c r="Q304" i="14"/>
  <c r="Y292" i="14"/>
  <c r="J304" i="14"/>
  <c r="J349" i="14"/>
  <c r="J384" i="14"/>
  <c r="Q358" i="14"/>
  <c r="Y304" i="14"/>
  <c r="P374" i="14"/>
  <c r="Y383" i="14"/>
  <c r="J358" i="14"/>
  <c r="P282" i="14"/>
  <c r="J383" i="14"/>
  <c r="P354" i="14"/>
  <c r="P358" i="14"/>
  <c r="Q302" i="14"/>
  <c r="Q228" i="14"/>
  <c r="Q282" i="14"/>
  <c r="Q284" i="14"/>
  <c r="Q289" i="14"/>
  <c r="Q290" i="14"/>
  <c r="Q301" i="14"/>
  <c r="Y302" i="14"/>
  <c r="P381" i="14"/>
  <c r="J389" i="14"/>
  <c r="Y389" i="14"/>
  <c r="AB389" i="14" s="1"/>
  <c r="Y357" i="14"/>
  <c r="AB357" i="14" s="1"/>
  <c r="P393" i="14"/>
  <c r="Y290" i="14"/>
  <c r="P298" i="14"/>
  <c r="P300" i="14"/>
  <c r="P345" i="14"/>
  <c r="Q369" i="14"/>
  <c r="J377" i="14"/>
  <c r="Y377" i="14"/>
  <c r="J356" i="14"/>
  <c r="J357" i="14"/>
  <c r="J360" i="14"/>
  <c r="Y223" i="14"/>
  <c r="J289" i="14"/>
  <c r="J290" i="14"/>
  <c r="J346" i="14"/>
  <c r="Q357" i="14"/>
  <c r="Y227" i="14"/>
  <c r="AB227" i="14" s="1"/>
  <c r="Y224" i="14"/>
  <c r="J347" i="14"/>
  <c r="Y347" i="14"/>
  <c r="AB347" i="14" s="1"/>
  <c r="Q348" i="14"/>
  <c r="J374" i="14"/>
  <c r="Q374" i="14"/>
  <c r="Q384" i="14"/>
  <c r="Y356" i="14"/>
  <c r="AB356" i="14" s="1"/>
  <c r="Y360" i="14"/>
  <c r="AB360" i="14" s="1"/>
  <c r="P361" i="14"/>
  <c r="J362" i="14"/>
  <c r="Y362" i="14"/>
  <c r="AB362" i="14" s="1"/>
  <c r="J364" i="14"/>
  <c r="Y364" i="14"/>
  <c r="P228" i="14"/>
  <c r="Q227" i="14"/>
  <c r="Y226" i="14"/>
  <c r="AB226" i="14" s="1"/>
  <c r="J292" i="14"/>
  <c r="J301" i="14"/>
  <c r="J302" i="14"/>
  <c r="J348" i="14"/>
  <c r="Y348" i="14"/>
  <c r="AB348" i="14" s="1"/>
  <c r="P369" i="14"/>
  <c r="J375" i="14"/>
  <c r="Y384" i="14"/>
  <c r="J355" i="14"/>
  <c r="J359" i="14"/>
  <c r="J361" i="14"/>
  <c r="Y361" i="14"/>
  <c r="AB361" i="14" s="1"/>
  <c r="Q364" i="14"/>
  <c r="J393" i="14"/>
  <c r="Q393" i="14"/>
  <c r="P227" i="14"/>
  <c r="J159" i="14"/>
  <c r="J370" i="14"/>
  <c r="P388" i="14"/>
  <c r="J394" i="14"/>
  <c r="Q229" i="14"/>
  <c r="J226" i="14"/>
  <c r="Q225" i="14"/>
  <c r="Y346" i="14"/>
  <c r="AB346" i="14" s="1"/>
  <c r="Y350" i="14"/>
  <c r="AB350" i="14" s="1"/>
  <c r="Y370" i="14"/>
  <c r="AB370" i="14" s="1"/>
  <c r="Y376" i="14"/>
  <c r="AB376" i="14" s="1"/>
  <c r="Y382" i="14"/>
  <c r="AB382" i="14" s="1"/>
  <c r="P383" i="14"/>
  <c r="J388" i="14"/>
  <c r="Q388" i="14"/>
  <c r="Y355" i="14"/>
  <c r="AB355" i="14" s="1"/>
  <c r="P356" i="14"/>
  <c r="Y359" i="14"/>
  <c r="P360" i="14"/>
  <c r="Y363" i="14"/>
  <c r="Y394" i="14"/>
  <c r="AB394" i="14" s="1"/>
  <c r="Q293" i="14"/>
  <c r="J350" i="14"/>
  <c r="J382" i="14"/>
  <c r="J363" i="14"/>
  <c r="P229" i="14"/>
  <c r="Y228" i="14"/>
  <c r="Q226" i="14"/>
  <c r="P225" i="14"/>
  <c r="J282" i="14"/>
  <c r="J284" i="14"/>
  <c r="J293" i="14"/>
  <c r="J298" i="14"/>
  <c r="J300" i="14"/>
  <c r="J345" i="14"/>
  <c r="Q345" i="14"/>
  <c r="Q347" i="14"/>
  <c r="Y349" i="14"/>
  <c r="P370" i="14"/>
  <c r="Y375" i="14"/>
  <c r="AB375" i="14" s="1"/>
  <c r="Q377" i="14"/>
  <c r="J381" i="14"/>
  <c r="Q381" i="14"/>
  <c r="P382" i="14"/>
  <c r="Q389" i="14"/>
  <c r="J354" i="14"/>
  <c r="Q354" i="14"/>
  <c r="P355" i="14"/>
  <c r="P359" i="14"/>
  <c r="P363" i="14"/>
  <c r="J229" i="14"/>
  <c r="J376" i="14"/>
  <c r="Y225" i="14"/>
  <c r="AB225" i="14" s="1"/>
  <c r="J281" i="14"/>
  <c r="Q346" i="14"/>
  <c r="Q350" i="14"/>
  <c r="Q376" i="14"/>
  <c r="Q394" i="14"/>
  <c r="J283" i="14"/>
  <c r="J291" i="14"/>
  <c r="J299" i="14"/>
  <c r="Q303" i="14"/>
  <c r="P281" i="14"/>
  <c r="Y283" i="14"/>
  <c r="AB283" i="14" s="1"/>
  <c r="P289" i="14"/>
  <c r="Y291" i="14"/>
  <c r="AB291" i="14" s="1"/>
  <c r="P293" i="14"/>
  <c r="Y299" i="14"/>
  <c r="AB299" i="14" s="1"/>
  <c r="P301" i="14"/>
  <c r="Y303" i="14"/>
  <c r="AB303" i="14" s="1"/>
  <c r="Q291" i="14"/>
  <c r="Q281" i="14"/>
  <c r="Q283" i="14"/>
  <c r="Q299" i="14"/>
  <c r="J303" i="14"/>
  <c r="P261" i="14"/>
  <c r="J261" i="14"/>
  <c r="Q261" i="14"/>
  <c r="Y262" i="14"/>
  <c r="P262" i="14"/>
  <c r="J262" i="14"/>
  <c r="Q224" i="14"/>
  <c r="J224" i="14"/>
  <c r="Q223" i="14"/>
  <c r="J223" i="14"/>
  <c r="J222" i="14"/>
  <c r="Y230" i="14"/>
  <c r="Y231" i="14"/>
  <c r="AB231" i="14" s="1"/>
  <c r="Y232" i="14"/>
  <c r="AB232" i="14" s="1"/>
  <c r="P222" i="14"/>
  <c r="Q222" i="14"/>
  <c r="P230" i="14"/>
  <c r="P231" i="14"/>
  <c r="P232" i="14"/>
  <c r="J230" i="14"/>
  <c r="J231" i="14"/>
  <c r="J232" i="14"/>
  <c r="Q159" i="14"/>
  <c r="Y256" i="14"/>
  <c r="AB256" i="14" s="1"/>
  <c r="J256" i="14"/>
  <c r="P257" i="14"/>
  <c r="P256" i="14"/>
  <c r="Y257" i="14"/>
  <c r="AB257" i="14" s="1"/>
  <c r="J257" i="14"/>
  <c r="P249" i="14"/>
  <c r="J249" i="14"/>
  <c r="Y249" i="14"/>
  <c r="AB249" i="14" s="1"/>
  <c r="Y250" i="14"/>
  <c r="Y251" i="14"/>
  <c r="AB251" i="14" s="1"/>
  <c r="P250" i="14"/>
  <c r="P251" i="14"/>
  <c r="P252" i="14"/>
  <c r="Y252" i="14"/>
  <c r="AB252" i="14" s="1"/>
  <c r="J250" i="14"/>
  <c r="J251" i="14"/>
  <c r="J252" i="14"/>
  <c r="Q172" i="14"/>
  <c r="Q171" i="14"/>
  <c r="Q169" i="14"/>
  <c r="P171" i="14"/>
  <c r="Q170" i="14"/>
  <c r="Y168" i="14"/>
  <c r="AB168" i="14" s="1"/>
  <c r="J170" i="14"/>
  <c r="Y170" i="14"/>
  <c r="J169" i="14"/>
  <c r="Y169" i="14"/>
  <c r="J171" i="14"/>
  <c r="J172" i="14"/>
  <c r="Q167" i="14"/>
  <c r="J167" i="14"/>
  <c r="Q168" i="14"/>
  <c r="J168" i="14"/>
  <c r="P167" i="14"/>
  <c r="Y172" i="14"/>
  <c r="Y166" i="14"/>
  <c r="Q166" i="14"/>
  <c r="P158" i="14"/>
  <c r="Y158" i="14"/>
  <c r="AB158" i="14" s="1"/>
  <c r="Q158" i="14"/>
  <c r="J157" i="14"/>
  <c r="Q157" i="14"/>
  <c r="J160" i="14"/>
  <c r="Q160" i="14"/>
  <c r="J161" i="14"/>
  <c r="Q161" i="14"/>
  <c r="Y159" i="14"/>
  <c r="AB159" i="14" s="1"/>
  <c r="Y161" i="14"/>
  <c r="Y157" i="14"/>
  <c r="AB157" i="14" s="1"/>
  <c r="Y160" i="14"/>
  <c r="G96" i="14"/>
  <c r="G87" i="14"/>
  <c r="AE389" i="14"/>
  <c r="AD389" i="14"/>
  <c r="AD388" i="14"/>
  <c r="AE388" i="14"/>
  <c r="AE256" i="14"/>
  <c r="AE257" i="14"/>
  <c r="AD256" i="14"/>
  <c r="AD257" i="14"/>
  <c r="AD249" i="14"/>
  <c r="AE249" i="14"/>
  <c r="AE252" i="14"/>
  <c r="AE251" i="14"/>
  <c r="AD251" i="14"/>
  <c r="AD252" i="14"/>
  <c r="AD382" i="14"/>
  <c r="AE382" i="14"/>
  <c r="AD381" i="14"/>
  <c r="AE381" i="14"/>
  <c r="AD394" i="14"/>
  <c r="AE394" i="14"/>
  <c r="AD376" i="14"/>
  <c r="AE374" i="14"/>
  <c r="AD374" i="14"/>
  <c r="AE376" i="14"/>
  <c r="AD375" i="14"/>
  <c r="AE375" i="14"/>
  <c r="AE369" i="14"/>
  <c r="AD369" i="14"/>
  <c r="AD370" i="14"/>
  <c r="AE370" i="14"/>
  <c r="AE236" i="14"/>
  <c r="AD237" i="14"/>
  <c r="AD238" i="14"/>
  <c r="AD362" i="14"/>
  <c r="AD358" i="14"/>
  <c r="AE355" i="14"/>
  <c r="AE358" i="14"/>
  <c r="AE362" i="14"/>
  <c r="AD356" i="14"/>
  <c r="AE354" i="14"/>
  <c r="AD355" i="14"/>
  <c r="AD354" i="14"/>
  <c r="AE360" i="14"/>
  <c r="AD361" i="14"/>
  <c r="AD360" i="14"/>
  <c r="AD357" i="14"/>
  <c r="AE361" i="14"/>
  <c r="AE357" i="14"/>
  <c r="AE356" i="14"/>
  <c r="AD232" i="14"/>
  <c r="AD229" i="14"/>
  <c r="AD225" i="14"/>
  <c r="AE227" i="14"/>
  <c r="AE231" i="14"/>
  <c r="AE232" i="14"/>
  <c r="AD227" i="14"/>
  <c r="AE225" i="14"/>
  <c r="AD226" i="14"/>
  <c r="AD231" i="14"/>
  <c r="AE226" i="14"/>
  <c r="AE229" i="14"/>
  <c r="AD348" i="14"/>
  <c r="AE347" i="14"/>
  <c r="AD350" i="14"/>
  <c r="AD346" i="14"/>
  <c r="AE350" i="14"/>
  <c r="AE346" i="14"/>
  <c r="AD347" i="14"/>
  <c r="AE348" i="14"/>
  <c r="AD298" i="14"/>
  <c r="AE298" i="14"/>
  <c r="AD301" i="14"/>
  <c r="AE299" i="14"/>
  <c r="AE303" i="14"/>
  <c r="AD303" i="14"/>
  <c r="AE301" i="14"/>
  <c r="AD299" i="14"/>
  <c r="AD289" i="14"/>
  <c r="AD291" i="14"/>
  <c r="AE291" i="14"/>
  <c r="AE289" i="14"/>
  <c r="AD283" i="14"/>
  <c r="AD281" i="14"/>
  <c r="AE283" i="14"/>
  <c r="AD284" i="14"/>
  <c r="AE281" i="14"/>
  <c r="AE284" i="14"/>
  <c r="AD168" i="14"/>
  <c r="AE168" i="14"/>
  <c r="AE167" i="14"/>
  <c r="AD171" i="14"/>
  <c r="AD167" i="14"/>
  <c r="AE171" i="14"/>
  <c r="AD159" i="14"/>
  <c r="AE159" i="14"/>
  <c r="AD158" i="14"/>
  <c r="AE158" i="14"/>
  <c r="AD157" i="14"/>
  <c r="AE157" i="14"/>
  <c r="L388" i="14" l="1"/>
  <c r="L389" i="14"/>
  <c r="AC388" i="14"/>
  <c r="L257" i="14"/>
  <c r="L256" i="14"/>
  <c r="AB261" i="14"/>
  <c r="AB262" i="14"/>
  <c r="L252" i="14"/>
  <c r="L251" i="14"/>
  <c r="L249" i="14"/>
  <c r="AB250" i="14"/>
  <c r="L381" i="14"/>
  <c r="L382" i="14"/>
  <c r="AB383" i="14"/>
  <c r="AB384" i="14"/>
  <c r="AC381" i="14"/>
  <c r="L394" i="14"/>
  <c r="AB393" i="14"/>
  <c r="L375" i="14"/>
  <c r="L374" i="14"/>
  <c r="L376" i="14"/>
  <c r="AC374" i="14"/>
  <c r="AB377" i="14"/>
  <c r="AB243" i="14"/>
  <c r="L370" i="14"/>
  <c r="L369" i="14"/>
  <c r="AC368" i="14"/>
  <c r="AB368" i="14"/>
  <c r="L238" i="14"/>
  <c r="L237" i="14"/>
  <c r="AC354" i="14"/>
  <c r="L357" i="14"/>
  <c r="L360" i="14"/>
  <c r="L361" i="14"/>
  <c r="L354" i="14"/>
  <c r="L355" i="14"/>
  <c r="L356" i="14"/>
  <c r="L358" i="14"/>
  <c r="L362" i="14"/>
  <c r="AB363" i="14"/>
  <c r="AB359" i="14"/>
  <c r="AB364" i="14"/>
  <c r="AB228" i="14"/>
  <c r="AB224" i="14"/>
  <c r="AB222" i="14"/>
  <c r="L231" i="14"/>
  <c r="L226" i="14"/>
  <c r="L227" i="14"/>
  <c r="L225" i="14"/>
  <c r="L229" i="14"/>
  <c r="L232" i="14"/>
  <c r="AB230" i="14"/>
  <c r="AC229" i="14"/>
  <c r="AB223" i="14"/>
  <c r="AB345" i="14"/>
  <c r="L347" i="14"/>
  <c r="L346" i="14"/>
  <c r="L350" i="14"/>
  <c r="L348" i="14"/>
  <c r="AB349" i="14"/>
  <c r="L299" i="14"/>
  <c r="L303" i="14"/>
  <c r="L301" i="14"/>
  <c r="L298" i="14"/>
  <c r="AB304" i="14"/>
  <c r="AB300" i="14"/>
  <c r="AB302" i="14"/>
  <c r="L291" i="14"/>
  <c r="L289" i="14"/>
  <c r="AC289" i="14"/>
  <c r="AB293" i="14"/>
  <c r="AB290" i="14"/>
  <c r="AB292" i="14"/>
  <c r="L284" i="14"/>
  <c r="L281" i="14"/>
  <c r="L283" i="14"/>
  <c r="AB282" i="14"/>
  <c r="AC284" i="14"/>
  <c r="AC281" i="14"/>
  <c r="AB169" i="14"/>
  <c r="AB166" i="14"/>
  <c r="AA166" i="14"/>
  <c r="L167" i="14"/>
  <c r="L171" i="14"/>
  <c r="L168" i="14"/>
  <c r="AC167" i="14"/>
  <c r="AC171" i="14"/>
  <c r="AB170" i="14"/>
  <c r="AB172" i="14"/>
  <c r="AB161" i="14"/>
  <c r="AB160" i="14"/>
  <c r="L159" i="14"/>
  <c r="L158" i="14"/>
  <c r="L157" i="14"/>
  <c r="X218" i="14"/>
  <c r="Q218" i="14" s="1"/>
  <c r="U218" i="14"/>
  <c r="T218" i="14"/>
  <c r="V218" i="14" s="1"/>
  <c r="H218" i="14"/>
  <c r="M218" i="14" s="1"/>
  <c r="F218" i="14"/>
  <c r="X217" i="14"/>
  <c r="Q217" i="14" s="1"/>
  <c r="U217" i="14"/>
  <c r="T217" i="14"/>
  <c r="V217" i="14" s="1"/>
  <c r="W217" i="14" s="1"/>
  <c r="H217" i="14"/>
  <c r="M217" i="14" s="1"/>
  <c r="F217" i="14"/>
  <c r="X216" i="14"/>
  <c r="P216" i="14" s="1"/>
  <c r="U216" i="14"/>
  <c r="T216" i="14"/>
  <c r="V216" i="14" s="1"/>
  <c r="W216" i="14" s="1"/>
  <c r="H216" i="14"/>
  <c r="M216" i="14" s="1"/>
  <c r="F216" i="14"/>
  <c r="X215" i="14"/>
  <c r="Y215" i="14" s="1"/>
  <c r="U215" i="14"/>
  <c r="T215" i="14"/>
  <c r="V215" i="14" s="1"/>
  <c r="W215" i="14" s="1"/>
  <c r="H215" i="14"/>
  <c r="M215" i="14" s="1"/>
  <c r="F215" i="14"/>
  <c r="X214" i="14"/>
  <c r="Y214" i="14" s="1"/>
  <c r="U214" i="14"/>
  <c r="T214" i="14"/>
  <c r="V214" i="14" s="1"/>
  <c r="W214" i="14" s="1"/>
  <c r="H214" i="14"/>
  <c r="M214" i="14" s="1"/>
  <c r="F214" i="14"/>
  <c r="X213" i="14"/>
  <c r="Y213" i="14" s="1"/>
  <c r="V213" i="14"/>
  <c r="W213" i="14" s="1"/>
  <c r="H213" i="14"/>
  <c r="M213" i="14" s="1"/>
  <c r="F213" i="14"/>
  <c r="X152" i="14"/>
  <c r="Y152" i="14" s="1"/>
  <c r="V152" i="14"/>
  <c r="W152" i="14" s="1"/>
  <c r="U152" i="14"/>
  <c r="H152" i="14"/>
  <c r="M152" i="14" s="1"/>
  <c r="F152" i="14"/>
  <c r="X151" i="14"/>
  <c r="Q151" i="14" s="1"/>
  <c r="W151" i="14"/>
  <c r="Z151" i="14" s="1"/>
  <c r="V151" i="14"/>
  <c r="U151" i="14"/>
  <c r="H151" i="14"/>
  <c r="M151" i="14" s="1"/>
  <c r="F151" i="14"/>
  <c r="X150" i="14"/>
  <c r="Y150" i="14" s="1"/>
  <c r="V150" i="14"/>
  <c r="W150" i="14" s="1"/>
  <c r="U150" i="14"/>
  <c r="H150" i="14"/>
  <c r="M150" i="14" s="1"/>
  <c r="F150" i="14"/>
  <c r="X149" i="14"/>
  <c r="Y149" i="14" s="1"/>
  <c r="V149" i="14"/>
  <c r="W149" i="14" s="1"/>
  <c r="U149" i="14"/>
  <c r="H149" i="14"/>
  <c r="M149" i="14" s="1"/>
  <c r="F149" i="14"/>
  <c r="I60" i="14"/>
  <c r="C55" i="14"/>
  <c r="AD261" i="14"/>
  <c r="AD262" i="14"/>
  <c r="AD250" i="14"/>
  <c r="AD383" i="14"/>
  <c r="AD384" i="14"/>
  <c r="AD393" i="14"/>
  <c r="AD377" i="14"/>
  <c r="AD243" i="14"/>
  <c r="AE243" i="14"/>
  <c r="AD368" i="14"/>
  <c r="AE238" i="14"/>
  <c r="AE237" i="14"/>
  <c r="AD359" i="14"/>
  <c r="AD364" i="14"/>
  <c r="AD363" i="14"/>
  <c r="AD228" i="14"/>
  <c r="AE228" i="14"/>
  <c r="AE224" i="14"/>
  <c r="AD224" i="14"/>
  <c r="AE222" i="14"/>
  <c r="AD222" i="14"/>
  <c r="AD230" i="14"/>
  <c r="AD223" i="14"/>
  <c r="AD345" i="14"/>
  <c r="AE345" i="14"/>
  <c r="AD349" i="14"/>
  <c r="AD300" i="14"/>
  <c r="AD304" i="14"/>
  <c r="AD302" i="14"/>
  <c r="AD292" i="14"/>
  <c r="AD293" i="14"/>
  <c r="AD290" i="14"/>
  <c r="AD282" i="14"/>
  <c r="AD169" i="14"/>
  <c r="AE169" i="14"/>
  <c r="AE166" i="14"/>
  <c r="AD166" i="14"/>
  <c r="AD172" i="14"/>
  <c r="AD170" i="14"/>
  <c r="AD161" i="14"/>
  <c r="AD160" i="14"/>
  <c r="L262" i="14" l="1"/>
  <c r="L261" i="14"/>
  <c r="L250" i="14"/>
  <c r="L384" i="14"/>
  <c r="L383" i="14"/>
  <c r="L393" i="14"/>
  <c r="L377" i="14"/>
  <c r="L243" i="14"/>
  <c r="L368" i="14"/>
  <c r="L363" i="14"/>
  <c r="L364" i="14"/>
  <c r="L359" i="14"/>
  <c r="L228" i="14"/>
  <c r="L224" i="14"/>
  <c r="L222" i="14"/>
  <c r="L223" i="14"/>
  <c r="L230" i="14"/>
  <c r="L345" i="14"/>
  <c r="L349" i="14"/>
  <c r="W218" i="14"/>
  <c r="AA216" i="14"/>
  <c r="Z216" i="14"/>
  <c r="AC216" i="14" s="1"/>
  <c r="AA217" i="14"/>
  <c r="Z217" i="14"/>
  <c r="AC217" i="14" s="1"/>
  <c r="Z215" i="14"/>
  <c r="AB215" i="14" s="1"/>
  <c r="AA215" i="14"/>
  <c r="Z214" i="14"/>
  <c r="AB214" i="14" s="1"/>
  <c r="AA214" i="14"/>
  <c r="Z213" i="14"/>
  <c r="AB213" i="14" s="1"/>
  <c r="AA213" i="14"/>
  <c r="AA218" i="14"/>
  <c r="Z218" i="14"/>
  <c r="AC218" i="14" s="1"/>
  <c r="L302" i="14"/>
  <c r="L304" i="14"/>
  <c r="L300" i="14"/>
  <c r="L290" i="14"/>
  <c r="L293" i="14"/>
  <c r="L292" i="14"/>
  <c r="L282" i="14"/>
  <c r="L169" i="14"/>
  <c r="L166" i="14"/>
  <c r="L170" i="14"/>
  <c r="L172" i="14"/>
  <c r="L161" i="14"/>
  <c r="L160" i="14"/>
  <c r="Z152" i="14"/>
  <c r="AB152" i="14" s="1"/>
  <c r="AA152" i="14"/>
  <c r="AA151" i="14"/>
  <c r="AC151" i="14"/>
  <c r="Z150" i="14"/>
  <c r="AC150" i="14" s="1"/>
  <c r="AA150" i="14"/>
  <c r="Z149" i="14"/>
  <c r="AC149" i="14" s="1"/>
  <c r="AA149" i="14"/>
  <c r="Q152" i="14"/>
  <c r="P149" i="14"/>
  <c r="J214" i="14"/>
  <c r="Q149" i="14"/>
  <c r="P150" i="14"/>
  <c r="P214" i="14"/>
  <c r="J149" i="14"/>
  <c r="Q214" i="14"/>
  <c r="P152" i="14"/>
  <c r="J152" i="14"/>
  <c r="Q216" i="14"/>
  <c r="P217" i="14"/>
  <c r="P218" i="14"/>
  <c r="Q150" i="14"/>
  <c r="P151" i="14"/>
  <c r="J216" i="14"/>
  <c r="P213" i="14"/>
  <c r="J151" i="14"/>
  <c r="Y151" i="14"/>
  <c r="AB151" i="14" s="1"/>
  <c r="J150" i="14"/>
  <c r="Y216" i="14"/>
  <c r="P215" i="14"/>
  <c r="J213" i="14"/>
  <c r="Q213" i="14"/>
  <c r="J215" i="14"/>
  <c r="Q215" i="14"/>
  <c r="Y217" i="14"/>
  <c r="AB217" i="14" s="1"/>
  <c r="Y218" i="14"/>
  <c r="J217" i="14"/>
  <c r="J218" i="14"/>
  <c r="I59" i="11"/>
  <c r="C55" i="11"/>
  <c r="AE262" i="14"/>
  <c r="AE261" i="14"/>
  <c r="AE250" i="14"/>
  <c r="AE384" i="14"/>
  <c r="AE383" i="14"/>
  <c r="AE393" i="14"/>
  <c r="AE377" i="14"/>
  <c r="AE368" i="14"/>
  <c r="AE364" i="14"/>
  <c r="AE363" i="14"/>
  <c r="AE359" i="14"/>
  <c r="AE223" i="14"/>
  <c r="AE230" i="14"/>
  <c r="AE349" i="14"/>
  <c r="AD214" i="14"/>
  <c r="AD213" i="14"/>
  <c r="AD217" i="14"/>
  <c r="AE217" i="14"/>
  <c r="AD215" i="14"/>
  <c r="AE213" i="14"/>
  <c r="AE214" i="14"/>
  <c r="AE215" i="14"/>
  <c r="AE302" i="14"/>
  <c r="AE304" i="14"/>
  <c r="AE300" i="14"/>
  <c r="AE290" i="14"/>
  <c r="AE292" i="14"/>
  <c r="AE293" i="14"/>
  <c r="AE282" i="14"/>
  <c r="AE170" i="14"/>
  <c r="AE172" i="14"/>
  <c r="AE161" i="14"/>
  <c r="AE160" i="14"/>
  <c r="AD152" i="14"/>
  <c r="AE152" i="14"/>
  <c r="AD151" i="14"/>
  <c r="AE151" i="14"/>
  <c r="AB218" i="14" l="1"/>
  <c r="AC213" i="14"/>
  <c r="L215" i="14"/>
  <c r="L217" i="14"/>
  <c r="L213" i="14"/>
  <c r="L214" i="14"/>
  <c r="AC214" i="14"/>
  <c r="AC215" i="14"/>
  <c r="AB216" i="14"/>
  <c r="L152" i="14"/>
  <c r="AC152" i="14"/>
  <c r="L151" i="14"/>
  <c r="AB150" i="14"/>
  <c r="AB149" i="14"/>
  <c r="V78" i="11"/>
  <c r="U79" i="11"/>
  <c r="V79" i="11"/>
  <c r="W79" i="11" s="1"/>
  <c r="Z79" i="11" s="1"/>
  <c r="X79" i="11"/>
  <c r="Y79" i="11" s="1"/>
  <c r="U80" i="11"/>
  <c r="V80" i="11"/>
  <c r="W80" i="11" s="1"/>
  <c r="X80" i="11"/>
  <c r="Y80" i="11" s="1"/>
  <c r="U81" i="11"/>
  <c r="V81" i="11"/>
  <c r="W81" i="11" s="1"/>
  <c r="X81" i="11"/>
  <c r="Y81" i="11" s="1"/>
  <c r="U82" i="11"/>
  <c r="V82" i="11"/>
  <c r="W82" i="11" s="1"/>
  <c r="Z82" i="11" s="1"/>
  <c r="X82" i="11"/>
  <c r="Y82" i="11"/>
  <c r="U83" i="11"/>
  <c r="V83" i="11"/>
  <c r="W83" i="11" s="1"/>
  <c r="X83" i="11"/>
  <c r="Y83" i="11" s="1"/>
  <c r="U84" i="11"/>
  <c r="V84" i="11"/>
  <c r="W84" i="11"/>
  <c r="X84" i="11"/>
  <c r="Y84" i="11" s="1"/>
  <c r="Z84" i="11"/>
  <c r="AA84" i="11"/>
  <c r="AE218" i="14"/>
  <c r="AD218" i="14"/>
  <c r="AD216" i="14"/>
  <c r="AD150" i="14"/>
  <c r="AD149" i="14"/>
  <c r="L218" i="14" l="1"/>
  <c r="L216" i="14"/>
  <c r="L150" i="14"/>
  <c r="L149" i="14"/>
  <c r="Z81" i="11"/>
  <c r="AB81" i="11" s="1"/>
  <c r="AA81" i="11"/>
  <c r="AB84" i="11"/>
  <c r="AB82" i="11"/>
  <c r="AC84" i="11"/>
  <c r="AB79" i="11"/>
  <c r="Z83" i="11"/>
  <c r="AB83" i="11" s="1"/>
  <c r="AA83" i="11"/>
  <c r="Z80" i="11"/>
  <c r="AB80" i="11" s="1"/>
  <c r="AA80" i="11"/>
  <c r="AC80" i="11"/>
  <c r="AC82" i="11"/>
  <c r="AC79" i="11"/>
  <c r="AA82" i="11"/>
  <c r="AA79" i="11"/>
  <c r="G168" i="11"/>
  <c r="G167" i="11"/>
  <c r="G166" i="11"/>
  <c r="G165" i="11"/>
  <c r="G164" i="11"/>
  <c r="G163" i="11"/>
  <c r="G162" i="11"/>
  <c r="G161" i="11"/>
  <c r="G160" i="11"/>
  <c r="G159" i="11"/>
  <c r="G158" i="11"/>
  <c r="G157" i="11"/>
  <c r="G156" i="11"/>
  <c r="G155" i="11"/>
  <c r="G154" i="11"/>
  <c r="G153" i="11"/>
  <c r="G152" i="11"/>
  <c r="G151" i="11"/>
  <c r="G150" i="11"/>
  <c r="G149" i="11"/>
  <c r="G148" i="11"/>
  <c r="G79" i="11"/>
  <c r="G80" i="11"/>
  <c r="G81" i="11"/>
  <c r="G82" i="11"/>
  <c r="G83" i="11"/>
  <c r="G84" i="11"/>
  <c r="G85" i="11"/>
  <c r="G86" i="11"/>
  <c r="G87" i="11"/>
  <c r="G88" i="11"/>
  <c r="G89" i="11"/>
  <c r="G90" i="11"/>
  <c r="G91" i="11"/>
  <c r="G92" i="11"/>
  <c r="G93" i="11"/>
  <c r="G94" i="11"/>
  <c r="G95" i="11"/>
  <c r="G96" i="11"/>
  <c r="G97" i="11"/>
  <c r="G98" i="11"/>
  <c r="G78" i="11"/>
  <c r="AD84" i="11"/>
  <c r="AE84" i="11"/>
  <c r="AE82" i="11"/>
  <c r="AE79" i="11"/>
  <c r="AE80" i="11"/>
  <c r="AD80" i="11"/>
  <c r="AE216" i="14"/>
  <c r="AE150" i="14"/>
  <c r="AE149" i="14"/>
  <c r="AC83" i="11" l="1"/>
  <c r="AC81" i="11"/>
  <c r="F150" i="11"/>
  <c r="F152" i="11"/>
  <c r="F157" i="11"/>
  <c r="F160" i="11"/>
  <c r="F165" i="11"/>
  <c r="F166" i="11"/>
  <c r="F167" i="11"/>
  <c r="F168" i="11"/>
  <c r="X85" i="11"/>
  <c r="X86" i="11"/>
  <c r="X87" i="11"/>
  <c r="X88" i="11"/>
  <c r="X89" i="11"/>
  <c r="X90" i="11"/>
  <c r="X91" i="11"/>
  <c r="X92" i="11"/>
  <c r="X93" i="11"/>
  <c r="X94" i="11"/>
  <c r="X95" i="11"/>
  <c r="X96" i="11"/>
  <c r="X97" i="11"/>
  <c r="X98" i="11"/>
  <c r="H168" i="11"/>
  <c r="M168" i="11" s="1"/>
  <c r="X167" i="11"/>
  <c r="H167" i="11"/>
  <c r="M167" i="11" s="1"/>
  <c r="T166" i="11"/>
  <c r="H166" i="11"/>
  <c r="M166" i="11" s="1"/>
  <c r="U166" i="11"/>
  <c r="X165" i="11"/>
  <c r="J165" i="11" s="1"/>
  <c r="U165" i="11"/>
  <c r="H165" i="11"/>
  <c r="M165" i="11" s="1"/>
  <c r="T164" i="11"/>
  <c r="V164" i="11" s="1"/>
  <c r="H164" i="11"/>
  <c r="M164" i="11" s="1"/>
  <c r="F164" i="11"/>
  <c r="H163" i="11"/>
  <c r="M163" i="11" s="1"/>
  <c r="F163" i="11"/>
  <c r="X162" i="11"/>
  <c r="Q162" i="11" s="1"/>
  <c r="U162" i="11"/>
  <c r="T162" i="11"/>
  <c r="V162" i="11" s="1"/>
  <c r="H162" i="11"/>
  <c r="M162" i="11" s="1"/>
  <c r="F162" i="11"/>
  <c r="H161" i="11"/>
  <c r="M161" i="11" s="1"/>
  <c r="F161" i="11"/>
  <c r="H160" i="11"/>
  <c r="M160" i="11" s="1"/>
  <c r="T159" i="11"/>
  <c r="V159" i="11" s="1"/>
  <c r="H159" i="11"/>
  <c r="M159" i="11" s="1"/>
  <c r="U159" i="11"/>
  <c r="H158" i="11"/>
  <c r="M158" i="11" s="1"/>
  <c r="F158" i="11"/>
  <c r="H157" i="11"/>
  <c r="M157" i="11" s="1"/>
  <c r="X157" i="11"/>
  <c r="H156" i="11"/>
  <c r="M156" i="11" s="1"/>
  <c r="F156" i="11"/>
  <c r="T155" i="11"/>
  <c r="H155" i="11"/>
  <c r="M155" i="11" s="1"/>
  <c r="F155" i="11"/>
  <c r="V154" i="11"/>
  <c r="T154" i="11"/>
  <c r="H154" i="11"/>
  <c r="M154" i="11" s="1"/>
  <c r="F154" i="11"/>
  <c r="H153" i="11"/>
  <c r="M153" i="11" s="1"/>
  <c r="F153" i="11"/>
  <c r="H152" i="11"/>
  <c r="M152" i="11" s="1"/>
  <c r="X152" i="11"/>
  <c r="H151" i="11"/>
  <c r="M151" i="11" s="1"/>
  <c r="F151" i="11"/>
  <c r="U150" i="11"/>
  <c r="H150" i="11"/>
  <c r="M150" i="11" s="1"/>
  <c r="X150" i="11"/>
  <c r="H149" i="11"/>
  <c r="M149" i="11" s="1"/>
  <c r="X149" i="11"/>
  <c r="V148" i="11"/>
  <c r="H148" i="11"/>
  <c r="M148" i="11" s="1"/>
  <c r="F148" i="11"/>
  <c r="AD83" i="11"/>
  <c r="AE83" i="11"/>
  <c r="AD81" i="11"/>
  <c r="AE81" i="11"/>
  <c r="AD79" i="11"/>
  <c r="AD82" i="11"/>
  <c r="U157" i="11" l="1"/>
  <c r="X155" i="11"/>
  <c r="U151" i="11"/>
  <c r="U158" i="11"/>
  <c r="U154" i="11"/>
  <c r="W154" i="11" s="1"/>
  <c r="F149" i="11"/>
  <c r="X154" i="11"/>
  <c r="Y154" i="11" s="1"/>
  <c r="W159" i="11"/>
  <c r="AA159" i="11" s="1"/>
  <c r="U161" i="11"/>
  <c r="X159" i="11"/>
  <c r="J159" i="11" s="1"/>
  <c r="P162" i="11"/>
  <c r="W162" i="11"/>
  <c r="AA162" i="11" s="1"/>
  <c r="F159" i="11"/>
  <c r="J162" i="11"/>
  <c r="Y152" i="11"/>
  <c r="Q152" i="11" s="1"/>
  <c r="Y149" i="11"/>
  <c r="P165" i="11"/>
  <c r="W148" i="11"/>
  <c r="Z148" i="11" s="1"/>
  <c r="Z162" i="11"/>
  <c r="AC162" i="11" s="1"/>
  <c r="Q150" i="11"/>
  <c r="P150" i="11"/>
  <c r="Y150" i="11"/>
  <c r="X158" i="11"/>
  <c r="J150" i="11"/>
  <c r="X160" i="11"/>
  <c r="X166" i="11"/>
  <c r="U163" i="11"/>
  <c r="U168" i="11"/>
  <c r="T168" i="11"/>
  <c r="T149" i="11"/>
  <c r="V149" i="11" s="1"/>
  <c r="U152" i="11"/>
  <c r="X153" i="11"/>
  <c r="T163" i="11"/>
  <c r="V163" i="11" s="1"/>
  <c r="U164" i="11"/>
  <c r="W164" i="11" s="1"/>
  <c r="T167" i="11"/>
  <c r="V167" i="11" s="1"/>
  <c r="V168" i="11"/>
  <c r="U149" i="11"/>
  <c r="X151" i="11"/>
  <c r="T152" i="11"/>
  <c r="T153" i="11"/>
  <c r="Y157" i="11"/>
  <c r="J157" i="11" s="1"/>
  <c r="U167" i="11"/>
  <c r="X168" i="11"/>
  <c r="X148" i="11"/>
  <c r="V152" i="11"/>
  <c r="U153" i="11"/>
  <c r="X156" i="11"/>
  <c r="P157" i="11"/>
  <c r="X163" i="11"/>
  <c r="Y165" i="11"/>
  <c r="J149" i="11"/>
  <c r="T150" i="11"/>
  <c r="V150" i="11" s="1"/>
  <c r="W150" i="11" s="1"/>
  <c r="V153" i="11"/>
  <c r="V155" i="11"/>
  <c r="U155" i="11"/>
  <c r="Y155" i="11" s="1"/>
  <c r="T156" i="11"/>
  <c r="V156" i="11" s="1"/>
  <c r="Y162" i="11"/>
  <c r="V166" i="11"/>
  <c r="W166" i="11" s="1"/>
  <c r="U156" i="11"/>
  <c r="X161" i="11"/>
  <c r="Y167" i="11"/>
  <c r="Q167" i="11" s="1"/>
  <c r="T151" i="11"/>
  <c r="V151" i="11" s="1"/>
  <c r="T158" i="11"/>
  <c r="V158" i="11" s="1"/>
  <c r="U160" i="11"/>
  <c r="T160" i="11"/>
  <c r="V160" i="11" s="1"/>
  <c r="T161" i="11"/>
  <c r="V161" i="11" s="1"/>
  <c r="W161" i="11" s="1"/>
  <c r="Q165" i="11"/>
  <c r="X164" i="11"/>
  <c r="T157" i="11"/>
  <c r="V157" i="11" s="1"/>
  <c r="W157" i="11" s="1"/>
  <c r="AA157" i="11" s="1"/>
  <c r="T165" i="11"/>
  <c r="V165" i="11" s="1"/>
  <c r="W165" i="11" s="1"/>
  <c r="AA165" i="11" s="1"/>
  <c r="H78" i="11"/>
  <c r="W158" i="11" l="1"/>
  <c r="AA158" i="11" s="1"/>
  <c r="W163" i="11"/>
  <c r="Z163" i="11" s="1"/>
  <c r="AC163" i="11" s="1"/>
  <c r="W149" i="11"/>
  <c r="Z159" i="11"/>
  <c r="AC159" i="11" s="1"/>
  <c r="Z154" i="11"/>
  <c r="AB154" i="11" s="1"/>
  <c r="AC154" i="11"/>
  <c r="AA154" i="11"/>
  <c r="W151" i="11"/>
  <c r="AA151" i="11" s="1"/>
  <c r="P159" i="11"/>
  <c r="W153" i="11"/>
  <c r="W152" i="11"/>
  <c r="AA152" i="11" s="1"/>
  <c r="Y159" i="11"/>
  <c r="AB159" i="11" s="1"/>
  <c r="Q159" i="11"/>
  <c r="W160" i="11"/>
  <c r="AA160" i="11" s="1"/>
  <c r="J155" i="11"/>
  <c r="Q155" i="11"/>
  <c r="P155" i="11"/>
  <c r="AA163" i="11"/>
  <c r="P149" i="11"/>
  <c r="Q149" i="11"/>
  <c r="W168" i="11"/>
  <c r="AA168" i="11" s="1"/>
  <c r="P154" i="11"/>
  <c r="J154" i="11"/>
  <c r="J167" i="11"/>
  <c r="J152" i="11"/>
  <c r="W167" i="11"/>
  <c r="Z167" i="11" s="1"/>
  <c r="AB167" i="11" s="1"/>
  <c r="Q154" i="11"/>
  <c r="Q157" i="11"/>
  <c r="P167" i="11"/>
  <c r="P152" i="11"/>
  <c r="AA153" i="11"/>
  <c r="Z153" i="11"/>
  <c r="AA150" i="11"/>
  <c r="Z150" i="11"/>
  <c r="AB150" i="11" s="1"/>
  <c r="Z164" i="11"/>
  <c r="AC164" i="11" s="1"/>
  <c r="AA164" i="11"/>
  <c r="Z161" i="11"/>
  <c r="AC161" i="11" s="1"/>
  <c r="AA161" i="11"/>
  <c r="AA149" i="11"/>
  <c r="Z149" i="11"/>
  <c r="AB149" i="11" s="1"/>
  <c r="AC149" i="11"/>
  <c r="Q151" i="11"/>
  <c r="P151" i="11"/>
  <c r="Y151" i="11"/>
  <c r="J151" i="11" s="1"/>
  <c r="Y164" i="11"/>
  <c r="P164" i="11"/>
  <c r="Q164" i="11"/>
  <c r="J164" i="11"/>
  <c r="W156" i="11"/>
  <c r="Y156" i="11"/>
  <c r="P156" i="11" s="1"/>
  <c r="Y148" i="11"/>
  <c r="AB148" i="11" s="1"/>
  <c r="J148" i="11"/>
  <c r="P168" i="11"/>
  <c r="Q168" i="11"/>
  <c r="J168" i="11"/>
  <c r="Y168" i="11"/>
  <c r="AA148" i="11"/>
  <c r="AC148" i="11"/>
  <c r="Y166" i="11"/>
  <c r="P166" i="11"/>
  <c r="J166" i="11"/>
  <c r="Q166" i="11"/>
  <c r="Z165" i="11"/>
  <c r="AB165" i="11" s="1"/>
  <c r="AA166" i="11"/>
  <c r="Z166" i="11"/>
  <c r="AC166" i="11" s="1"/>
  <c r="J163" i="11"/>
  <c r="P163" i="11"/>
  <c r="Y163" i="11"/>
  <c r="Q163" i="11"/>
  <c r="Q161" i="11"/>
  <c r="P161" i="11"/>
  <c r="J161" i="11"/>
  <c r="Y161" i="11"/>
  <c r="W155" i="11"/>
  <c r="Y158" i="11"/>
  <c r="J153" i="11"/>
  <c r="Y153" i="11"/>
  <c r="Q153" i="11"/>
  <c r="P153" i="11"/>
  <c r="Y160" i="11"/>
  <c r="J160" i="11"/>
  <c r="Z157" i="11"/>
  <c r="AC157" i="11" s="1"/>
  <c r="AB162" i="11"/>
  <c r="Z160" i="11"/>
  <c r="AC160" i="11" s="1"/>
  <c r="F80" i="11"/>
  <c r="F81" i="11"/>
  <c r="F82" i="11"/>
  <c r="F83" i="11"/>
  <c r="F84" i="11"/>
  <c r="F85" i="11"/>
  <c r="F86" i="11"/>
  <c r="F87" i="11"/>
  <c r="F88" i="11"/>
  <c r="F89" i="11"/>
  <c r="F90" i="11"/>
  <c r="F91" i="11"/>
  <c r="F92" i="11"/>
  <c r="F93" i="11"/>
  <c r="F94" i="11"/>
  <c r="F95" i="11"/>
  <c r="F96" i="11"/>
  <c r="F97" i="11"/>
  <c r="F98" i="11"/>
  <c r="AD154" i="11"/>
  <c r="AE154" i="11"/>
  <c r="AD159" i="11"/>
  <c r="AD162" i="11"/>
  <c r="AD149" i="11"/>
  <c r="AE148" i="11"/>
  <c r="AE149" i="11"/>
  <c r="AD148" i="11"/>
  <c r="X78" i="11" l="1"/>
  <c r="Y78" i="11" s="1"/>
  <c r="U78" i="11"/>
  <c r="W78" i="11" s="1"/>
  <c r="F79" i="11"/>
  <c r="F78" i="11"/>
  <c r="Z158" i="11"/>
  <c r="AC158" i="11" s="1"/>
  <c r="AB157" i="11"/>
  <c r="AC153" i="11"/>
  <c r="L154" i="11"/>
  <c r="AB163" i="11"/>
  <c r="Z151" i="11"/>
  <c r="AB151" i="11" s="1"/>
  <c r="AB160" i="11"/>
  <c r="Z152" i="11"/>
  <c r="P160" i="11"/>
  <c r="Q160" i="11"/>
  <c r="AA167" i="11"/>
  <c r="J156" i="11"/>
  <c r="AB164" i="11"/>
  <c r="Z168" i="11"/>
  <c r="AC168" i="11" s="1"/>
  <c r="Q158" i="11"/>
  <c r="J158" i="11"/>
  <c r="AB153" i="11"/>
  <c r="AB161" i="11"/>
  <c r="Q156" i="11"/>
  <c r="P158" i="11"/>
  <c r="P148" i="11"/>
  <c r="Q148" i="11"/>
  <c r="L148" i="11"/>
  <c r="L149" i="11"/>
  <c r="L162" i="11"/>
  <c r="L159" i="11"/>
  <c r="AC167" i="11"/>
  <c r="AC165" i="11"/>
  <c r="AB166" i="11"/>
  <c r="AA155" i="11"/>
  <c r="Z155" i="11"/>
  <c r="AB155" i="11" s="1"/>
  <c r="AA156" i="11"/>
  <c r="Z156" i="11"/>
  <c r="AB156" i="11" s="1"/>
  <c r="AC156" i="11"/>
  <c r="AC150" i="11"/>
  <c r="AE157" i="11"/>
  <c r="AD157" i="11"/>
  <c r="AD163" i="11"/>
  <c r="AE160" i="11"/>
  <c r="AD160" i="11"/>
  <c r="AD153" i="11"/>
  <c r="AE153" i="11"/>
  <c r="AE161" i="11"/>
  <c r="AD161" i="11"/>
  <c r="AE164" i="11"/>
  <c r="AD164" i="11"/>
  <c r="AD156" i="11"/>
  <c r="AD166" i="11"/>
  <c r="AE162" i="11"/>
  <c r="AE159" i="11"/>
  <c r="AE150" i="11"/>
  <c r="AD150" i="11"/>
  <c r="AE156" i="11"/>
  <c r="AD167" i="11"/>
  <c r="AE167" i="11"/>
  <c r="AD155" i="11"/>
  <c r="AE165" i="11"/>
  <c r="AD165" i="11"/>
  <c r="AE155" i="11"/>
  <c r="AE163" i="11"/>
  <c r="Z78" i="11" l="1"/>
  <c r="AB78" i="11" s="1"/>
  <c r="AA78" i="11"/>
  <c r="L157" i="11"/>
  <c r="AB158" i="11"/>
  <c r="AC155" i="11"/>
  <c r="L160" i="11"/>
  <c r="L163" i="11"/>
  <c r="AB152" i="11"/>
  <c r="AC152" i="11"/>
  <c r="AC151" i="11"/>
  <c r="L164" i="11"/>
  <c r="L161" i="11"/>
  <c r="L153" i="11"/>
  <c r="AB168" i="11"/>
  <c r="L165" i="11"/>
  <c r="L155" i="11"/>
  <c r="L167" i="11"/>
  <c r="L150" i="11"/>
  <c r="L166" i="11"/>
  <c r="L156"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s="1"/>
  <c r="H91" i="11"/>
  <c r="M91" i="11" s="1"/>
  <c r="H92" i="11"/>
  <c r="M92" i="11" s="1"/>
  <c r="H93" i="11"/>
  <c r="M93" i="11" s="1"/>
  <c r="H94" i="11"/>
  <c r="M94" i="11" s="1"/>
  <c r="H95" i="11"/>
  <c r="M95" i="11" s="1"/>
  <c r="H96" i="11"/>
  <c r="M96" i="11" s="1"/>
  <c r="H97" i="11"/>
  <c r="M97" i="11" s="1"/>
  <c r="H98" i="11"/>
  <c r="M98" i="11" s="1"/>
  <c r="AD158" i="11"/>
  <c r="AE158" i="11"/>
  <c r="AE152" i="11"/>
  <c r="AD152" i="11"/>
  <c r="AD151" i="11"/>
  <c r="AD168" i="11"/>
  <c r="AE168" i="11"/>
  <c r="AE151" i="11"/>
  <c r="AE166" i="11"/>
  <c r="AC78" i="11" l="1"/>
  <c r="L158" i="11"/>
  <c r="L151" i="11"/>
  <c r="L152" i="11"/>
  <c r="L168" i="11"/>
  <c r="U94" i="11"/>
  <c r="V94" i="11"/>
  <c r="V93" i="11"/>
  <c r="U93" i="11"/>
  <c r="U85" i="11"/>
  <c r="V85" i="11"/>
  <c r="U92" i="11"/>
  <c r="V92" i="11"/>
  <c r="U86" i="11"/>
  <c r="V86" i="11"/>
  <c r="V91" i="11"/>
  <c r="U91" i="11"/>
  <c r="V98" i="11"/>
  <c r="U98" i="11"/>
  <c r="V90" i="11"/>
  <c r="U90" i="11"/>
  <c r="U97" i="11"/>
  <c r="V97" i="11"/>
  <c r="U89" i="11"/>
  <c r="V89" i="11"/>
  <c r="U96" i="11"/>
  <c r="V96" i="11"/>
  <c r="V88" i="11"/>
  <c r="U88" i="11"/>
  <c r="U95" i="11"/>
  <c r="V95" i="11"/>
  <c r="U87" i="11"/>
  <c r="V87" i="11"/>
  <c r="AE78" i="11"/>
  <c r="AD78" i="11"/>
  <c r="W96" i="11" l="1"/>
  <c r="AA96" i="11" s="1"/>
  <c r="W92" i="11"/>
  <c r="Z92" i="11" s="1"/>
  <c r="AC92" i="11" s="1"/>
  <c r="W95" i="11"/>
  <c r="Z95" i="11" s="1"/>
  <c r="AC95" i="11" s="1"/>
  <c r="W91" i="11"/>
  <c r="Z91" i="11" s="1"/>
  <c r="AC91" i="11" s="1"/>
  <c r="W90" i="11"/>
  <c r="AA90" i="11" s="1"/>
  <c r="W89" i="11"/>
  <c r="Z89" i="11" s="1"/>
  <c r="AC89" i="11" s="1"/>
  <c r="W86" i="11"/>
  <c r="Z86" i="11" s="1"/>
  <c r="AC86" i="11" s="1"/>
  <c r="W97" i="11"/>
  <c r="Z97" i="11" s="1"/>
  <c r="W98" i="11"/>
  <c r="Z98" i="11" s="1"/>
  <c r="AC98" i="11" s="1"/>
  <c r="W94" i="11"/>
  <c r="Z94" i="11" s="1"/>
  <c r="AC94" i="11" s="1"/>
  <c r="W87" i="11"/>
  <c r="AA87" i="11" s="1"/>
  <c r="W88" i="11"/>
  <c r="Z88" i="11" s="1"/>
  <c r="AC88" i="11" s="1"/>
  <c r="W85" i="11"/>
  <c r="Z85" i="11" s="1"/>
  <c r="AC85" i="11" s="1"/>
  <c r="W93" i="11"/>
  <c r="Z93" i="11" s="1"/>
  <c r="C32" i="9"/>
  <c r="Z96" i="11" l="1"/>
  <c r="AC96" i="11" s="1"/>
  <c r="AC97" i="11"/>
  <c r="AA97" i="11"/>
  <c r="AA95" i="11"/>
  <c r="AA94" i="11"/>
  <c r="AA92" i="11"/>
  <c r="AA89" i="11"/>
  <c r="AA88" i="11"/>
  <c r="AA86" i="11"/>
  <c r="Z90" i="11"/>
  <c r="AC90" i="11" s="1"/>
  <c r="AA98" i="11"/>
  <c r="AA91" i="11"/>
  <c r="Z87" i="11"/>
  <c r="AC87" i="11" s="1"/>
  <c r="AA85" i="11"/>
  <c r="AA93" i="11"/>
  <c r="AC93" i="11"/>
  <c r="Y91" i="11" l="1"/>
  <c r="Y92" i="11"/>
  <c r="Y85" i="11"/>
  <c r="Y89" i="11"/>
  <c r="Y93" i="11"/>
  <c r="Y97" i="11"/>
  <c r="Y87" i="11"/>
  <c r="Y95" i="11"/>
  <c r="Y88" i="11"/>
  <c r="Y96" i="11"/>
  <c r="Y86" i="11"/>
  <c r="Y90" i="11"/>
  <c r="Y94" i="11"/>
  <c r="Y98"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5" i="11" l="1"/>
  <c r="Q95" i="11"/>
  <c r="P91" i="11"/>
  <c r="Q91" i="11"/>
  <c r="Q86" i="11"/>
  <c r="P86" i="11"/>
  <c r="P97" i="11"/>
  <c r="Q97" i="11"/>
  <c r="P93" i="11"/>
  <c r="Q93" i="11"/>
  <c r="P96" i="11"/>
  <c r="Q96" i="11"/>
  <c r="P88" i="11"/>
  <c r="Q88" i="11"/>
  <c r="Q85" i="11"/>
  <c r="P85" i="11"/>
  <c r="Q84" i="11"/>
  <c r="P84" i="11"/>
  <c r="P87" i="11"/>
  <c r="Q87" i="11"/>
  <c r="Q82" i="11"/>
  <c r="P82" i="11"/>
  <c r="Q81" i="11"/>
  <c r="P81" i="11"/>
  <c r="Q89" i="11"/>
  <c r="P89" i="11"/>
  <c r="Q98" i="11"/>
  <c r="P98" i="11"/>
  <c r="P80" i="11"/>
  <c r="Q80" i="11"/>
  <c r="Q92" i="11"/>
  <c r="P92" i="11"/>
  <c r="Q90" i="11"/>
  <c r="P90" i="11"/>
  <c r="P94" i="11"/>
  <c r="Q94" i="11"/>
  <c r="P83" i="11"/>
  <c r="Q83" i="11"/>
  <c r="P79" i="11"/>
  <c r="Q79" i="11"/>
  <c r="AB95" i="11"/>
  <c r="J95" i="11"/>
  <c r="AB90" i="11"/>
  <c r="J90" i="11"/>
  <c r="AB87" i="11"/>
  <c r="J87" i="11"/>
  <c r="J84" i="11"/>
  <c r="AB97" i="11"/>
  <c r="J97" i="11"/>
  <c r="AB96" i="11"/>
  <c r="J96" i="11"/>
  <c r="AB89" i="11"/>
  <c r="J89" i="11"/>
  <c r="AB98" i="11"/>
  <c r="J98" i="11"/>
  <c r="AB85" i="11"/>
  <c r="J85" i="11"/>
  <c r="AB94" i="11"/>
  <c r="J94" i="11"/>
  <c r="AB92" i="11"/>
  <c r="J92" i="11"/>
  <c r="AB86" i="11"/>
  <c r="J86" i="11"/>
  <c r="J79" i="11"/>
  <c r="AB91" i="11"/>
  <c r="J91" i="11"/>
  <c r="J81" i="11"/>
  <c r="AB93" i="11"/>
  <c r="J93" i="11"/>
  <c r="AB88" i="11"/>
  <c r="J88" i="11"/>
  <c r="J80" i="11"/>
  <c r="J82" i="11"/>
  <c r="J83"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5" i="11"/>
  <c r="AD97" i="11"/>
  <c r="AD85" i="11"/>
  <c r="AD88" i="11"/>
  <c r="AD90" i="11"/>
  <c r="AD96" i="11"/>
  <c r="AD94" i="11"/>
  <c r="AD91" i="11"/>
  <c r="AD87" i="11"/>
  <c r="AD89" i="11"/>
  <c r="AD86" i="11"/>
  <c r="AD92" i="11"/>
  <c r="AD98" i="11"/>
  <c r="AD93" i="11"/>
  <c r="AE91" i="11"/>
  <c r="AE96" i="11"/>
  <c r="AE88" i="11"/>
  <c r="AE95" i="11"/>
  <c r="AE94" i="11"/>
  <c r="AE98" i="11"/>
  <c r="AE93" i="11"/>
  <c r="AE92" i="11"/>
  <c r="AE85" i="11"/>
  <c r="AE86" i="11"/>
  <c r="AE90" i="11"/>
  <c r="AE97" i="11"/>
  <c r="AE87" i="11"/>
  <c r="AE89" i="11"/>
  <c r="L93" i="11" l="1"/>
  <c r="L98" i="11"/>
  <c r="L92" i="11"/>
  <c r="L83" i="11"/>
  <c r="L86" i="11"/>
  <c r="L84" i="11"/>
  <c r="L82" i="11"/>
  <c r="L81" i="11"/>
  <c r="L89" i="11"/>
  <c r="L87" i="11"/>
  <c r="L80" i="11"/>
  <c r="L91" i="11"/>
  <c r="L94" i="11"/>
  <c r="L96" i="11"/>
  <c r="L90" i="11"/>
  <c r="L88" i="11"/>
  <c r="L79" i="11"/>
  <c r="L85" i="11"/>
  <c r="L97" i="11"/>
  <c r="L95" i="11"/>
  <c r="K3" i="10"/>
  <c r="K4" i="10" s="1"/>
  <c r="J6" i="10"/>
  <c r="J7" i="10" s="1"/>
  <c r="J3" i="10"/>
  <c r="J4" i="10" s="1"/>
  <c r="I3" i="10"/>
  <c r="I5" i="10" l="1"/>
  <c r="I7" i="10"/>
  <c r="I6" i="10"/>
  <c r="I8" i="10"/>
  <c r="I4" i="10"/>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s="1"/>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8" i="11" l="1"/>
  <c r="P78" i="11"/>
  <c r="J78" i="11"/>
  <c r="M78" i="11" s="1"/>
  <c r="L78" i="11" l="1"/>
</calcChain>
</file>

<file path=xl/sharedStrings.xml><?xml version="1.0" encoding="utf-8"?>
<sst xmlns="http://schemas.openxmlformats.org/spreadsheetml/2006/main" count="12544" uniqueCount="2784">
  <si>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</si>
  <si>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</si>
  <si>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</si>
  <si>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</si>
  <si>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</si>
  <si>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</si>
  <si>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</si>
  <si>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</si>
  <si>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</si>
  <si>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</si>
  <si>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</si>
  <si>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</si>
  <si>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</si>
  <si>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</si>
  <si>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</si>
  <si>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</si>
  <si>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</si>
  <si>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</si>
  <si>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</si>
  <si>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</si>
  <si>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</si>
  <si>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</si>
  <si>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</si>
  <si>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</si>
  <si>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</si>
  <si>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</si>
  <si>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</si>
  <si>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</si>
  <si>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</si>
  <si>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</si>
  <si>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</si>
  <si>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</si>
  <si>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</si>
  <si>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</si>
  <si>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</si>
  <si>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</si>
  <si>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</si>
  <si>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</si>
  <si>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</si>
  <si>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</si>
  <si>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</si>
  <si>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</si>
  <si>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</si>
  <si>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</si>
  <si>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</si>
  <si>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</si>
  <si>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</si>
  <si>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</si>
  <si>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</si>
  <si>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</si>
  <si>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</si>
  <si>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</si>
  <si>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</si>
  <si>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</si>
  <si>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</si>
  <si>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</si>
  <si>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</si>
  <si>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</si>
  <si>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</si>
  <si>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</si>
  <si>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</si>
  <si>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</si>
  <si>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</si>
  <si>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</si>
  <si>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</si>
  <si>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</si>
  <si>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</si>
  <si>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</si>
  <si>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</si>
  <si>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</si>
  <si>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</si>
  <si>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</si>
  <si>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</si>
  <si>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</si>
  <si>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</si>
  <si>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</si>
  <si>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</si>
  <si>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</si>
  <si>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</si>
  <si>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</si>
  <si>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</si>
  <si>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</si>
  <si>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</si>
  <si>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</si>
  <si>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</si>
  <si>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</si>
  <si>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</si>
  <si>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</si>
  <si>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</si>
  <si>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</si>
  <si>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</si>
  <si>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</si>
  <si>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</si>
  <si>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</si>
  <si>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</si>
  <si>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</si>
  <si>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</si>
  <si>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</si>
  <si>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</si>
  <si>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</si>
  <si>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</si>
  <si>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</si>
  <si>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</si>
  <si>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</si>
  <si>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</si>
  <si>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</si>
  <si>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</si>
  <si>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</si>
  <si>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</si>
  <si>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</si>
  <si>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</si>
  <si>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</si>
  <si>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</si>
  <si>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</si>
  <si>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</si>
  <si>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</si>
  <si>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</si>
  <si>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</si>
  <si>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</si>
  <si>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</si>
  <si>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</si>
  <si>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</si>
  <si>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</si>
  <si>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</si>
  <si>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</si>
  <si>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</si>
  <si>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</si>
  <si>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</si>
  <si>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</si>
  <si>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</si>
  <si>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</si>
  <si>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</si>
  <si>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</si>
  <si>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</si>
  <si>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</si>
  <si>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</si>
  <si>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</si>
  <si>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</si>
  <si>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</si>
  <si>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</si>
  <si>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</si>
  <si>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</si>
  <si>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</si>
  <si>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</si>
  <si>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</si>
  <si>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</si>
  <si>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</si>
  <si>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</si>
  <si>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</si>
  <si>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</si>
  <si>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</si>
  <si>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</si>
  <si>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</si>
  <si>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</si>
  <si>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</si>
  <si>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</si>
  <si>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</si>
  <si>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</si>
  <si>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</si>
  <si>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</si>
  <si>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</si>
  <si>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</si>
  <si>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</si>
  <si>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</si>
  <si>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</si>
  <si>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</si>
  <si>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</si>
  <si>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</si>
  <si>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</si>
  <si>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</si>
  <si>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</si>
  <si>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</si>
  <si>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</si>
  <si>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</si>
  <si>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</si>
  <si>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</si>
  <si>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</si>
  <si>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</si>
  <si>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</si>
  <si>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</si>
  <si>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</si>
  <si>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</si>
  <si>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</si>
  <si>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</si>
  <si>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</si>
  <si>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</si>
  <si>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</si>
  <si>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</si>
  <si>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</si>
  <si>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</si>
  <si>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</si>
  <si>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</si>
  <si>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</si>
  <si>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</si>
  <si>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</si>
  <si>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</si>
  <si>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</si>
  <si>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</si>
  <si>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</si>
  <si>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</si>
  <si>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</si>
  <si>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</si>
  <si>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</si>
  <si>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</si>
  <si>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</si>
  <si>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</si>
  <si>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</si>
  <si>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</si>
  <si>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</si>
  <si>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</si>
  <si>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</si>
  <si>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</si>
  <si>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</si>
  <si>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</si>
  <si>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</si>
  <si>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</si>
  <si>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</si>
  <si>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</si>
  <si>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</si>
  <si>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</si>
  <si>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</si>
  <si>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</si>
  <si>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</si>
  <si>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</si>
  <si>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</si>
  <si>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</si>
  <si>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</si>
  <si>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</si>
  <si>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</si>
  <si>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</si>
  <si>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</si>
  <si>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</si>
  <si>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</si>
  <si>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</si>
  <si>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</si>
  <si>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</si>
  <si>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</si>
  <si>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</si>
  <si>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</si>
  <si>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</si>
  <si>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</si>
  <si>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</si>
  <si>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</si>
  <si>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</si>
  <si>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</si>
  <si>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</si>
  <si>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</si>
  <si>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</si>
  <si>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</si>
  <si>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</si>
  <si>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</si>
  <si>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</si>
  <si>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</si>
  <si>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</si>
  <si>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</si>
  <si>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</si>
  <si>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</si>
  <si>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</si>
  <si>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</si>
  <si>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</si>
  <si>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</si>
  <si>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</si>
  <si>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</si>
  <si>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</si>
  <si>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</si>
  <si>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</si>
  <si>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</si>
  <si>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</si>
  <si>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</si>
  <si>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</si>
  <si>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</si>
  <si>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</si>
  <si>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</si>
  <si>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</si>
  <si>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</si>
  <si>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</si>
  <si>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</si>
  <si>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</si>
  <si>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</si>
  <si>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</si>
  <si>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</si>
  <si>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</si>
  <si>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</si>
  <si>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</si>
  <si>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</si>
  <si>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</si>
  <si>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</si>
  <si>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</si>
  <si>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</si>
  <si>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</si>
  <si>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</si>
  <si>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</si>
  <si>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</si>
  <si>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</si>
  <si>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</si>
  <si>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</si>
  <si>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</si>
  <si>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</si>
  <si>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</si>
  <si>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</si>
  <si>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</si>
  <si>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</si>
  <si>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</si>
  <si>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</si>
  <si>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</si>
  <si>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</si>
  <si>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</si>
  <si>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</si>
  <si>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</si>
  <si>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</si>
  <si>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</si>
  <si>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</si>
  <si>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</si>
  <si>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</si>
  <si>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</si>
  <si>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</si>
  <si>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</si>
  <si>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</si>
  <si>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</si>
  <si>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</si>
  <si>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</si>
  <si>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</si>
  <si>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</si>
  <si>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</si>
  <si>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</si>
  <si>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</si>
  <si>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</si>
  <si>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</si>
  <si>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</si>
  <si>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</si>
  <si>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</si>
  <si>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</si>
  <si>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</si>
  <si>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</si>
  <si>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</si>
  <si>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</si>
  <si>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</si>
  <si>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</si>
  <si>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</si>
  <si>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</si>
  <si>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</si>
  <si>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</si>
  <si>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</si>
  <si>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</si>
  <si>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</si>
  <si>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</si>
  <si>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</si>
  <si>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</si>
  <si>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</si>
  <si>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</si>
  <si>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</si>
  <si>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</si>
  <si>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</si>
  <si>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</si>
  <si>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</si>
  <si>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</si>
  <si>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</si>
  <si>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</si>
  <si>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</si>
  <si>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</si>
  <si>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</si>
  <si>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</si>
  <si>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</si>
  <si>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</si>
  <si>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</si>
  <si>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</si>
  <si>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</si>
  <si>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</si>
  <si>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</si>
  <si>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</si>
  <si>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</si>
  <si>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</si>
  <si>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</si>
  <si>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</si>
  <si>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</si>
  <si>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</si>
  <si>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</si>
  <si>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</si>
  <si>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</si>
  <si>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</si>
  <si>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</si>
  <si>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</si>
  <si>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</si>
  <si>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</si>
  <si>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</si>
  <si>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</si>
  <si>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</si>
  <si>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</si>
  <si>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</si>
  <si>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</si>
  <si>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</si>
  <si>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</si>
  <si>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</si>
  <si>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</si>
  <si>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</si>
  <si>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</si>
  <si>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</si>
  <si>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</si>
  <si>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</si>
  <si>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</si>
  <si>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</si>
  <si>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</si>
  <si>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</si>
  <si>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</si>
  <si>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</si>
  <si>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</si>
  <si>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</si>
  <si>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</si>
  <si>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</si>
  <si>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</si>
  <si>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</si>
  <si>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</si>
  <si>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</si>
  <si>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</si>
  <si>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</si>
  <si>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</si>
  <si>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</si>
  <si>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</si>
  <si>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</si>
  <si>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</si>
  <si>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</si>
  <si>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</si>
  <si>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</si>
  <si>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</si>
  <si>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</si>
  <si>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</si>
  <si>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</si>
  <si>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</si>
  <si>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</si>
  <si>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</si>
  <si>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</si>
  <si>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</si>
  <si>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</si>
  <si>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</si>
  <si>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</si>
  <si>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</si>
  <si>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</si>
  <si>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</si>
  <si>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</si>
  <si>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</si>
  <si>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</si>
  <si>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</si>
  <si>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</si>
  <si>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</si>
  <si>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</si>
  <si>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</si>
  <si>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</si>
  <si>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</si>
  <si>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</si>
  <si>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</si>
  <si>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</si>
  <si>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</si>
  <si>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</si>
  <si>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</si>
  <si>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</si>
  <si>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</si>
  <si>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</si>
  <si>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</si>
  <si>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</si>
  <si>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</si>
  <si>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</si>
  <si>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</si>
  <si>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</si>
  <si>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</si>
  <si>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</si>
  <si>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</si>
  <si>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</si>
  <si>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</si>
  <si>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</si>
  <si>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</si>
  <si>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</si>
  <si>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</si>
  <si>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</si>
  <si>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</si>
  <si>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</si>
  <si>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</si>
  <si>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</si>
  <si>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</si>
  <si>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</si>
  <si>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</si>
  <si>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</si>
  <si>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</si>
  <si>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</si>
  <si>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</si>
  <si>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</si>
  <si>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</si>
  <si>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</si>
  <si>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</si>
  <si>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</si>
  <si>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</si>
  <si>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</si>
  <si>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</si>
  <si>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</si>
  <si>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</si>
  <si>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</si>
  <si>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</si>
  <si>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</si>
  <si>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</si>
  <si>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</si>
  <si>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</si>
  <si>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</si>
  <si>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</si>
  <si>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</si>
  <si>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</si>
  <si>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</si>
  <si>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</si>
  <si>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</si>
  <si>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</si>
  <si>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</si>
  <si>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</si>
  <si>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</si>
  <si>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</si>
  <si>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</si>
  <si>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</si>
  <si>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</si>
  <si>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</si>
  <si>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</si>
  <si>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</si>
  <si>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</si>
  <si>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</si>
  <si>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</si>
  <si>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</si>
  <si>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</si>
  <si>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</si>
  <si>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</si>
  <si>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</si>
  <si>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</si>
  <si>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</si>
  <si>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</si>
  <si>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</si>
  <si>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</si>
  <si>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</si>
  <si>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</si>
  <si>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</si>
  <si>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</si>
  <si>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</si>
  <si>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</si>
  <si>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</si>
  <si>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</si>
  <si>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</si>
  <si>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</si>
  <si>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</si>
  <si>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</si>
  <si>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</si>
  <si>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</si>
  <si>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</si>
  <si>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</si>
  <si>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</si>
  <si>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</si>
  <si>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</si>
  <si>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</si>
  <si>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</si>
  <si>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</si>
  <si>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</si>
  <si>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</si>
  <si>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</si>
  <si>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</si>
  <si>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</si>
  <si>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</si>
  <si>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</si>
  <si>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</si>
  <si>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</si>
  <si>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</si>
  <si>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</si>
  <si>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</si>
  <si>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</si>
  <si>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</si>
  <si>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</si>
  <si>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</si>
  <si>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</si>
  <si>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</si>
  <si>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</si>
  <si>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</si>
  <si>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</si>
  <si>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</si>
  <si>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</si>
  <si>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</si>
  <si>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</si>
  <si>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</si>
  <si>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</si>
  <si>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</si>
  <si>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</si>
  <si>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</si>
  <si>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</si>
  <si>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</si>
  <si>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</si>
  <si>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</si>
  <si>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</si>
  <si>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</si>
  <si>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</si>
  <si>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</si>
  <si>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</si>
  <si>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</si>
  <si>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</si>
  <si>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</si>
  <si>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</si>
  <si>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</si>
  <si>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</si>
  <si>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</si>
  <si>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</si>
  <si>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</si>
  <si>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</si>
  <si>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</si>
  <si>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</si>
  <si>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</si>
  <si>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</si>
  <si>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</si>
  <si>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</si>
  <si>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</si>
  <si>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</si>
  <si>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</si>
  <si>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</si>
  <si>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</si>
  <si>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</si>
  <si>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</si>
  <si>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</si>
  <si>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</si>
  <si>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</si>
  <si>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</si>
  <si>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</si>
  <si>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</si>
  <si>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</si>
  <si>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</si>
  <si>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</si>
  <si>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</si>
  <si>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</si>
  <si>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</si>
  <si>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</si>
  <si>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</si>
  <si>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</si>
  <si>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</si>
  <si>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</si>
  <si>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</si>
  <si>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</si>
  <si>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</si>
  <si>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</si>
  <si>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</si>
  <si>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</si>
  <si>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</si>
  <si>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</si>
  <si>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</si>
  <si>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</si>
  <si>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</si>
  <si>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</si>
  <si>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</si>
  <si>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</si>
  <si>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</si>
  <si>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</si>
  <si>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</si>
  <si>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</si>
  <si>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</si>
  <si>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</si>
  <si>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</si>
  <si>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</si>
  <si>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</si>
  <si>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</si>
  <si>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</si>
  <si>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</si>
  <si>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</si>
  <si>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</si>
  <si>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</si>
  <si>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</si>
  <si>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</si>
  <si>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</si>
  <si>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</si>
  <si>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</si>
  <si>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</si>
  <si>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</si>
  <si>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</si>
  <si>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</si>
  <si>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</si>
  <si>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</si>
  <si>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</si>
  <si>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</si>
  <si>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</si>
  <si>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</si>
  <si>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</si>
  <si>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</si>
  <si>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</si>
  <si>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</si>
  <si>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</si>
  <si>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</si>
  <si>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</si>
  <si>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</si>
  <si>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</si>
  <si>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</si>
  <si>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</si>
  <si>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</si>
  <si>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</si>
  <si>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</si>
  <si>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</si>
  <si>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</si>
  <si>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</si>
  <si>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</si>
  <si>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</si>
  <si>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</si>
  <si>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</si>
  <si>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</si>
  <si>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</si>
  <si>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</si>
  <si>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</si>
  <si>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</si>
  <si>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</si>
  <si>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</si>
  <si>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</si>
  <si>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</si>
  <si>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</si>
  <si>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</si>
  <si>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</si>
  <si>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</si>
  <si>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</si>
  <si>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</si>
  <si>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</si>
  <si>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</si>
  <si>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</si>
  <si>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</si>
  <si>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</si>
  <si>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</si>
  <si>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</si>
  <si>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</si>
  <si>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</si>
  <si>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</si>
  <si>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</si>
  <si>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</si>
  <si>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</si>
  <si>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</si>
  <si>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</si>
  <si>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</si>
  <si>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</si>
  <si>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</si>
  <si>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</si>
  <si>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</si>
  <si>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</si>
  <si>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</si>
  <si>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</si>
  <si>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</si>
  <si>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</si>
  <si>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</si>
  <si>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</si>
  <si>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</si>
  <si>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</si>
  <si>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</si>
  <si>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</si>
  <si>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</si>
  <si>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</si>
  <si>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</si>
  <si>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</si>
  <si>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</si>
  <si>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</si>
  <si>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</si>
  <si>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</si>
  <si>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</si>
  <si>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</si>
  <si>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</si>
  <si>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</si>
  <si>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</si>
  <si>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</si>
  <si>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</si>
  <si>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</si>
  <si>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</si>
  <si>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</si>
  <si>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</si>
  <si>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</si>
  <si>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</si>
  <si>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</si>
  <si>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</si>
  <si>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</si>
  <si>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</si>
  <si>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</si>
  <si>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</si>
  <si>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</si>
  <si>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</si>
  <si>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</si>
  <si>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</si>
  <si>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</si>
  <si>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</si>
  <si>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</si>
  <si>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</si>
  <si>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</si>
  <si>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</si>
  <si>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</si>
  <si>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</si>
  <si>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</si>
  <si>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</si>
  <si>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</si>
  <si>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</si>
  <si>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</si>
  <si>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</si>
  <si>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</si>
  <si>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</si>
  <si>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</si>
  <si>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</si>
  <si>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</si>
  <si>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</si>
  <si>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</si>
  <si>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</si>
  <si>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</si>
  <si>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</si>
  <si>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</si>
  <si>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</si>
  <si>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</si>
  <si>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</si>
  <si>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</si>
  <si>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</si>
  <si>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</si>
  <si>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</si>
  <si>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</si>
  <si>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</si>
  <si>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</si>
  <si>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</si>
  <si>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</si>
  <si>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</si>
  <si>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</si>
  <si>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</si>
  <si>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</si>
  <si>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</si>
  <si>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</si>
  <si>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</si>
  <si>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</si>
  <si>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</si>
  <si>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</si>
  <si>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</si>
  <si>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</si>
  <si>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</si>
  <si>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</si>
  <si>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</si>
  <si>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</si>
  <si>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</si>
  <si>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</si>
  <si>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</si>
  <si>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</si>
  <si>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</si>
  <si>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</si>
  <si>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</si>
  <si>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</si>
  <si>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</si>
  <si>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</si>
  <si>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</si>
  <si>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</si>
  <si>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</si>
  <si>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</si>
  <si>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</si>
  <si>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</si>
  <si>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</si>
  <si>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</si>
  <si>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</si>
  <si>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</si>
  <si>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</si>
  <si>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</si>
  <si>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</si>
  <si>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</si>
  <si>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</si>
  <si>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</si>
  <si>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</si>
  <si>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</si>
  <si>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</si>
  <si>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</si>
  <si>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</si>
  <si>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</si>
  <si>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</si>
  <si>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</si>
  <si>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</si>
  <si>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</si>
  <si>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</si>
  <si>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</si>
  <si>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</si>
  <si>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</si>
  <si>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</si>
  <si>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</si>
  <si>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</si>
  <si>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</si>
  <si>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</si>
  <si>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</si>
  <si>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</si>
  <si>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</si>
  <si>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</si>
  <si>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</si>
  <si>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</si>
  <si>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</si>
  <si>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</si>
  <si>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</si>
  <si>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</si>
  <si>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</si>
  <si>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</si>
  <si>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</si>
  <si>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</si>
  <si>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</si>
  <si>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</si>
  <si>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</si>
  <si>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</si>
  <si>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</si>
  <si>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</si>
  <si>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</si>
  <si>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</si>
  <si>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</si>
  <si>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</si>
  <si>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</si>
  <si>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</si>
  <si>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</si>
  <si>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</si>
  <si>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</si>
  <si>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</si>
  <si>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</si>
  <si>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</si>
  <si>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</si>
  <si>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</si>
  <si>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</si>
  <si>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</si>
  <si>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</si>
  <si>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</si>
  <si>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</si>
  <si>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</si>
  <si>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</si>
  <si>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</si>
  <si>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</si>
  <si>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</si>
  <si>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</si>
  <si>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</si>
  <si>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</si>
  <si>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</si>
  <si>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</si>
  <si>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</si>
  <si>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</si>
  <si>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</si>
  <si>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</si>
  <si>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</si>
  <si>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</si>
  <si>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</si>
  <si>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</si>
  <si>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</si>
  <si>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</si>
  <si>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</si>
  <si>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</si>
  <si>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</si>
  <si>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</si>
  <si>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</si>
  <si>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</si>
  <si>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</si>
  <si>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</si>
  <si>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</si>
  <si>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</si>
  <si>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</si>
  <si>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</si>
  <si>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</si>
  <si>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</si>
  <si>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</si>
  <si>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</si>
  <si>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</si>
  <si>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</si>
  <si>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</si>
  <si>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</si>
  <si>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</si>
  <si>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</si>
  <si>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</si>
  <si>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</si>
  <si>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</si>
  <si>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</si>
  <si>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</si>
  <si>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</si>
  <si>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</si>
  <si>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</si>
  <si>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</si>
  <si>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</si>
  <si>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</si>
  <si>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</si>
  <si>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</si>
  <si>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</si>
  <si>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</si>
  <si>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</si>
  <si>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</si>
  <si>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</si>
  <si>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</si>
  <si>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</si>
  <si>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</si>
  <si>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</si>
  <si>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</si>
  <si>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</si>
  <si>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</si>
  <si>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</si>
  <si>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</si>
  <si>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</si>
  <si>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</si>
  <si>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</si>
  <si>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</si>
  <si>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</si>
  <si>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</si>
  <si>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</si>
  <si>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</si>
  <si>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</si>
  <si>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</si>
  <si>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</si>
  <si>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</si>
  <si>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</si>
  <si>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</si>
  <si>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</si>
  <si>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</si>
  <si>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</si>
  <si>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</si>
  <si>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</si>
  <si>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</si>
  <si>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</si>
  <si>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</si>
  <si>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</si>
  <si>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</si>
  <si>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</si>
  <si>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</si>
  <si>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</si>
  <si>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</si>
  <si>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</si>
  <si>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</si>
  <si>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</si>
  <si>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</si>
  <si>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</si>
  <si>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</si>
  <si>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</si>
  <si>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</si>
  <si>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</si>
  <si>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</si>
  <si>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</si>
  <si>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</si>
  <si>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</si>
  <si>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</si>
  <si>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</si>
  <si>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</si>
  <si>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</si>
  <si>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</si>
  <si>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</si>
  <si>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</si>
  <si>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</si>
  <si>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</si>
  <si>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</si>
  <si>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</si>
  <si>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</si>
  <si>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</si>
  <si>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</si>
  <si>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</si>
  <si>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</si>
  <si>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</si>
  <si>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</si>
  <si>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</si>
  <si>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</si>
  <si>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</si>
  <si>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</si>
  <si>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</si>
  <si>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</si>
  <si>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</si>
  <si>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</si>
  <si>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</si>
  <si>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</si>
  <si>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</si>
  <si>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</si>
  <si>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</si>
  <si>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</si>
  <si>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</si>
  <si>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</si>
  <si>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</si>
  <si>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</si>
  <si>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</si>
  <si>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</si>
  <si>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</si>
  <si>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</si>
  <si>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</si>
  <si>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</si>
  <si>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</si>
  <si>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</si>
  <si>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</si>
  <si>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</si>
  <si>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</si>
  <si>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</si>
  <si>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</si>
  <si>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</si>
  <si>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</si>
  <si>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</si>
  <si>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</si>
  <si>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</si>
  <si>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</si>
  <si>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</si>
  <si>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</si>
  <si>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</si>
  <si>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</si>
  <si>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</si>
  <si>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</si>
  <si>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</si>
  <si>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</si>
  <si>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</si>
  <si>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</si>
  <si>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</si>
  <si>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</si>
  <si>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</si>
  <si>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</si>
  <si>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</si>
  <si>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</si>
  <si>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</si>
  <si>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</si>
  <si>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</si>
  <si>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</si>
  <si>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</si>
  <si>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</si>
  <si>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</si>
  <si>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</si>
  <si>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</si>
  <si>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</si>
  <si>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</si>
  <si>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</si>
  <si>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</si>
  <si>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</si>
  <si>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</si>
  <si>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</si>
  <si>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</si>
  <si>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</si>
  <si>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</si>
  <si>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</si>
  <si>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</si>
  <si>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</si>
  <si>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</si>
  <si>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</si>
  <si>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</si>
  <si>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</si>
  <si>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</si>
  <si>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</si>
  <si>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</si>
  <si>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</si>
  <si>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</si>
  <si>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</si>
  <si>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</si>
  <si>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</si>
  <si>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</si>
  <si>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</si>
  <si>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</si>
  <si>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</si>
  <si>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</si>
  <si>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</si>
  <si>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</si>
  <si>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</si>
  <si>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</si>
  <si>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</si>
  <si>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</si>
  <si>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</si>
  <si>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</si>
  <si>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</si>
  <si>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</si>
  <si>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</si>
  <si>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</si>
  <si>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</si>
  <si>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</si>
  <si>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</si>
  <si>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</si>
  <si>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</si>
  <si>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</si>
  <si>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</si>
  <si>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</si>
  <si>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</si>
  <si>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</si>
  <si>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</si>
  <si>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</si>
  <si>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</si>
  <si>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</si>
  <si>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</si>
  <si>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</si>
  <si>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</si>
  <si>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</si>
  <si>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</si>
  <si>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</si>
  <si>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</si>
  <si>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</si>
  <si>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</si>
  <si>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</si>
  <si>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</si>
  <si>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</si>
  <si>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</si>
  <si>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</si>
  <si>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</si>
  <si>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</si>
  <si>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</si>
  <si>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</si>
  <si>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</si>
  <si>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</si>
  <si>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</si>
  <si>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</si>
  <si>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</si>
  <si>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</si>
  <si>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</si>
  <si>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</si>
  <si>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</si>
  <si>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</si>
  <si>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</si>
  <si>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</si>
  <si>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</si>
  <si>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</si>
  <si>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</si>
  <si>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</si>
  <si>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</si>
  <si>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</si>
  <si>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</si>
  <si>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</si>
  <si>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</si>
  <si>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</si>
  <si>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</si>
  <si>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</si>
  <si>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</si>
  <si>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</si>
  <si>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</si>
  <si>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</si>
  <si>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</si>
  <si>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</si>
  <si>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</si>
  <si>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</si>
  <si>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</si>
  <si>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</si>
  <si>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</si>
  <si>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</si>
  <si>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</si>
  <si>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</si>
  <si>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</si>
  <si>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</si>
  <si>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</si>
  <si>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</si>
  <si>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</si>
  <si>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</si>
  <si>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</si>
  <si>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</si>
  <si>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</si>
  <si>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</si>
  <si>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</si>
  <si>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</si>
  <si>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</si>
  <si>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</si>
  <si>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</si>
  <si>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</si>
  <si>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</si>
  <si>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</si>
  <si>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</si>
  <si>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</si>
  <si>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</si>
  <si>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</si>
  <si>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</si>
  <si>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</si>
  <si>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</si>
  <si>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</si>
  <si>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</si>
  <si>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</si>
  <si>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</si>
  <si>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</si>
  <si>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</si>
  <si>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</si>
  <si>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</si>
  <si>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</si>
  <si>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</si>
  <si>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</si>
  <si>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</si>
  <si>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</si>
  <si>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</si>
  <si>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</si>
  <si>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</si>
  <si>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</si>
  <si>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</si>
  <si>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</si>
  <si>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</si>
  <si>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</si>
  <si>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</si>
  <si>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</si>
  <si>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</si>
  <si>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</si>
  <si>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</si>
  <si>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</si>
  <si>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</si>
  <si>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</si>
  <si>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</si>
  <si>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</si>
  <si>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</si>
  <si>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</si>
  <si>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</si>
  <si>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</si>
  <si>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</si>
  <si>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</si>
  <si>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</si>
  <si>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</si>
  <si>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</si>
  <si>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</si>
  <si>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</si>
  <si>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</si>
  <si>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</si>
  <si>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</si>
  <si>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</si>
  <si>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</si>
  <si>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</si>
  <si>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</si>
  <si>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</si>
  <si>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</si>
  <si>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</si>
  <si>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</si>
  <si>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</si>
  <si>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</si>
  <si>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</si>
  <si>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</si>
  <si>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</si>
  <si>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</si>
  <si>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</si>
  <si>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</si>
  <si>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</si>
  <si>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</si>
  <si>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</si>
  <si>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</si>
  <si>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</si>
  <si>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</si>
  <si>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</si>
  <si>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</si>
  <si>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</si>
  <si>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</si>
  <si>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</si>
  <si>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</si>
  <si>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</si>
  <si>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</si>
  <si>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</si>
  <si>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</si>
  <si>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</si>
  <si>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</si>
  <si>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</si>
  <si>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</si>
  <si>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</si>
  <si>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</si>
  <si>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</si>
  <si>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</si>
  <si>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</si>
  <si>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</si>
  <si>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</si>
  <si>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</si>
  <si>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</si>
  <si>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</si>
  <si>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</si>
  <si>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</si>
  <si>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</si>
  <si>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</si>
  <si>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</si>
  <si>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</si>
  <si>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</si>
  <si>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</si>
  <si>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</si>
  <si>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</si>
  <si>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</si>
  <si>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</si>
  <si>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</si>
  <si>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</si>
  <si>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</si>
  <si>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</si>
  <si>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</si>
  <si>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</si>
  <si>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</si>
  <si>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</si>
  <si>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</si>
  <si>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</si>
  <si>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</si>
  <si>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</si>
  <si>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</si>
  <si>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</si>
  <si>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</si>
  <si>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</si>
  <si>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</si>
  <si>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</si>
  <si>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</si>
  <si>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</si>
  <si>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</si>
  <si>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</si>
  <si>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</si>
  <si>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</si>
  <si>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</si>
  <si>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</si>
  <si>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</si>
  <si>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</si>
  <si>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</si>
  <si>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</si>
  <si>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</si>
  <si>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</si>
  <si>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</si>
  <si>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</si>
  <si>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</si>
  <si>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</si>
  <si>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</si>
  <si>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</si>
  <si>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</si>
  <si>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</si>
  <si>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</si>
  <si>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</si>
  <si>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</si>
  <si>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</si>
  <si>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</si>
  <si>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</si>
  <si>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</si>
  <si>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</si>
  <si>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</si>
  <si>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</si>
  <si>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</si>
  <si>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</si>
  <si>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</si>
  <si>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</si>
  <si>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</si>
  <si>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</si>
  <si>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</si>
  <si>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</si>
  <si>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</si>
  <si>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</si>
  <si>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</si>
  <si>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</si>
  <si>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</si>
  <si>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</si>
  <si>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</si>
  <si>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</si>
  <si>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</si>
  <si>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</si>
  <si>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</si>
  <si>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</si>
  <si>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</si>
  <si>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</si>
  <si>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</si>
  <si>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</si>
  <si>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</si>
  <si>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</si>
  <si>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</si>
  <si>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</si>
  <si>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</si>
  <si>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</si>
  <si>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</si>
  <si>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</si>
  <si>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</si>
  <si>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</si>
  <si>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</si>
  <si>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</si>
  <si>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</si>
  <si>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</si>
  <si>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</si>
  <si>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</si>
  <si>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</si>
  <si>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</si>
  <si>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</si>
  <si>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</si>
  <si>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</si>
  <si>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</si>
  <si>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</si>
  <si>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</si>
  <si>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</si>
  <si>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</si>
  <si>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</si>
  <si>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</si>
  <si>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</si>
  <si>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</si>
  <si>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</si>
  <si>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</si>
  <si>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</si>
  <si>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</si>
  <si>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</si>
  <si>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</si>
  <si>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</si>
  <si>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</si>
  <si>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</si>
  <si>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</si>
  <si>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</si>
  <si>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</si>
  <si>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</si>
  <si>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</si>
  <si>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</si>
  <si>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</si>
  <si>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</si>
  <si>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</si>
  <si>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</si>
  <si>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</si>
  <si>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</si>
  <si>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</si>
  <si>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</si>
  <si>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</si>
  <si>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</si>
  <si>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</si>
  <si>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</si>
  <si>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</si>
  <si>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</si>
  <si>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</si>
  <si>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</si>
  <si>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</si>
  <si>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</si>
  <si>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</si>
  <si>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</si>
  <si>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</si>
  <si>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</si>
  <si>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</si>
  <si>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</si>
  <si>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</si>
  <si>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</si>
  <si>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</si>
  <si>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</si>
  <si>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</si>
  <si>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</si>
  <si>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</si>
  <si>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</si>
  <si>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</si>
  <si>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</si>
  <si>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</si>
  <si>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</si>
  <si>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</si>
  <si>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</si>
  <si>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</si>
  <si>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</si>
  <si>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</si>
  <si>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</si>
  <si>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</si>
  <si>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</si>
  <si>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</si>
  <si>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</si>
  <si>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</si>
  <si>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</si>
  <si>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</si>
  <si>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</si>
  <si>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</si>
  <si>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</si>
  <si>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</si>
  <si>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</si>
  <si>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</si>
  <si>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</si>
  <si>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</si>
  <si>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</si>
  <si>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</si>
  <si>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</si>
  <si>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</si>
  <si>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</si>
  <si>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</si>
  <si>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</si>
  <si>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</si>
  <si>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</si>
  <si>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</si>
  <si>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</si>
  <si>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</si>
  <si>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</si>
  <si>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</si>
  <si>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</si>
  <si>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</si>
  <si>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</si>
  <si>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</si>
  <si>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</si>
  <si>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</si>
  <si>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</si>
  <si>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</si>
  <si>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</si>
  <si>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</si>
  <si>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</si>
  <si>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</si>
  <si>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</si>
  <si>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</si>
  <si>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</si>
  <si>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</si>
  <si>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</si>
  <si>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</si>
  <si>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</si>
  <si>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</si>
  <si>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</si>
  <si>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</si>
  <si>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</si>
  <si>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</si>
  <si>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</si>
  <si>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</si>
  <si>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</si>
  <si>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</si>
  <si>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</si>
  <si>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</si>
  <si>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</si>
  <si>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</si>
  <si>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</si>
  <si>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</si>
  <si>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</si>
  <si>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</si>
  <si>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</si>
  <si>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</si>
  <si>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</si>
  <si>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</si>
  <si>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</si>
  <si>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</si>
  <si>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</si>
  <si>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</si>
  <si>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</si>
  <si>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</si>
  <si>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</si>
  <si>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</si>
  <si>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</si>
  <si>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</si>
  <si>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</si>
  <si>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</si>
  <si>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</si>
  <si>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</si>
  <si>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</si>
  <si>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</si>
  <si>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</si>
  <si>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</si>
  <si>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</si>
  <si>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</si>
  <si>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</si>
  <si>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</si>
  <si>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</si>
  <si>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</si>
  <si>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</si>
  <si>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</si>
  <si>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</si>
  <si>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</si>
  <si>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</si>
  <si>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</si>
  <si>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</si>
  <si>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</si>
  <si>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</si>
  <si>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</si>
  <si>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</si>
  <si>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</si>
  <si>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</si>
  <si>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</si>
  <si>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</si>
  <si>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</si>
  <si>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</si>
  <si>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</si>
  <si>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</si>
  <si>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</si>
  <si>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</si>
  <si>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</si>
  <si>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</si>
  <si>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</si>
  <si>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</si>
  <si>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</si>
  <si>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</si>
  <si>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</si>
  <si>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</si>
  <si>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</si>
  <si>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</si>
  <si>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</si>
  <si>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</si>
  <si>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</si>
  <si>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</si>
  <si>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</si>
  <si>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</si>
  <si>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</si>
  <si>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</si>
  <si>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</si>
  <si>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</si>
  <si>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</si>
  <si>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</si>
  <si>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</si>
  <si>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</si>
  <si>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</si>
  <si>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</si>
  <si>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</si>
  <si>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</si>
  <si>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</si>
  <si>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</si>
  <si>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</si>
  <si>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</si>
  <si>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</si>
  <si>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</si>
  <si>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</si>
  <si>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</si>
  <si>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</si>
  <si>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</si>
  <si>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</si>
  <si>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</si>
  <si>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</si>
  <si>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</si>
  <si>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</si>
  <si>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</si>
  <si>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</si>
  <si>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</si>
  <si>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</si>
  <si>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</si>
  <si>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</si>
  <si>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</si>
  <si>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</si>
  <si>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</si>
  <si>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</si>
  <si>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</si>
  <si>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</si>
  <si>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</si>
  <si>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</si>
  <si>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</si>
  <si>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</si>
  <si>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</si>
  <si>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</si>
  <si>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</si>
  <si>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</si>
  <si>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</si>
  <si>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</si>
  <si>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</si>
  <si>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</si>
  <si>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</si>
  <si>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</si>
  <si>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</si>
  <si>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</si>
  <si>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</si>
  <si>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</si>
  <si>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</si>
  <si>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</si>
  <si>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</si>
  <si>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</si>
  <si>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</si>
  <si>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</si>
  <si>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</si>
  <si>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</si>
  <si>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</si>
  <si>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</si>
  <si>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</si>
  <si>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</si>
  <si>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</si>
  <si>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</si>
  <si>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</si>
  <si>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</si>
  <si>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</si>
  <si>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</si>
  <si>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</si>
  <si>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</si>
  <si>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</si>
  <si>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</si>
  <si>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</si>
  <si>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</si>
  <si>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</si>
  <si>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</si>
  <si>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</si>
  <si>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</si>
  <si>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</si>
  <si>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</si>
  <si>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</si>
  <si>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</si>
  <si>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</si>
  <si>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</si>
  <si>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</si>
  <si>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</si>
  <si>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</si>
  <si>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</si>
  <si>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</si>
  <si>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</si>
  <si>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</si>
  <si>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</si>
  <si>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</si>
  <si>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</si>
  <si>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</si>
  <si>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</si>
  <si>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</si>
  <si>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</si>
  <si>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</si>
  <si>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</si>
  <si>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</si>
  <si>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</si>
  <si>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</si>
  <si>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</si>
  <si>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</si>
  <si>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</si>
  <si>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</si>
  <si>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</si>
  <si>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</si>
  <si>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</si>
  <si>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</si>
  <si>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</si>
  <si>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</si>
  <si>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</si>
  <si>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</si>
  <si>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</si>
  <si>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</si>
  <si>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</si>
  <si>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</si>
  <si>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</si>
  <si>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</si>
  <si>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</si>
  <si>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</si>
  <si>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</si>
  <si>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</si>
  <si>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</si>
  <si>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</si>
  <si>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</si>
  <si>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</si>
  <si>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</si>
  <si>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</si>
  <si>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</si>
  <si>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</si>
  <si>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</si>
  <si>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</si>
  <si>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</si>
  <si>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</si>
  <si>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</si>
  <si>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</si>
  <si>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</si>
  <si>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</si>
  <si>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</si>
  <si>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</si>
  <si>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</si>
  <si>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</si>
  <si>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</si>
  <si>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</si>
  <si>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</si>
  <si>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</si>
  <si>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</si>
  <si>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</si>
  <si>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</si>
  <si>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</si>
  <si>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</si>
  <si>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</si>
  <si>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</si>
  <si>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</si>
  <si>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</si>
  <si>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</si>
  <si>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</si>
  <si>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</si>
  <si>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</si>
  <si>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</si>
  <si>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</si>
  <si>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</si>
  <si>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</si>
  <si>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</si>
  <si>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</si>
  <si>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</si>
  <si>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</si>
  <si>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</si>
  <si>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</si>
  <si>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</si>
  <si>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</si>
  <si>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</si>
  <si>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</si>
  <si>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</si>
  <si>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</si>
  <si>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</si>
  <si>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</si>
  <si>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</si>
  <si>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</si>
  <si>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</si>
  <si>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</si>
  <si>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</si>
  <si>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</si>
  <si>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</si>
  <si>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</si>
  <si>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</si>
  <si>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</si>
  <si>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</si>
  <si>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</si>
  <si>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</si>
  <si>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</si>
  <si>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</si>
  <si>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</si>
  <si>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</si>
  <si>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</si>
  <si>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</si>
  <si>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</si>
  <si>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</si>
  <si>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</si>
  <si>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</si>
  <si>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</si>
  <si>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</si>
  <si>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</si>
  <si>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</si>
  <si>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</si>
  <si>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</si>
  <si>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</si>
  <si>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</si>
  <si>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</si>
  <si>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</si>
  <si>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</si>
  <si>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</si>
  <si>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</si>
  <si>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</si>
  <si>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</si>
  <si>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</si>
  <si>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</si>
  <si>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</si>
  <si>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</si>
  <si>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</si>
  <si>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</si>
  <si>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</si>
  <si>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</si>
  <si>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</si>
  <si>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</si>
  <si>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</si>
  <si>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</si>
  <si>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</si>
  <si>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</si>
  <si>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</si>
  <si>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</si>
  <si>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</si>
  <si>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</si>
  <si>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</si>
  <si>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</si>
  <si>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</si>
  <si>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</si>
  <si>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</si>
  <si>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</si>
  <si>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</si>
  <si>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</si>
  <si>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</si>
  <si>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</si>
  <si>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</si>
  <si>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</si>
  <si>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</si>
  <si>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</si>
  <si>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</si>
  <si>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</si>
  <si>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</si>
  <si>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</si>
  <si>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</si>
  <si>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</si>
  <si>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</si>
  <si>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</si>
  <si>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</si>
  <si>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</si>
  <si>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</si>
  <si>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</si>
  <si>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</si>
  <si>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</si>
  <si>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</si>
  <si>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</si>
  <si>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</si>
  <si>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</si>
  <si>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</si>
  <si>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</si>
  <si>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</si>
  <si>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</si>
  <si>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</si>
  <si>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</si>
  <si>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</si>
  <si>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</si>
  <si>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</si>
  <si>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</si>
  <si>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</si>
  <si>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</si>
  <si>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</si>
  <si>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</si>
  <si>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</si>
  <si>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</si>
  <si>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</si>
  <si>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</si>
  <si>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</si>
  <si>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</si>
  <si>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</si>
  <si>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</si>
  <si>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</si>
  <si>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</si>
  <si>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</si>
  <si>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</si>
  <si>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</si>
  <si>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</si>
  <si>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</si>
  <si>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</si>
  <si>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</si>
  <si>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</si>
  <si>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</si>
  <si>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</si>
  <si>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</si>
  <si>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</si>
  <si>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</si>
  <si>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</si>
  <si>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</si>
  <si>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</si>
  <si>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</si>
  <si>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</si>
  <si>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</si>
  <si>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</si>
  <si>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</si>
  <si>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</si>
  <si>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</si>
  <si>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</si>
  <si>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</si>
  <si>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</si>
  <si>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</si>
  <si>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</si>
  <si>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</si>
  <si>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</si>
  <si>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</si>
  <si>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</si>
  <si>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</si>
  <si>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</si>
  <si>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</si>
  <si>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</si>
  <si>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</si>
  <si>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</si>
  <si>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</si>
  <si>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</si>
  <si>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</si>
  <si>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</si>
  <si>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</si>
  <si>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</si>
  <si>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</si>
  <si>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</si>
  <si>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</si>
  <si>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</si>
  <si>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</si>
  <si>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</si>
  <si>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</si>
  <si>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</si>
  <si>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</si>
  <si>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</si>
  <si>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</si>
  <si>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</si>
  <si>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</si>
  <si>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</si>
  <si>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</si>
  <si>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</si>
  <si>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</si>
  <si>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</si>
  <si>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</si>
  <si>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</si>
  <si>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</si>
  <si>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</si>
  <si>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</si>
  <si>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</si>
  <si>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</si>
  <si>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</si>
  <si>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</si>
  <si>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</si>
  <si>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</si>
  <si>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</si>
  <si>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</si>
  <si>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</si>
  <si>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</si>
  <si>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</si>
  <si>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</si>
  <si>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</si>
  <si>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</si>
  <si>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</si>
  <si>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</si>
  <si>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</si>
  <si>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</si>
  <si>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</si>
  <si>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</si>
  <si>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</si>
  <si>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</si>
  <si>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</si>
  <si>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</si>
  <si>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</si>
  <si>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</si>
  <si>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</si>
  <si>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</si>
  <si>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</si>
  <si>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</si>
  <si>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</si>
  <si>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</si>
  <si>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</si>
  <si>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</si>
  <si>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</si>
  <si>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</si>
  <si>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</si>
  <si>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</si>
  <si>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</si>
  <si>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</si>
  <si>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</si>
  <si>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</si>
  <si>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</si>
  <si>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</si>
  <si>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</si>
  <si>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</si>
  <si>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</si>
  <si>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</si>
  <si>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</si>
  <si>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</si>
  <si>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</si>
  <si>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</si>
  <si>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</si>
  <si>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</si>
  <si>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</si>
  <si>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</si>
  <si>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</si>
  <si>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</si>
  <si>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</si>
  <si>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</si>
  <si>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</si>
  <si>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</si>
  <si>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</si>
  <si>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</si>
  <si>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</si>
  <si>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</si>
  <si>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</si>
  <si>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</si>
  <si>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</si>
  <si>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</si>
  <si>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</si>
  <si>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</si>
  <si>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</si>
  <si>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</si>
  <si>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</si>
  <si>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</si>
  <si>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</si>
  <si>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</si>
  <si>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</si>
  <si>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</si>
  <si>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</si>
  <si>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</si>
  <si>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</si>
  <si>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</si>
  <si>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</si>
  <si>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</si>
  <si>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</si>
  <si>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</si>
  <si>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</si>
  <si>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</si>
  <si>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</si>
  <si>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</si>
  <si>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</si>
  <si>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</si>
  <si>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</si>
  <si>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</si>
  <si>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</si>
  <si>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</si>
  <si>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</si>
  <si>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</si>
  <si>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</si>
  <si>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</si>
  <si>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</si>
  <si>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</si>
  <si>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</si>
  <si>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</si>
  <si>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</si>
  <si>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</si>
  <si>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</si>
  <si>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</si>
  <si>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</si>
  <si>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</si>
  <si>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</si>
  <si>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</si>
  <si>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</si>
  <si>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</si>
  <si>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</si>
  <si>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</si>
  <si>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</si>
  <si>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</si>
  <si>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</si>
  <si>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</si>
  <si>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</si>
  <si>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</si>
  <si>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</si>
  <si>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</si>
  <si>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</si>
  <si>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</si>
  <si>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</si>
  <si>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</si>
  <si>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</si>
  <si>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</si>
  <si>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</si>
  <si>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</si>
  <si>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</si>
  <si>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</si>
  <si>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</si>
  <si>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</si>
  <si>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</si>
  <si>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</si>
  <si>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</si>
  <si>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</si>
  <si>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</si>
  <si>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</si>
  <si>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</si>
  <si>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</si>
  <si>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</si>
  <si>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</si>
  <si>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</si>
  <si>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</si>
  <si>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</si>
  <si>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</si>
  <si>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</si>
  <si>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</si>
  <si>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</si>
  <si>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</si>
  <si>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</si>
  <si>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</si>
  <si>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</si>
  <si>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</si>
  <si>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</si>
  <si>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</si>
  <si>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</si>
  <si>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</si>
  <si>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</si>
  <si>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</si>
  <si>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</si>
  <si>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</si>
  <si>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</si>
  <si>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</si>
  <si>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</si>
  <si>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</si>
  <si>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</si>
  <si>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</si>
  <si>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</si>
  <si>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</si>
  <si>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</si>
  <si>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</si>
  <si>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</si>
  <si>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</si>
  <si>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</si>
  <si>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</si>
  <si>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</si>
  <si>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</si>
  <si>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</si>
  <si>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</si>
  <si>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</si>
  <si>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</si>
  <si>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</si>
  <si>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</si>
  <si>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</si>
  <si>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</si>
  <si>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</si>
  <si>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</si>
  <si>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</si>
  <si>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</si>
  <si>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</si>
  <si>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</si>
  <si>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</si>
  <si>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</si>
  <si>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</si>
  <si>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</si>
  <si>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</si>
  <si>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</si>
  <si>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</si>
  <si>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</si>
  <si>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</si>
  <si>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</si>
  <si>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</si>
  <si>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</si>
  <si>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</si>
  <si>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</si>
  <si>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</si>
  <si>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</si>
  <si>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</si>
  <si>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</si>
  <si>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</si>
  <si>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</si>
  <si>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</si>
  <si>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</si>
  <si>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</si>
  <si>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</si>
  <si>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</si>
  <si>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</si>
  <si>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</si>
  <si>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</si>
  <si>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</si>
  <si>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</si>
  <si>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</si>
  <si>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</si>
  <si>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</si>
  <si>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</si>
  <si>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</si>
  <si>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</si>
  <si>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</si>
  <si>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</si>
  <si>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</si>
  <si>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</si>
  <si>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</si>
  <si>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</si>
  <si>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</si>
  <si>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</si>
  <si>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</si>
  <si>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</si>
  <si>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</si>
  <si>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</si>
  <si>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</si>
  <si>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</si>
  <si>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</si>
  <si>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</si>
  <si>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</si>
  <si>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</si>
  <si>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</si>
  <si>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</si>
  <si>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</si>
  <si>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</si>
  <si>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</si>
  <si>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</si>
  <si>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</si>
  <si>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</si>
  <si>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</si>
  <si>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</si>
  <si>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</si>
  <si>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</si>
  <si>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</si>
  <si>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</si>
  <si>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</si>
  <si>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</si>
  <si>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</si>
  <si>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</si>
  <si>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</si>
  <si>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</si>
  <si>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</si>
  <si>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</si>
  <si>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</si>
  <si>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</si>
  <si>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</si>
  <si>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</si>
  <si>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</si>
  <si>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</si>
  <si>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</si>
  <si>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</si>
  <si>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</si>
  <si>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</si>
  <si>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</si>
  <si>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</si>
  <si>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</si>
  <si>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</si>
  <si>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</si>
  <si>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</si>
  <si>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</si>
  <si>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</si>
  <si>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</si>
  <si>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</si>
  <si>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</si>
  <si>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</si>
  <si>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</si>
  <si>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</si>
  <si>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</si>
  <si>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</si>
  <si>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</si>
  <si>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</si>
  <si>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</si>
  <si>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</si>
  <si>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</si>
  <si>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</si>
  <si>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</si>
  <si>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</si>
  <si>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</si>
  <si>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</si>
  <si>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</si>
  <si>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</si>
  <si>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</si>
  <si>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</si>
  <si>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</si>
  <si>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</si>
  <si>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</si>
  <si>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</si>
  <si>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</si>
  <si>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</si>
  <si>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</si>
  <si>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</si>
  <si>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</si>
  <si>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</si>
  <si>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</si>
  <si>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</si>
  <si>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</si>
  <si>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</si>
  <si>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</si>
  <si>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</si>
  <si>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</si>
  <si>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</si>
  <si>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</si>
  <si>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</si>
  <si>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</si>
  <si>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</si>
  <si>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</si>
  <si>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</si>
  <si>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</si>
  <si>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</si>
  <si>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</si>
  <si>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</si>
  <si>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</si>
  <si>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</si>
  <si>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</si>
  <si>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</si>
  <si>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</si>
  <si>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</si>
  <si>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</si>
  <si>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</si>
  <si>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</si>
  <si>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</si>
  <si>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</si>
  <si>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</si>
  <si>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</si>
  <si>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</si>
  <si>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</si>
  <si>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</si>
  <si>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</si>
  <si>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</si>
  <si>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</si>
  <si>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</si>
  <si>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</si>
  <si>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</si>
  <si>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</si>
  <si>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</si>
  <si>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</si>
  <si>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</si>
  <si>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</si>
  <si>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</si>
  <si>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</si>
  <si>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</si>
  <si>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</si>
  <si>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</si>
  <si>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</si>
  <si>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</si>
  <si>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</si>
  <si>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</si>
  <si>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</si>
  <si>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</si>
  <si>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</si>
  <si>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</si>
  <si>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</si>
  <si>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</si>
  <si>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</si>
  <si>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</si>
  <si>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</si>
  <si>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</si>
  <si>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</si>
  <si>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</si>
  <si>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</si>
  <si>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</si>
  <si>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</si>
  <si>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</si>
  <si>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</si>
  <si>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</si>
  <si>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</si>
  <si>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</si>
  <si>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</si>
  <si>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</si>
  <si>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</si>
  <si>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</si>
  <si>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</si>
  <si>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</si>
  <si>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</si>
  <si>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</si>
  <si>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</si>
  <si>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</si>
  <si>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</si>
  <si>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</si>
  <si>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</si>
  <si>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</si>
  <si>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</si>
  <si>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</si>
  <si>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</si>
  <si>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</si>
  <si>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</si>
  <si>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</si>
  <si>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</si>
  <si>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</si>
  <si>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</si>
  <si>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</si>
  <si>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</si>
  <si>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</si>
  <si>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</si>
  <si>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</si>
  <si>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</si>
  <si>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</si>
  <si>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</si>
  <si>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</si>
  <si>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</si>
  <si>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</si>
  <si>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</si>
  <si>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</si>
  <si>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</si>
  <si>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</si>
  <si>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</si>
  <si>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</si>
  <si>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</si>
  <si>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</si>
  <si>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</si>
  <si>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</si>
  <si>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</si>
  <si>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</si>
  <si>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</si>
  <si>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</si>
  <si>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</si>
  <si>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</si>
  <si>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</si>
  <si>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</si>
  <si>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</si>
  <si>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</si>
  <si>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</si>
  <si>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</si>
  <si>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</si>
  <si>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</si>
  <si>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</si>
  <si>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</si>
  <si>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</si>
  <si>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</si>
  <si>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</si>
  <si>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</si>
  <si>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</si>
  <si>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</si>
  <si>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</si>
  <si>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</si>
  <si>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</si>
  <si>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</si>
  <si>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</si>
  <si>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</si>
  <si>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</si>
  <si>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</si>
  <si>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</si>
  <si>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</si>
  <si>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</si>
  <si>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</si>
  <si>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</si>
  <si>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</si>
  <si>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</si>
  <si>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</si>
  <si>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</si>
  <si>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</si>
  <si>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</si>
  <si>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</si>
  <si>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</si>
  <si>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</si>
  <si>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</si>
  <si>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</si>
  <si>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</si>
  <si>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</si>
  <si>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</si>
  <si>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</si>
  <si>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</si>
  <si>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</si>
  <si>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</si>
  <si>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</si>
  <si>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</si>
  <si>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</si>
  <si>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</si>
  <si>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</si>
  <si>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</si>
  <si>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</si>
  <si>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</si>
  <si>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</si>
  <si>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</si>
  <si>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</si>
  <si>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</si>
  <si>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</si>
  <si>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</si>
  <si>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</si>
  <si>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</si>
  <si>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</si>
  <si>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</si>
  <si>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</si>
  <si>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</si>
  <si>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</si>
  <si>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</si>
  <si>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</si>
  <si>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</si>
  <si>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</si>
  <si>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</si>
  <si>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</si>
  <si>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</si>
  <si>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</si>
  <si>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</si>
  <si>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</si>
  <si>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</si>
  <si>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</si>
  <si>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</si>
  <si>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</si>
  <si>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</si>
  <si>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</si>
  <si>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</si>
  <si>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</si>
  <si>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</si>
  <si>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</si>
  <si>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</si>
  <si>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</si>
  <si>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</si>
  <si>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</si>
  <si>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</si>
  <si>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</si>
  <si>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</si>
  <si>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</si>
  <si>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</si>
  <si>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</si>
  <si>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</si>
  <si>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</si>
  <si>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</si>
  <si>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</si>
  <si>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</si>
  <si>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</si>
  <si>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</si>
  <si>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</si>
  <si>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</si>
  <si>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</si>
  <si>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</si>
  <si>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</si>
  <si>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</si>
  <si>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</si>
  <si>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</si>
  <si>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</si>
  <si>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</si>
  <si>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</si>
  <si>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</si>
  <si>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</si>
  <si>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</si>
  <si>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</si>
  <si>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</si>
  <si>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</si>
  <si>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</si>
  <si>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</si>
  <si>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</si>
  <si>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</si>
  <si>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</si>
  <si>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</si>
  <si>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</si>
  <si>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</si>
  <si>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</si>
  <si>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</si>
  <si>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</si>
  <si>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</si>
  <si>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</si>
  <si>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</si>
  <si>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</si>
  <si>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</si>
  <si>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</si>
  <si>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</si>
  <si>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</si>
  <si>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</si>
  <si>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</si>
  <si>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</si>
  <si>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</si>
  <si>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</si>
  <si>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</si>
  <si>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</si>
  <si>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</si>
  <si>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</si>
  <si>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</si>
  <si>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</si>
  <si>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</si>
  <si>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</si>
  <si>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</si>
  <si>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</si>
  <si>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</si>
  <si>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</si>
  <si>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</si>
  <si>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</si>
  <si>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</si>
  <si>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</si>
  <si>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</si>
  <si>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</si>
  <si>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</si>
  <si>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</si>
  <si>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</si>
  <si>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</si>
  <si>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</si>
  <si>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</si>
  <si>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</si>
  <si>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</si>
  <si>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</si>
  <si>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</si>
  <si>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</si>
  <si>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</si>
  <si>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</si>
  <si>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</si>
  <si>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</si>
  <si>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</si>
  <si>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</si>
  <si>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</si>
  <si>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</si>
  <si>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</si>
  <si>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</si>
  <si>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</si>
  <si>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</si>
  <si>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</si>
  <si>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</si>
  <si>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</si>
  <si>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</si>
  <si>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</si>
  <si>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</si>
  <si>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</si>
  <si>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</si>
  <si>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</si>
  <si>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</si>
  <si>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</si>
  <si>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</si>
  <si>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</si>
  <si>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</si>
  <si>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</si>
  <si>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</si>
  <si>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</si>
  <si>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</si>
  <si>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</si>
  <si>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</si>
  <si>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</si>
  <si>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</si>
  <si>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</si>
  <si>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</si>
  <si>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</si>
  <si>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</si>
  <si>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</si>
  <si>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</si>
  <si>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</si>
  <si>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</si>
  <si>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</si>
  <si>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</si>
  <si>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</si>
  <si>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</si>
  <si>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</si>
  <si>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</si>
  <si>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</si>
  <si>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</si>
  <si>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</si>
  <si>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</si>
  <si>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</si>
  <si>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</si>
  <si>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</si>
  <si>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</si>
  <si>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</si>
  <si>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</si>
  <si>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</si>
  <si>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</si>
  <si>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Revision made includes corrected "Pass"/"-"/"Fail" criteria calculation: Now includes lower limit decision factors. Size of Note field of certificate has been increased.</t>
  </si>
  <si>
    <r>
      <t xml:space="preserve">Dwyer Instruments, Inc., 
102 Indiana Highway 212, Michigan City, Indiana 46360 USA
Telephone: +1 800.872.9141, +1 219.879.8000; Fax: +1 219.872.9057
</t>
    </r>
    <r>
      <rPr>
        <b/>
        <sz val="12"/>
        <color theme="1"/>
        <rFont val="Arial"/>
        <family val="2"/>
      </rPr>
      <t xml:space="preserve">Certificate of Accreditation Number: </t>
    </r>
    <r>
      <rPr>
        <b/>
        <u/>
        <sz val="12"/>
        <color theme="1"/>
        <rFont val="Arial"/>
        <family val="2"/>
      </rPr>
      <t>AC-2815</t>
    </r>
  </si>
  <si>
    <t>Revision made includes accredited certificate number, ANAB 17025 Calibration logo, ILAC-MRA and Dywer Calibration logo.</t>
  </si>
  <si>
    <t>***PFA (Probability of False Acceptance) is a calculated probability that demonstrates incorrect acceptance decisions resulting from a calibration. A False Accept event occurs when the DUT true bias is outside the calibration limits but the calibration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</si>
  <si>
    <t>Associate Metrology Engineer</t>
  </si>
  <si>
    <t>Revision made includes changing margins on printing for Single, Plain, Unc., AFAL for larger print on the certificates of calibration. Revision also includes addition of Electrical Tabs for calibration of DMMs (or multiple discipline electrical equipment).</t>
  </si>
  <si>
    <t>Parameter:</t>
  </si>
  <si>
    <t>34401A</t>
  </si>
  <si>
    <t>Resistance</t>
  </si>
  <si>
    <t>Frequency</t>
  </si>
  <si>
    <t>Hz</t>
  </si>
  <si>
    <t>Ω</t>
  </si>
  <si>
    <t>DC Voltage</t>
  </si>
  <si>
    <t>DC Current</t>
  </si>
  <si>
    <t>AC Current</t>
  </si>
  <si>
    <t>AC Voltage</t>
  </si>
  <si>
    <t>See Calibration Data</t>
  </si>
  <si>
    <t>Calibration Data: Zero Offset, DC Current (Open Terminals) - As Found</t>
  </si>
  <si>
    <t>mA DC</t>
  </si>
  <si>
    <t>A DC</t>
  </si>
  <si>
    <t>mV DC</t>
  </si>
  <si>
    <t>V DC</t>
  </si>
  <si>
    <t>Calibration Data: Zero Offset, 4-Wire Resistance (Shorted Terminals) - As Found</t>
  </si>
  <si>
    <t>Calibration Data: Zero Offset, DC Voltage (Shorted Terminals) - As Found</t>
  </si>
  <si>
    <t>kΩ</t>
  </si>
  <si>
    <t>MΩ</t>
  </si>
  <si>
    <t>A AC @ 1 kHz</t>
  </si>
  <si>
    <t>A AC</t>
  </si>
  <si>
    <t>V AC</t>
  </si>
  <si>
    <t>mV AC @ 1 kHz</t>
  </si>
  <si>
    <t>mV AC @ 50 kHz</t>
  </si>
  <si>
    <t>V AC @ 1 kHz</t>
  </si>
  <si>
    <t>V AC @ 50 kHz</t>
  </si>
  <si>
    <t>V AC @ 10 Hz</t>
  </si>
  <si>
    <t>Hz @ 10 mV</t>
  </si>
  <si>
    <t>kHz @ 1 V</t>
  </si>
  <si>
    <t>Calibration Data: Zero Offset, DC Current (Open Terminals) - As Left</t>
  </si>
  <si>
    <t>Calibration Data: Zero Offset, DC Voltage (Shorted Terminals) - As Left</t>
  </si>
  <si>
    <t>Calibration Data: Zero Offset, 4-Wire Resistance (Shorted Terminals) - As Left</t>
  </si>
  <si>
    <t>Calibration Data: DC Voltage - As Left</t>
  </si>
  <si>
    <t>Calibration Data: 4-Wire Resistance - As Left</t>
  </si>
  <si>
    <t>Calibration Data: 2-Wire Resistance - As Left</t>
  </si>
  <si>
    <t>Calibration Data: DC Current - As Left</t>
  </si>
  <si>
    <t>Calibration Data: AC Current (AC Filter Slow) - As Left</t>
  </si>
  <si>
    <t>Calibration Data: AC Voltage (AC Filter Slow) - As Left</t>
  </si>
  <si>
    <t>Calibration Data: Frequency - As Left</t>
  </si>
  <si>
    <t xml:space="preserve">Calibration Data: DC Voltage - As Found </t>
  </si>
  <si>
    <t>Calibration Data: 4-Wire Resistance - As Found</t>
  </si>
  <si>
    <t>Calibration Data: 2-Wire Resistance - As Found</t>
  </si>
  <si>
    <t xml:space="preserve">Calibration Data: DC Current - As Found </t>
  </si>
  <si>
    <t xml:space="preserve">Calibration Data: AC Current (AC Filter Slow) - As Found </t>
  </si>
  <si>
    <t xml:space="preserve">Calibration Data: AC Voltage (AC Filter Slow) - As Found </t>
  </si>
  <si>
    <t>Calibration Data: Frequency - As Found</t>
  </si>
  <si>
    <t>Accuracy Specifications: ± ( % of reading + % of range ) with 1 Year Interval and Temperature of 23 ° C ± 5 ° C</t>
  </si>
  <si>
    <t>Accuracy Specifications: ± ( % of reading ) with 1 Year Interval and Temperature of 23 ° C ± 5 ° C</t>
  </si>
  <si>
    <t>Parameter &amp; Accuracy Specification Details</t>
  </si>
  <si>
    <r>
      <rPr>
        <b/>
        <sz val="12"/>
        <color theme="1"/>
        <rFont val="Arial"/>
        <family val="2"/>
      </rPr>
      <t xml:space="preserve">DC Voltage
</t>
    </r>
    <r>
      <rPr>
        <sz val="12"/>
        <color theme="1"/>
        <rFont val="Arial"/>
        <family val="2"/>
      </rPr>
      <t xml:space="preserve">Range: 100.0000 mV | Spec.: 0.0050 + 0.0035
Range: 1.000000 V | Spec.: 0.0040 + 0.0007
Range: 10.00000 V | Spec.: 0.0035 + 0.0005
Range: 100.0000 V | Spec.: 0.0045 + 0.0006
Range: 1000.000 V | Spec.: 0.0045 + 0.0010
</t>
    </r>
    <r>
      <rPr>
        <b/>
        <sz val="12"/>
        <color theme="1"/>
        <rFont val="Arial"/>
        <family val="2"/>
      </rPr>
      <t xml:space="preserve">True RMS AC Voltage
</t>
    </r>
    <r>
      <rPr>
        <sz val="12"/>
        <color theme="1"/>
        <rFont val="Arial"/>
        <family val="2"/>
      </rPr>
      <t>Range: 100.0000 mV
Frequency: 3 to 5 Hz | Spec.: 1.00 + 0.04
Frequency: 5 to 10 Hz | Spec.: 0.35 + 0.04
Frequency: 10 Hz to 20 kHz | Spec.: 0.06 + 0.04
Frequency: 20 to 50 kHz | Spec.: 0.12 + 0.05
Frequency: 50 to 100 kHz | Spec.: 0.60 + 0.08
Frequency: 100 to 300 kHz | Spec.: 4.00 + 0.50
Range: 1.000000 to 750.000 V
Frequency: 3 to 5 Hz | Spec.: 1.00 + 0.03
Frequency: 5 to 10 Hz | Spec.: 0.35 + 0.03
Frequency: 10 Hz to 20 kHz | Spec.: 0.06 + 0.03
Frequency: 20 to 50 kHz | Spec.: 0.12 + 0.05
Frequency: 50 to 100 kHz | Spec.: 0.60 + 0.08
Frequency: 100 to 300 kHz | Spec.: 4.00 + 0.50</t>
    </r>
  </si>
  <si>
    <r>
      <rPr>
        <b/>
        <sz val="12"/>
        <color theme="1"/>
        <rFont val="Arial"/>
        <family val="2"/>
      </rPr>
      <t>Resistance</t>
    </r>
    <r>
      <rPr>
        <sz val="12"/>
        <color theme="1"/>
        <rFont val="Arial"/>
        <family val="2"/>
      </rPr>
      <t xml:space="preserve">
Range: 100.0000 Ω | Spec.: 0.010 + 0.004
Range: 1.000000 kΩ | Spec.: 0.010 + 0.001
Range: 10.00000 kΩ | Spec.: 0.010 + 0.001
Range: 100.0000 kΩ | Spec.: 0.010 + 0.001
Range: 1.000000 MΩ | Spec.: 0.010 + 0.001
Range: 10.00000 MΩ | Spec.: 0.040 + 0.001
Range: 100.0000 MΩ | Spec.: 0.800 + 0.010
</t>
    </r>
    <r>
      <rPr>
        <b/>
        <sz val="12"/>
        <color theme="1"/>
        <rFont val="Arial"/>
        <family val="2"/>
      </rPr>
      <t>Frequency</t>
    </r>
    <r>
      <rPr>
        <sz val="12"/>
        <color theme="1"/>
        <rFont val="Arial"/>
        <family val="2"/>
      </rPr>
      <t xml:space="preserve">
Range: 100 mV to 750 V
Frequency: 3 to 5 Hz | Spec.: 0.10
Frequency: 5 to 10 Hz | Spec: 0.05
Frequency: 10 to 40 Hz | Spec.: 0.03
Frequency: 40 Hz to 300 kHz | Spec.: 0.01</t>
    </r>
  </si>
  <si>
    <r>
      <rPr>
        <b/>
        <sz val="12"/>
        <color theme="1"/>
        <rFont val="Arial"/>
        <family val="2"/>
      </rPr>
      <t>DC Current</t>
    </r>
    <r>
      <rPr>
        <sz val="12"/>
        <color theme="1"/>
        <rFont val="Arial"/>
        <family val="2"/>
      </rPr>
      <t xml:space="preserve">
Range: 10.00000 mA | Spec.: 0.050 + 0.020
Range: 100.0000 mA | Spec.: 0.050 + 0.005
Range: 1.000000 A | Spec.: 0.100 + 0.010
Range: 3.000000 A | Spec.: 0.120 + 0.020
</t>
    </r>
    <r>
      <rPr>
        <b/>
        <sz val="12"/>
        <color theme="1"/>
        <rFont val="Arial"/>
        <family val="2"/>
      </rPr>
      <t xml:space="preserve">
True RMS AC Current</t>
    </r>
    <r>
      <rPr>
        <sz val="12"/>
        <color theme="1"/>
        <rFont val="Arial"/>
        <family val="2"/>
      </rPr>
      <t xml:space="preserve">
Range: 1.000000 A
Frequency: 3 to 5 Hz | Spec.: 1.00 + 0.04
Frequency: 5 to 10 Hz | Spec.: 0.30 + 0.04
Frequency: 10 Hz to 5 kHz | Spec.: 0.10 + 0.04
Range: 3.00000 A
Frequency: 3 to 5 Hz | Spec.: 1.10 + 0.06
Frequency: 5 to 10 Hz | Spec.: 0.35 + 0.06
Frequency: 10 Hz to 5 kHz | Spec.: 0.15 + 0.06</t>
    </r>
  </si>
  <si>
    <t>34450A</t>
  </si>
  <si>
    <t>Capacitance</t>
  </si>
  <si>
    <r>
      <rPr>
        <b/>
        <sz val="12"/>
        <color theme="1"/>
        <rFont val="Arial"/>
        <family val="2"/>
      </rPr>
      <t xml:space="preserve">DC Voltage
</t>
    </r>
    <r>
      <rPr>
        <sz val="12"/>
        <color theme="1"/>
        <rFont val="Arial"/>
        <family val="2"/>
      </rPr>
      <t xml:space="preserve">Range: 100.0000 mV | Spec.: 0.018 + 0.008
Range: 1.000000 V | Spec.: 0.015 + 0.005
Range: 10.00000 V | Spec.: 0.015 + 0.005
Range: 100.0000 V | Spec.: 0.015 + 0.005
Range: 1000.000 V | Spec.: 0.015 + 0.005
</t>
    </r>
    <r>
      <rPr>
        <b/>
        <sz val="12"/>
        <color theme="1"/>
        <rFont val="Arial"/>
        <family val="2"/>
      </rPr>
      <t xml:space="preserve">True RMS AC Voltage
</t>
    </r>
    <r>
      <rPr>
        <sz val="12"/>
        <color theme="1"/>
        <rFont val="Arial"/>
        <family val="2"/>
      </rPr>
      <t>Range: 100.0000 mV
Frequency: 20 to 45 Hz | Spec.: 1.0 + 0.1
Frequency: 45 Hz to 10 kHz | Spec.: 0.2 + 0.1
Frequency: 10 to 30 kHz | Spec.: 1.5 + 0.3
Frequency: 30 to 100 kHz | Spec.: 3.0 + 0.3
Range: 1.000000 to 750.000 V
Frequency: 20 to 45 Hz | Spec.: 1.0 + 0.1
Frequency: 45 Hz to 10 kHz | Spec.: 0.2 + 0.1
Frequency: 10 to 30 kHz | Spec.: 1.5 + 0.3
Frequency: 30 to 100 kHz | Spec.: 3.0 + 0.3</t>
    </r>
  </si>
  <si>
    <t>Accuracy Specifications: ± ( % of Reading + % of Range ) with 1 Year Interval, Temperature of 23 °C ± 5 °C and 90 Minute Warm-Up</t>
  </si>
  <si>
    <t>Accuracy Specifications: ± ( % of Reading + 3 Counts ) with 1 Year Interval, Temperature of 23 °C ± 5 °C and 90 Minute Warm-Up</t>
  </si>
  <si>
    <r>
      <rPr>
        <b/>
        <sz val="12"/>
        <color theme="1"/>
        <rFont val="Arial"/>
        <family val="2"/>
      </rPr>
      <t>DC Current</t>
    </r>
    <r>
      <rPr>
        <sz val="12"/>
        <color theme="1"/>
        <rFont val="Arial"/>
        <family val="2"/>
      </rPr>
      <t xml:space="preserve">
Range: 100.000 </t>
    </r>
    <r>
      <rPr>
        <sz val="12"/>
        <color theme="1"/>
        <rFont val="Calibri"/>
        <family val="2"/>
      </rPr>
      <t>μ</t>
    </r>
    <r>
      <rPr>
        <sz val="12"/>
        <color theme="1"/>
        <rFont val="Arial"/>
        <family val="2"/>
      </rPr>
      <t xml:space="preserve">A | Spec.: 0.05 + 0.015
Range: 1.00000 mA | Spec.: 0.05 + 0.007
Range: 10.0000 mA | Spec.: 0.05 + 0.015
Range: 100.000 mA | Spec.: 0.05 + 0.007
Range: 1.00000 A | Spec.: 0.10 + 0.015
Range: 10.0000 A | Spec.: 0.25 + 0.007
</t>
    </r>
    <r>
      <rPr>
        <b/>
        <sz val="12"/>
        <color theme="1"/>
        <rFont val="Arial"/>
        <family val="2"/>
      </rPr>
      <t xml:space="preserve">
True RMS AC Current</t>
    </r>
    <r>
      <rPr>
        <sz val="12"/>
        <color theme="1"/>
        <rFont val="Arial"/>
        <family val="2"/>
      </rPr>
      <t xml:space="preserve">
Range: 10.0000 mA to 10.0000 A
Frequency: 20 to 45 Hz | Spec.: 1.5 + 0.1
Frequency: 45 Hz to 1 kHz | Spec.: 0.5 + 0.1
Frequency: 1 to 10 kHz | Spec.: 2.0 + 0.2
</t>
    </r>
    <r>
      <rPr>
        <b/>
        <sz val="12"/>
        <color theme="1"/>
        <rFont val="Arial"/>
        <family val="2"/>
      </rPr>
      <t>Frequency</t>
    </r>
    <r>
      <rPr>
        <sz val="12"/>
        <color theme="1"/>
        <rFont val="Arial"/>
        <family val="2"/>
      </rPr>
      <t xml:space="preserve">
Range: 100.000 mV to 750.00 V
Frequency: 20 Hz to 300 kHz | Spec.: 0.02 + 3
Range: 10.0000 mA to 10.0000 A
Frequency: 20 Hz to 10 kHz | Spec.: 0.02 + 3
</t>
    </r>
    <r>
      <rPr>
        <b/>
        <sz val="12"/>
        <color theme="1"/>
        <rFont val="Arial"/>
        <family val="2"/>
      </rPr>
      <t/>
    </r>
  </si>
  <si>
    <r>
      <rPr>
        <b/>
        <sz val="12"/>
        <color theme="1"/>
        <rFont val="Arial"/>
        <family val="2"/>
      </rPr>
      <t>Resistance</t>
    </r>
    <r>
      <rPr>
        <sz val="12"/>
        <color theme="1"/>
        <rFont val="Arial"/>
        <family val="2"/>
      </rPr>
      <t xml:space="preserve">
Range: 100.0000 Ω | Spec.: 0.050 + 0.008
Range: 1.000000 kΩ | Spec.: 0.050 + 0.008
Range: 10.00000 kΩ | Spec.: 0.050 + 0.005
Range: 100.0000 kΩ | Spec.: 0.050 + 0.005
Range: 1.000000 MΩ | Spec.: 0.060 + 0.005
Range: 10.00000 MΩ | Spec.: 0.250 + 0.005
Range: 100.0000 MΩ | Spec.: 2.000 + 0.005
</t>
    </r>
    <r>
      <rPr>
        <b/>
        <sz val="12"/>
        <color theme="1"/>
        <rFont val="Arial"/>
        <family val="2"/>
      </rPr>
      <t>Capacitance</t>
    </r>
    <r>
      <rPr>
        <sz val="12"/>
        <color theme="1"/>
        <rFont val="Arial"/>
        <family val="2"/>
      </rPr>
      <t xml:space="preserve">
Range: 1.000 nF | Spec: -
Range: 10.00 nF | Spec: 1 + 0.5
Range: 100.0 nF | Spec: 1 + 0.5
Range: 1.000 μF | Spec: 1 + 0.5
Range: 10.00 μF | Spec: 1 + 0.5
Range: 100.0 μF | Spec: 1 + 0.5
Range: 1.000 mF | Spec: 1 + 0.5
Range: 10.00 mF | Spec: 2 + 0.5
</t>
    </r>
    <r>
      <rPr>
        <b/>
        <sz val="12"/>
        <color theme="1"/>
        <rFont val="Arial"/>
        <family val="2"/>
      </rPr>
      <t/>
    </r>
  </si>
  <si>
    <r>
      <rPr>
        <sz val="12"/>
        <color theme="1"/>
        <rFont val="Calibri"/>
        <family val="2"/>
      </rPr>
      <t>μ</t>
    </r>
    <r>
      <rPr>
        <sz val="12"/>
        <color theme="1"/>
        <rFont val="Arial"/>
        <family val="2"/>
      </rPr>
      <t>A DC</t>
    </r>
  </si>
  <si>
    <t>Calibration Data: Zero Offset, Capacitance (Open Terminals) - As Found</t>
  </si>
  <si>
    <t>nF</t>
  </si>
  <si>
    <r>
      <rPr>
        <sz val="12"/>
        <color theme="1"/>
        <rFont val="Calibri"/>
        <family val="2"/>
      </rPr>
      <t>μ</t>
    </r>
    <r>
      <rPr>
        <sz val="12"/>
        <color theme="1"/>
        <rFont val="Arial"/>
        <family val="2"/>
      </rPr>
      <t>F</t>
    </r>
  </si>
  <si>
    <t>mF</t>
  </si>
  <si>
    <t>kV DC</t>
  </si>
  <si>
    <t>Calibration Data: Zero Offset, 2-Wire Resistance (Shorted Terminals) - As Found</t>
  </si>
  <si>
    <t xml:space="preserve">Calibration Data: AC Voltage - As Found </t>
  </si>
  <si>
    <t>mV AC @ 20 Hz</t>
  </si>
  <si>
    <t>mV AC @ 45 Hz</t>
  </si>
  <si>
    <t>mV AC @ 10 kHz</t>
  </si>
  <si>
    <t>mV AC @ 30 kHz</t>
  </si>
  <si>
    <t>mV AC @ 100 kHz</t>
  </si>
  <si>
    <t>V AC @ 20 Hz</t>
  </si>
  <si>
    <t>V AC @ 45 Hz</t>
  </si>
  <si>
    <t>V AC @ 10 kHz</t>
  </si>
  <si>
    <t>V AC @ 30 kHz</t>
  </si>
  <si>
    <t>V AC @ 100 kHz</t>
  </si>
  <si>
    <t>Calibration Data: Capacitance - As Found</t>
  </si>
  <si>
    <t>Hz @ 100 mV</t>
  </si>
  <si>
    <t xml:space="preserve">Calibration Data: AC Current - As Found </t>
  </si>
  <si>
    <t>mA AC @ 20 Hz</t>
  </si>
  <si>
    <t>mA AC @ 45 Hz</t>
  </si>
  <si>
    <t>mA AC @ 1 kHz</t>
  </si>
  <si>
    <t>mA AC @ 5 kHz</t>
  </si>
  <si>
    <t>mA AC @ 10 kHz</t>
  </si>
  <si>
    <t>A AC @ 20 Hz</t>
  </si>
  <si>
    <t>A AC @ 45 Hz</t>
  </si>
  <si>
    <t>A AC @ 5 kHz</t>
  </si>
  <si>
    <t>Calibration Data: Zero Offset, Capacitance (Open Terminals) - As Left</t>
  </si>
  <si>
    <t>Calibration Data: Zero Offset, 2-Wire Resistance (Shorted Terminals) - As Left</t>
  </si>
  <si>
    <t>Calibration Data: AC Voltage - As Left</t>
  </si>
  <si>
    <t>Calibration Data: Capacitance - As Left</t>
  </si>
  <si>
    <t>Calibration Data: AC Current - As Left</t>
  </si>
  <si>
    <t>Calibration Data - As Found</t>
  </si>
  <si>
    <t>Calibration Data - As Left</t>
  </si>
  <si>
    <t xml:space="preserve">Revision made includes new ANAB 17025 Calibration / ILAC-MRA logo as well as an update to the EMU calculation.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</si>
</sst>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numFmt numFmtId="165" formatCode="0.000"/>
    <numFmt numFmtId="166" formatCode="0.0000"/>
    <numFmt numFmtId="167" formatCode="0.00000"/>
    <numFmt numFmtId="168" formatCode="0.000000"/>
  </numFmts>
  <fonts count="37"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
      <b/>
      <sz val="34"/>
      <color theme="1"/>
      <name val="Calibri"/>
      <family val="2"/>
      <scheme val="minor"/>
    </font>
    <font>
      <b/>
      <u/>
      <sz val="12"/>
      <color theme="1"/>
      <name val="Arial"/>
      <family val="2"/>
    </font>
    <font>
      <sz val="12"/>
      <color theme="1"/>
      <name val="Calibri"/>
      <family val="2"/>
    </font>
    <font>
      <sz val="13"/>
      <color rgb="FF000000"/>
      <name val="Calibri"/>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9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theme="0" tint="-0.499984740745262"/>
      </top>
      <bottom style="medium">
        <color indexed="64"/>
      </bottom>
      <diagonal/>
    </border>
    <border>
      <left style="medium">
        <color indexed="64"/>
      </left>
      <right/>
      <top style="thin">
        <color theme="0" tint="-0.499984740745262"/>
      </top>
      <bottom style="medium">
        <color indexed="64"/>
      </bottom>
      <diagonal/>
    </border>
    <border>
      <left style="thin">
        <color theme="0" tint="-0.499984740745262"/>
      </left>
      <right/>
      <top/>
      <bottom style="thin">
        <color theme="0" tint="-0.499984740745262"/>
      </bottom>
      <diagonal/>
    </border>
    <border>
      <left style="thin">
        <color indexed="64"/>
      </left>
      <right/>
      <top/>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740">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0" borderId="0" xfId="0" applyFill="1" applyAlignment="1"/>
    <xf numFmtId="0" fontId="2" fillId="0" borderId="0" xfId="0" applyFont="1" applyFill="1" applyAlignment="1"/>
    <xf numFmtId="0" fontId="10" fillId="0" borderId="0" xfId="0" applyFont="1" applyFill="1" applyAlignment="1">
      <alignment vertical="center"/>
    </xf>
    <xf numFmtId="0" fontId="16" fillId="0" borderId="0" xfId="0" applyFont="1" applyFill="1" applyBorder="1" applyAlignment="1">
      <alignment vertical="center" wrapText="1"/>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19" xfId="0" applyNumberFormat="1" applyFont="1" applyBorder="1" applyAlignment="1">
      <alignment horizontal="center" vertical="center"/>
    </xf>
    <xf numFmtId="165" fontId="7" fillId="0" borderId="0" xfId="0" applyNumberFormat="1" applyFont="1" applyBorder="1" applyAlignment="1">
      <alignment horizontal="center" vertical="center"/>
    </xf>
    <xf numFmtId="166" fontId="7" fillId="0" borderId="0" xfId="0" applyNumberFormat="1" applyFont="1" applyBorder="1" applyAlignment="1">
      <alignment horizontal="center" vertical="center"/>
    </xf>
    <xf numFmtId="10"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3" fillId="0" borderId="0"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0" fontId="7" fillId="0" borderId="25" xfId="0"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2" fontId="7" fillId="0" borderId="0" xfId="0" applyNumberFormat="1" applyFont="1" applyBorder="1" applyAlignment="1">
      <alignment horizontal="center" vertical="center"/>
    </xf>
    <xf numFmtId="167" fontId="7" fillId="0" borderId="0" xfId="0" applyNumberFormat="1" applyFont="1" applyBorder="1" applyAlignment="1">
      <alignment horizontal="center" vertical="center"/>
    </xf>
    <xf numFmtId="0" fontId="7" fillId="0" borderId="0" xfId="0" applyFont="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0" fillId="0" borderId="0" xfId="0" applyFill="1"/>
    <xf numFmtId="0" fontId="7"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49" fontId="7" fillId="0" borderId="0" xfId="0" applyNumberFormat="1" applyFont="1" applyAlignment="1">
      <alignment horizontal="center" vertical="center"/>
    </xf>
    <xf numFmtId="0" fontId="0" fillId="0" borderId="0" xfId="0" applyAlignment="1">
      <alignment horizontal="center" vertical="center"/>
    </xf>
    <xf numFmtId="49" fontId="7" fillId="0" borderId="0" xfId="0" applyNumberFormat="1" applyFont="1" applyBorder="1" applyAlignment="1">
      <alignment horizontal="center" vertical="center"/>
    </xf>
    <xf numFmtId="0" fontId="23" fillId="0" borderId="0" xfId="0" applyFont="1" applyFill="1" applyBorder="1" applyAlignment="1">
      <alignment horizontal="center" vertical="center"/>
    </xf>
    <xf numFmtId="0" fontId="8" fillId="0" borderId="0" xfId="0" applyFont="1" applyFill="1" applyAlignment="1">
      <alignment vertical="center" wrapText="1"/>
    </xf>
    <xf numFmtId="0" fontId="7" fillId="0" borderId="13" xfId="0" applyFont="1" applyBorder="1" applyAlignment="1">
      <alignment horizontal="center" vertical="center"/>
    </xf>
    <xf numFmtId="0" fontId="8" fillId="0" borderId="0" xfId="0" applyFont="1" applyFill="1" applyAlignment="1">
      <alignment horizontal="center" vertical="center" wrapText="1"/>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166" fontId="7" fillId="0" borderId="74" xfId="0" applyNumberFormat="1" applyFont="1" applyBorder="1" applyAlignment="1">
      <alignment horizontal="center" vertical="center"/>
    </xf>
    <xf numFmtId="0" fontId="7" fillId="0" borderId="74" xfId="0" applyFont="1" applyBorder="1" applyAlignment="1">
      <alignment horizontal="center" vertical="center"/>
    </xf>
    <xf numFmtId="0" fontId="6" fillId="0" borderId="76" xfId="0" applyFont="1" applyBorder="1" applyAlignment="1">
      <alignment horizontal="center" vertical="center" wrapText="1"/>
    </xf>
    <xf numFmtId="166" fontId="7" fillId="0" borderId="81" xfId="0" applyNumberFormat="1" applyFont="1" applyBorder="1" applyAlignment="1">
      <alignment horizontal="center" vertical="center"/>
    </xf>
    <xf numFmtId="0" fontId="7" fillId="0" borderId="81" xfId="0" applyFont="1" applyBorder="1" applyAlignment="1">
      <alignment horizontal="center" vertical="center"/>
    </xf>
    <xf numFmtId="166" fontId="7" fillId="0" borderId="16"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81" xfId="0" applyNumberFormat="1" applyFont="1" applyBorder="1" applyAlignment="1">
      <alignment horizontal="center" vertical="center"/>
    </xf>
    <xf numFmtId="166" fontId="7" fillId="0" borderId="74"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33" fillId="0" borderId="0" xfId="0" applyFont="1" applyFill="1" applyAlignment="1">
      <alignment horizontal="center" vertical="center"/>
    </xf>
    <xf numFmtId="0" fontId="7" fillId="0" borderId="0"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9"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165" fontId="7" fillId="0" borderId="80" xfId="0" applyNumberFormat="1" applyFont="1" applyBorder="1" applyAlignment="1">
      <alignment horizontal="center" vertical="center"/>
    </xf>
    <xf numFmtId="165" fontId="7" fillId="0" borderId="81" xfId="0" applyNumberFormat="1" applyFont="1" applyBorder="1" applyAlignment="1">
      <alignment horizontal="center" vertical="center"/>
    </xf>
    <xf numFmtId="166" fontId="7" fillId="0" borderId="81" xfId="0" applyNumberFormat="1" applyFont="1" applyBorder="1" applyAlignment="1">
      <alignment horizontal="center" vertical="center"/>
    </xf>
    <xf numFmtId="0" fontId="3" fillId="0" borderId="81" xfId="0" applyFont="1" applyBorder="1" applyAlignment="1">
      <alignment horizontal="center" vertical="center"/>
    </xf>
    <xf numFmtId="0" fontId="3" fillId="0" borderId="82" xfId="0" applyFont="1" applyBorder="1" applyAlignment="1">
      <alignment horizontal="center" vertical="center"/>
    </xf>
    <xf numFmtId="166" fontId="7" fillId="0" borderId="74" xfId="0" applyNumberFormat="1" applyFont="1" applyBorder="1" applyAlignment="1">
      <alignment horizontal="center" vertical="center"/>
    </xf>
    <xf numFmtId="0" fontId="3" fillId="0" borderId="74" xfId="0" applyFont="1" applyBorder="1" applyAlignment="1">
      <alignment horizontal="center" vertical="center"/>
    </xf>
    <xf numFmtId="0" fontId="3" fillId="0" borderId="79" xfId="0" applyFont="1" applyBorder="1" applyAlignment="1">
      <alignment horizontal="center" vertical="center"/>
    </xf>
    <xf numFmtId="165" fontId="7" fillId="0" borderId="78" xfId="0" applyNumberFormat="1" applyFont="1" applyBorder="1" applyAlignment="1">
      <alignment horizontal="center" vertical="center"/>
    </xf>
    <xf numFmtId="165" fontId="7" fillId="0" borderId="74" xfId="0" applyNumberFormat="1" applyFont="1" applyBorder="1" applyAlignment="1">
      <alignment horizontal="center" vertical="center"/>
    </xf>
    <xf numFmtId="0" fontId="6" fillId="0" borderId="76" xfId="0" applyFont="1" applyBorder="1" applyAlignment="1">
      <alignment horizontal="center" vertical="center" wrapText="1"/>
    </xf>
    <xf numFmtId="0" fontId="6" fillId="0" borderId="77" xfId="0" applyFont="1" applyBorder="1" applyAlignment="1">
      <alignment horizontal="center" vertical="center" wrapText="1"/>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75" xfId="0" applyFont="1" applyBorder="1" applyAlignment="1">
      <alignment horizontal="center" vertical="center" wrapText="1"/>
    </xf>
    <xf numFmtId="0" fontId="7" fillId="4" borderId="1"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3"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0"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xf numFmtId="0" fontId="8" fillId="0" borderId="74" xfId="0" applyFont="1" applyFill="1" applyBorder="1" applyAlignment="1">
      <alignment horizontal="center" vertical="center" wrapText="1"/>
    </xf>
    <xf numFmtId="0" fontId="6" fillId="0" borderId="87" xfId="0" applyFont="1" applyBorder="1" applyAlignment="1">
      <alignment horizontal="center" vertical="center"/>
    </xf>
    <xf numFmtId="0" fontId="6" fillId="0" borderId="67" xfId="0" applyFont="1" applyBorder="1" applyAlignment="1">
      <alignment horizontal="center" vertical="center"/>
    </xf>
    <xf numFmtId="0" fontId="7" fillId="0" borderId="65" xfId="0" applyFont="1" applyBorder="1" applyAlignment="1">
      <alignment horizontal="center" vertical="center" wrapText="1"/>
    </xf>
    <xf numFmtId="0" fontId="7" fillId="0" borderId="66" xfId="0" applyFont="1" applyBorder="1" applyAlignment="1">
      <alignment horizontal="center" vertical="center" wrapText="1"/>
    </xf>
    <xf numFmtId="0" fontId="7" fillId="0" borderId="86" xfId="0" applyFont="1" applyBorder="1" applyAlignment="1">
      <alignment horizontal="center" vertical="center" wrapText="1"/>
    </xf>
    <xf numFmtId="0" fontId="6" fillId="0" borderId="44" xfId="0" applyFont="1" applyBorder="1" applyAlignment="1">
      <alignment horizontal="center" vertical="center"/>
    </xf>
    <xf numFmtId="0" fontId="6" fillId="0" borderId="40" xfId="0" applyFont="1" applyBorder="1" applyAlignment="1">
      <alignment horizontal="center" vertical="center"/>
    </xf>
    <xf numFmtId="0" fontId="7" fillId="0" borderId="88" xfId="0" applyFont="1" applyBorder="1" applyAlignment="1">
      <alignment horizontal="center" vertical="center"/>
    </xf>
    <xf numFmtId="0" fontId="7" fillId="0" borderId="40" xfId="0" applyFont="1" applyBorder="1" applyAlignment="1">
      <alignment horizontal="center" vertical="center"/>
    </xf>
    <xf numFmtId="0" fontId="6" fillId="0" borderId="88" xfId="0" applyFont="1" applyBorder="1" applyAlignment="1">
      <alignment horizontal="center" vertical="center"/>
    </xf>
    <xf numFmtId="0" fontId="6" fillId="0" borderId="27" xfId="0" applyFont="1" applyBorder="1" applyAlignment="1">
      <alignment horizontal="center" vertical="center"/>
    </xf>
    <xf numFmtId="49" fontId="7" fillId="0" borderId="27" xfId="0" applyNumberFormat="1" applyFont="1" applyBorder="1" applyAlignment="1">
      <alignment horizontal="center" vertical="center"/>
    </xf>
    <xf numFmtId="49" fontId="7" fillId="0" borderId="26" xfId="0" applyNumberFormat="1" applyFont="1" applyBorder="1" applyAlignment="1">
      <alignment horizontal="center" vertical="center"/>
    </xf>
    <xf numFmtId="0" fontId="6" fillId="0" borderId="30" xfId="0" applyFont="1" applyBorder="1" applyAlignment="1">
      <alignment horizontal="center" vertical="center"/>
    </xf>
    <xf numFmtId="0" fontId="6" fillId="0" borderId="29" xfId="0" applyFont="1" applyBorder="1" applyAlignment="1">
      <alignment horizontal="center" vertical="center"/>
    </xf>
    <xf numFmtId="0" fontId="7" fillId="0" borderId="28" xfId="0" applyFont="1" applyBorder="1" applyAlignment="1">
      <alignment horizontal="center" vertical="center"/>
    </xf>
    <xf numFmtId="0" fontId="7" fillId="0" borderId="64" xfId="0" applyFont="1" applyBorder="1" applyAlignment="1">
      <alignment horizontal="center" vertical="center"/>
    </xf>
    <xf numFmtId="0" fontId="7" fillId="0" borderId="29" xfId="0" applyFont="1" applyBorder="1" applyAlignment="1">
      <alignment horizontal="center" vertical="center"/>
    </xf>
    <xf numFmtId="0" fontId="6" fillId="0" borderId="28" xfId="0" applyFont="1" applyBorder="1" applyAlignment="1">
      <alignment horizontal="center" vertical="center"/>
    </xf>
    <xf numFmtId="0" fontId="7" fillId="0" borderId="62" xfId="0" applyFont="1" applyBorder="1" applyAlignment="1">
      <alignment horizontal="center" vertical="center"/>
    </xf>
    <xf numFmtId="0" fontId="8" fillId="0" borderId="89"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9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90" xfId="0" applyFont="1" applyFill="1" applyBorder="1" applyAlignment="1">
      <alignment horizontal="center" vertical="center" wrapText="1"/>
    </xf>
    <xf numFmtId="0" fontId="7" fillId="0" borderId="87" xfId="0" applyFont="1" applyBorder="1" applyAlignment="1">
      <alignment horizontal="center" vertical="center"/>
    </xf>
    <xf numFmtId="0" fontId="7" fillId="0" borderId="67" xfId="0" applyFont="1" applyBorder="1" applyAlignment="1">
      <alignment horizontal="center" vertical="center"/>
    </xf>
    <xf numFmtId="0" fontId="7" fillId="0" borderId="65" xfId="0" applyFont="1" applyBorder="1" applyAlignment="1">
      <alignment horizontal="center" vertical="center"/>
    </xf>
    <xf numFmtId="0" fontId="35" fillId="0" borderId="27" xfId="0" applyFont="1" applyBorder="1" applyAlignment="1">
      <alignment horizontal="center" vertical="center"/>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1"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50" xfId="0" applyFont="1" applyBorder="1" applyAlignment="1">
      <alignment horizontal="left"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1"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xf numFmtId="166" fontId="7" fillId="0" borderId="12" xfId="0" applyNumberFormat="1" applyFont="1" applyBorder="1" applyAlignment="1">
      <alignment horizontal="center" vertical="center"/>
    </xf>
    <xf numFmtId="167" fontId="7" fillId="0" borderId="12" xfId="0" applyNumberFormat="1" applyFont="1" applyBorder="1" applyAlignment="1">
      <alignment horizontal="center" vertical="center"/>
    </xf>
    <xf numFmtId="166" fontId="7" fillId="0" borderId="15" xfId="0" applyNumberFormat="1" applyFont="1" applyBorder="1" applyAlignment="1">
      <alignment horizontal="center" vertical="center"/>
    </xf>
    <xf numFmtId="167" fontId="7" fillId="0" borderId="15" xfId="0" applyNumberFormat="1" applyFont="1" applyBorder="1" applyAlignment="1">
      <alignment horizontal="center" vertical="center"/>
    </xf>
    <xf numFmtId="168" fontId="7" fillId="0" borderId="15" xfId="0" applyNumberFormat="1" applyFont="1" applyBorder="1" applyAlignment="1">
      <alignment horizontal="center" vertical="center"/>
    </xf>
    <xf numFmtId="167" fontId="7" fillId="0" borderId="18" xfId="0" applyNumberFormat="1" applyFont="1" applyBorder="1" applyAlignment="1">
      <alignment horizontal="center" vertical="center"/>
    </xf>
    <xf numFmtId="0" fontId="36" fillId="0" borderId="91" xfId="0" applyFont="1" applyBorder="1" applyAlignment="1">
      <alignment horizontal="center"/>
    </xf>
    <xf numFmtId="168" fontId="36" fillId="0" borderId="63" xfId="0" applyNumberFormat="1" applyFont="1" applyBorder="1" applyAlignment="1">
      <alignment horizontal="center"/>
    </xf>
    <xf numFmtId="167" fontId="36" fillId="0" borderId="63" xfId="0" applyNumberFormat="1" applyFont="1" applyBorder="1" applyAlignment="1">
      <alignment horizontal="center"/>
    </xf>
    <xf numFmtId="166" fontId="36" fillId="0" borderId="63" xfId="0" applyNumberFormat="1" applyFont="1" applyBorder="1" applyAlignment="1">
      <alignment horizontal="center"/>
    </xf>
    <xf numFmtId="166" fontId="36" fillId="0" borderId="92" xfId="0" applyNumberFormat="1" applyFont="1" applyBorder="1" applyAlignment="1">
      <alignment horizontal="center"/>
    </xf>
    <xf numFmtId="0" fontId="36" fillId="0" borderId="63" xfId="0" applyFont="1" applyBorder="1" applyAlignment="1">
      <alignment horizontal="center"/>
    </xf>
    <xf numFmtId="165" fontId="36" fillId="0" borderId="92" xfId="0" applyNumberFormat="1" applyFont="1" applyBorder="1" applyAlignment="1">
      <alignment horizontal="center"/>
    </xf>
    <xf numFmtId="166" fontId="36" fillId="0" borderId="91" xfId="0" applyNumberFormat="1" applyFont="1" applyBorder="1" applyAlignment="1">
      <alignment horizontal="center"/>
    </xf>
    <xf numFmtId="167" fontId="36" fillId="0" borderId="92" xfId="0" applyNumberFormat="1" applyFont="1" applyBorder="1" applyAlignment="1">
      <alignment horizontal="center"/>
    </xf>
    <xf numFmtId="167" fontId="36" fillId="0" borderId="91" xfId="0" applyNumberFormat="1" applyFont="1" applyBorder="1" applyAlignment="1">
      <alignment horizontal="center"/>
    </xf>
    <xf numFmtId="168" fontId="36" fillId="0" borderId="91" xfId="0" applyNumberFormat="1" applyFont="1" applyBorder="1" applyAlignment="1">
      <alignment horizontal="center"/>
    </xf>
  </cellXfs>
  <cellStyles count="1">
    <cellStyle name="Normal" xfId="0" builtinId="0"/>
  </cellStyles>
  <dxfs count="138">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1CDB-4AD4-83CE-A934D077B129}"/>
            </c:ext>
          </c:extLst>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1CDB-4AD4-83CE-A934D077B129}"/>
            </c:ext>
          </c:extLst>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2-1CDB-4AD4-83CE-A934D077B129}"/>
            </c:ext>
          </c:extLst>
        </c:ser>
        <c:dLbls>
          <c:showLegendKey val="0"/>
          <c:showVal val="0"/>
          <c:showCatName val="0"/>
          <c:showSerName val="0"/>
          <c:showPercent val="0"/>
          <c:showBubbleSize val="0"/>
        </c:dLbls>
        <c:axId val="324520432"/>
        <c:axId val="324521552"/>
      </c:scatterChart>
      <c:valAx>
        <c:axId val="32452043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521552"/>
        <c:crosses val="autoZero"/>
        <c:crossBetween val="midCat"/>
      </c:valAx>
      <c:valAx>
        <c:axId val="324521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5204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c:ext xmlns:c16="http://schemas.microsoft.com/office/drawing/2014/chart" uri="{C3380CC4-5D6E-409C-BE32-E72D297353CC}">
              <c16:uniqueId val="{00000000-0939-4557-9B64-DC9CAF2D226C}"/>
            </c:ext>
          </c:extLst>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c:ext xmlns:c16="http://schemas.microsoft.com/office/drawing/2014/chart" uri="{C3380CC4-5D6E-409C-BE32-E72D297353CC}">
              <c16:uniqueId val="{00000001-0939-4557-9B64-DC9CAF2D226C}"/>
            </c:ext>
          </c:extLst>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c:ext xmlns:c16="http://schemas.microsoft.com/office/drawing/2014/chart" uri="{C3380CC4-5D6E-409C-BE32-E72D297353CC}">
              <c16:uniqueId val="{00000002-0939-4557-9B64-DC9CAF2D226C}"/>
            </c:ext>
          </c:extLst>
        </c:ser>
        <c:dLbls>
          <c:showLegendKey val="0"/>
          <c:showVal val="0"/>
          <c:showCatName val="0"/>
          <c:showSerName val="0"/>
          <c:showPercent val="0"/>
          <c:showBubbleSize val="0"/>
        </c:dLbls>
        <c:axId val="324525472"/>
        <c:axId val="324526032"/>
      </c:scatterChart>
      <c:valAx>
        <c:axId val="32452547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526032"/>
        <c:crosses val="autoZero"/>
        <c:crossBetween val="midCat"/>
      </c:valAx>
      <c:valAx>
        <c:axId val="324526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45254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04A-45C3-AFA1-17E94F189DCD}"/>
            </c:ext>
          </c:extLst>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404A-45C3-AFA1-17E94F189DCD}"/>
            </c:ext>
          </c:extLst>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2-404A-45C3-AFA1-17E94F189DCD}"/>
            </c:ext>
          </c:extLst>
        </c:ser>
        <c:dLbls>
          <c:showLegendKey val="0"/>
          <c:showVal val="0"/>
          <c:showCatName val="0"/>
          <c:showSerName val="0"/>
          <c:showPercent val="0"/>
          <c:showBubbleSize val="0"/>
        </c:dLbls>
        <c:axId val="323739888"/>
        <c:axId val="323740448"/>
      </c:scatterChart>
      <c:valAx>
        <c:axId val="32373988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40448"/>
        <c:crosses val="autoZero"/>
        <c:crossBetween val="midCat"/>
      </c:valAx>
      <c:valAx>
        <c:axId val="32374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3988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82E6-4076-BDDB-949AD384C1AD}"/>
            </c:ext>
          </c:extLst>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82E6-4076-BDDB-949AD384C1AD}"/>
            </c:ext>
          </c:extLst>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2-82E6-4076-BDDB-949AD384C1AD}"/>
            </c:ext>
          </c:extLst>
        </c:ser>
        <c:dLbls>
          <c:showLegendKey val="0"/>
          <c:showVal val="0"/>
          <c:showCatName val="0"/>
          <c:showSerName val="0"/>
          <c:showPercent val="0"/>
          <c:showBubbleSize val="0"/>
        </c:dLbls>
        <c:axId val="323744368"/>
        <c:axId val="323744928"/>
      </c:scatterChart>
      <c:valAx>
        <c:axId val="32374436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44928"/>
        <c:crosses val="autoZero"/>
        <c:crossBetween val="midCat"/>
      </c:valAx>
      <c:valAx>
        <c:axId val="323744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4436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1C9-4588-8B0F-C684B750A820}"/>
            </c:ext>
          </c:extLst>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41C9-4588-8B0F-C684B750A820}"/>
            </c:ext>
          </c:extLst>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2-41C9-4588-8B0F-C684B750A820}"/>
            </c:ext>
          </c:extLst>
        </c:ser>
        <c:dLbls>
          <c:showLegendKey val="0"/>
          <c:showVal val="0"/>
          <c:showCatName val="0"/>
          <c:showSerName val="0"/>
          <c:showPercent val="0"/>
          <c:showBubbleSize val="0"/>
        </c:dLbls>
        <c:axId val="323748848"/>
        <c:axId val="323749408"/>
      </c:scatterChart>
      <c:valAx>
        <c:axId val="32374884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49408"/>
        <c:crosses val="autoZero"/>
        <c:crossBetween val="midCat"/>
      </c:valAx>
      <c:valAx>
        <c:axId val="32374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374884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6592-4855-A7FD-7F1F4820257F}"/>
            </c:ext>
          </c:extLst>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1-6592-4855-A7FD-7F1F4820257F}"/>
            </c:ext>
          </c:extLst>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2-6592-4855-A7FD-7F1F4820257F}"/>
            </c:ext>
          </c:extLst>
        </c:ser>
        <c:dLbls>
          <c:showLegendKey val="0"/>
          <c:showVal val="0"/>
          <c:showCatName val="0"/>
          <c:showSerName val="0"/>
          <c:showPercent val="0"/>
          <c:showBubbleSize val="0"/>
        </c:dLbls>
        <c:axId val="327164496"/>
        <c:axId val="327165056"/>
      </c:scatterChart>
      <c:valAx>
        <c:axId val="32716449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65056"/>
        <c:crosses val="autoZero"/>
        <c:crossBetween val="midCat"/>
      </c:valAx>
      <c:valAx>
        <c:axId val="327165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6449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extLst>
            <c:ext xmlns:c16="http://schemas.microsoft.com/office/drawing/2014/chart" uri="{C3380CC4-5D6E-409C-BE32-E72D297353CC}">
              <c16:uniqueId val="{00000000-6027-49F2-A948-D6646BE4E04D}"/>
            </c:ext>
          </c:extLst>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6027-49F2-A948-D6646BE4E04D}"/>
            </c:ext>
          </c:extLst>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2-6027-49F2-A948-D6646BE4E04D}"/>
            </c:ext>
          </c:extLst>
        </c:ser>
        <c:dLbls>
          <c:showLegendKey val="0"/>
          <c:showVal val="0"/>
          <c:showCatName val="0"/>
          <c:showSerName val="0"/>
          <c:showPercent val="0"/>
          <c:showBubbleSize val="0"/>
        </c:dLbls>
        <c:axId val="327170096"/>
        <c:axId val="327170656"/>
      </c:scatterChart>
      <c:valAx>
        <c:axId val="32717009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70656"/>
        <c:crosses val="autoZero"/>
        <c:crossBetween val="midCat"/>
      </c:valAx>
      <c:valAx>
        <c:axId val="327170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7009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E303-4436-9027-DF523B57EE98}"/>
            </c:ext>
          </c:extLst>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E303-4436-9027-DF523B57EE98}"/>
            </c:ext>
          </c:extLst>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2-E303-4436-9027-DF523B57EE98}"/>
            </c:ext>
          </c:extLst>
        </c:ser>
        <c:dLbls>
          <c:showLegendKey val="0"/>
          <c:showVal val="0"/>
          <c:showCatName val="0"/>
          <c:showSerName val="0"/>
          <c:showPercent val="0"/>
          <c:showBubbleSize val="0"/>
        </c:dLbls>
        <c:axId val="327174576"/>
        <c:axId val="327175136"/>
      </c:scatterChart>
      <c:valAx>
        <c:axId val="32717457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75136"/>
        <c:crosses val="autoZero"/>
        <c:crossBetween val="midCat"/>
      </c:valAx>
      <c:valAx>
        <c:axId val="327175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17457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AFAL'!$A$76:$M$76</c:f>
          <c:strCache>
            <c:ptCount val="13"/>
            <c:pt idx="0">
              <c:v>Calibration Data: As Found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AFAL'!$A$78:$A$98</c:f>
              <c:numCache>
                <c:formatCode>0.000</c:formatCode>
                <c:ptCount val="21"/>
              </c:numCache>
            </c:numRef>
          </c:xVal>
          <c:yVal>
            <c:numRef>
              <c:f>'Single, Plain, Unc., AFAL'!$H$78:$H$98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C820-4CA3-9199-56F3CE54255D}"/>
            </c:ext>
          </c:extLst>
        </c:ser>
        <c:ser>
          <c:idx val="3"/>
          <c:order val="1"/>
          <c:tx>
            <c:v>Upper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AFAL'!$Q$78:$Q$98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C820-4CA3-9199-56F3CE54255D}"/>
            </c:ext>
          </c:extLst>
        </c:ser>
        <c:ser>
          <c:idx val="4"/>
          <c:order val="2"/>
          <c:tx>
            <c:v>Lower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AFAL'!$P$78:$P$98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2-C820-4CA3-9199-56F3CE54255D}"/>
            </c:ext>
          </c:extLst>
        </c:ser>
        <c:dLbls>
          <c:showLegendKey val="0"/>
          <c:showVal val="0"/>
          <c:showCatName val="0"/>
          <c:showSerName val="0"/>
          <c:showPercent val="0"/>
          <c:showBubbleSize val="0"/>
        </c:dLbls>
        <c:axId val="327229472"/>
        <c:axId val="327230032"/>
      </c:scatterChart>
      <c:valAx>
        <c:axId val="32722947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30032"/>
        <c:crosses val="autoZero"/>
        <c:crossBetween val="midCat"/>
      </c:valAx>
      <c:valAx>
        <c:axId val="327230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294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AFAL'!$A$146:$M$146</c:f>
          <c:strCache>
            <c:ptCount val="13"/>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AFAL'!$A$148:$A$168</c:f>
              <c:numCache>
                <c:formatCode>General</c:formatCode>
                <c:ptCount val="21"/>
              </c:numCache>
            </c:numRef>
          </c:xVal>
          <c:yVal>
            <c:numRef>
              <c:f>'Single, Plain, Unc., AFAL'!$H$148:$H$168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F7F1-4A4E-A0B1-49E1B944F910}"/>
            </c:ext>
          </c:extLst>
        </c:ser>
        <c:ser>
          <c:idx val="3"/>
          <c:order val="1"/>
          <c:tx>
            <c:v>Upper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AFAL'!$Q$148:$Q$168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F7F1-4A4E-A0B1-49E1B944F910}"/>
            </c:ext>
          </c:extLst>
        </c:ser>
        <c:ser>
          <c:idx val="4"/>
          <c:order val="2"/>
          <c:tx>
            <c:v>Lower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AFAL'!$P$148:$P$168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2-F7F1-4A4E-A0B1-49E1B944F910}"/>
            </c:ext>
          </c:extLst>
        </c:ser>
        <c:dLbls>
          <c:showLegendKey val="0"/>
          <c:showVal val="0"/>
          <c:showCatName val="0"/>
          <c:showSerName val="0"/>
          <c:showPercent val="0"/>
          <c:showBubbleSize val="0"/>
        </c:dLbls>
        <c:axId val="327233952"/>
        <c:axId val="327234512"/>
      </c:scatterChart>
      <c:valAx>
        <c:axId val="32723395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34512"/>
        <c:crosses val="autoZero"/>
        <c:crossBetween val="midCat"/>
      </c:valAx>
      <c:valAx>
        <c:axId val="32723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339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4"/>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AFAL'!$A$153:$A$156</c:f>
              <c:numCache>
                <c:formatCode>0.000</c:formatCode>
                <c:ptCount val="4"/>
              </c:numCache>
            </c:numRef>
          </c:xVal>
          <c:yVal>
            <c:numRef>
              <c:f>'3 Parameter, Plain, Unc., AFAL'!$H$153:$H$156</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0-1123-438E-9738-01D406822F3A}"/>
            </c:ext>
          </c:extLst>
        </c:ser>
        <c:ser>
          <c:idx val="3"/>
          <c:order val="1"/>
          <c:tx>
            <c:v>Upper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AFAL'!$R$153:$R$156</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1-1123-438E-9738-01D406822F3A}"/>
            </c:ext>
          </c:extLst>
        </c:ser>
        <c:ser>
          <c:idx val="4"/>
          <c:order val="2"/>
          <c:tx>
            <c:v>Lower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AFAL'!$Q$153:$Q$156</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2-1123-438E-9738-01D406822F3A}"/>
            </c:ext>
          </c:extLst>
        </c:ser>
        <c:dLbls>
          <c:showLegendKey val="0"/>
          <c:showVal val="0"/>
          <c:showCatName val="0"/>
          <c:showSerName val="0"/>
          <c:showPercent val="0"/>
          <c:showBubbleSize val="0"/>
        </c:dLbls>
        <c:axId val="327238992"/>
        <c:axId val="327239552"/>
      </c:scatterChart>
      <c:valAx>
        <c:axId val="32723899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Ref'!$I$6</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39552"/>
        <c:crosses val="autoZero"/>
        <c:crossBetween val="midCat"/>
      </c:valAx>
      <c:valAx>
        <c:axId val="327239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3899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4"/>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AFAL'!$A$160:$A$163</c:f>
              <c:numCache>
                <c:formatCode>0.000</c:formatCode>
                <c:ptCount val="4"/>
              </c:numCache>
            </c:numRef>
          </c:xVal>
          <c:yVal>
            <c:numRef>
              <c:f>'3 Parameter, Plain, Unc., AFAL'!$H$160:$H$163</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0-3774-4012-BA75-8BAF32999730}"/>
            </c:ext>
          </c:extLst>
        </c:ser>
        <c:ser>
          <c:idx val="3"/>
          <c:order val="1"/>
          <c:tx>
            <c:v>Upper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AFAL'!$R$160:$R$163</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1-3774-4012-BA75-8BAF32999730}"/>
            </c:ext>
          </c:extLst>
        </c:ser>
        <c:ser>
          <c:idx val="4"/>
          <c:order val="2"/>
          <c:tx>
            <c:v>Lower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AFAL'!$Q$160:$Q$163</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2-3774-4012-BA75-8BAF32999730}"/>
            </c:ext>
          </c:extLst>
        </c:ser>
        <c:dLbls>
          <c:showLegendKey val="0"/>
          <c:showVal val="0"/>
          <c:showCatName val="0"/>
          <c:showSerName val="0"/>
          <c:showPercent val="0"/>
          <c:showBubbleSize val="0"/>
        </c:dLbls>
        <c:axId val="327243472"/>
        <c:axId val="327244032"/>
      </c:scatterChart>
      <c:valAx>
        <c:axId val="32724347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44032"/>
        <c:crosses val="autoZero"/>
        <c:crossBetween val="midCat"/>
      </c:valAx>
      <c:valAx>
        <c:axId val="327244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2434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4"/>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AFAL'!$A$167:$A$170</c:f>
              <c:numCache>
                <c:formatCode>0.000</c:formatCode>
                <c:ptCount val="4"/>
              </c:numCache>
            </c:numRef>
          </c:xVal>
          <c:yVal>
            <c:numRef>
              <c:f>'3 Parameter, Plain, Unc., AFAL'!$H$167:$H$170</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0-F719-4D07-86D8-3A736B0CBEA5}"/>
            </c:ext>
          </c:extLst>
        </c:ser>
        <c:ser>
          <c:idx val="3"/>
          <c:order val="1"/>
          <c:tx>
            <c:v>Upper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AFAL'!$R$167:$R$170</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1-F719-4D07-86D8-3A736B0CBEA5}"/>
            </c:ext>
          </c:extLst>
        </c:ser>
        <c:ser>
          <c:idx val="4"/>
          <c:order val="2"/>
          <c:tx>
            <c:v>Lower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AFAL'!$Q$167:$Q$170</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2-F719-4D07-86D8-3A736B0CBEA5}"/>
            </c:ext>
          </c:extLst>
        </c:ser>
        <c:dLbls>
          <c:showLegendKey val="0"/>
          <c:showVal val="0"/>
          <c:showCatName val="0"/>
          <c:showSerName val="0"/>
          <c:showPercent val="0"/>
          <c:showBubbleSize val="0"/>
        </c:dLbls>
        <c:axId val="327965200"/>
        <c:axId val="327965760"/>
      </c:scatterChart>
      <c:valAx>
        <c:axId val="327965200"/>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Ref'!$I$8</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965760"/>
        <c:crosses val="autoZero"/>
        <c:crossBetween val="midCat"/>
      </c:valAx>
      <c:valAx>
        <c:axId val="327965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2796520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8.jpeg"/><Relationship Id="rId7" Type="http://schemas.openxmlformats.org/officeDocument/2006/relationships/image" Target="../media/image9.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jpeg"/><Relationship Id="rId7" Type="http://schemas.openxmlformats.org/officeDocument/2006/relationships/image" Target="../media/image13.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12.png"/><Relationship Id="rId5" Type="http://schemas.openxmlformats.org/officeDocument/2006/relationships/image" Target="../media/image11.jpeg"/><Relationship Id="rId4"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5.jpeg"/><Relationship Id="rId7"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12.png"/><Relationship Id="rId5" Type="http://schemas.openxmlformats.org/officeDocument/2006/relationships/image" Target="../media/image8.jpeg"/><Relationship Id="rId4" Type="http://schemas.openxmlformats.org/officeDocument/2006/relationships/image" Target="../media/image11.jpeg"/><Relationship Id="rId9"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twoCellAnchor>
    <xdr:from>
      <xdr:col>1</xdr:col>
      <xdr:colOff>1</xdr:colOff>
      <xdr:row>98</xdr:row>
      <xdr:rowOff>200024</xdr:rowOff>
    </xdr:from>
    <xdr:to>
      <xdr:col>11</xdr:col>
      <xdr:colOff>857250</xdr:colOff>
      <xdr:row>118</xdr:row>
      <xdr:rowOff>190499</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13607</xdr:colOff>
      <xdr:row>169</xdr:row>
      <xdr:rowOff>27214</xdr:rowOff>
    </xdr:from>
    <xdr:to>
      <xdr:col>12</xdr:col>
      <xdr:colOff>980</xdr:colOff>
      <xdr:row>188</xdr:row>
      <xdr:rowOff>194581</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231321</xdr:rowOff>
    </xdr:from>
    <xdr:to>
      <xdr:col>3</xdr:col>
      <xdr:colOff>27215</xdr:colOff>
      <xdr:row>5</xdr:row>
      <xdr:rowOff>102757</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503464"/>
          <a:ext cx="2639786" cy="960007"/>
        </a:xfrm>
        <a:prstGeom prst="rect">
          <a:avLst/>
        </a:prstGeom>
      </xdr:spPr>
    </xdr:pic>
    <xdr:clientData/>
  </xdr:twoCellAnchor>
  <xdr:twoCellAnchor editAs="oneCell">
    <xdr:from>
      <xdr:col>0</xdr:col>
      <xdr:colOff>0</xdr:colOff>
      <xdr:row>69</xdr:row>
      <xdr:rowOff>85724</xdr:rowOff>
    </xdr:from>
    <xdr:to>
      <xdr:col>3</xdr:col>
      <xdr:colOff>404682</xdr:colOff>
      <xdr:row>73</xdr:row>
      <xdr:rowOff>103957</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7924688"/>
          <a:ext cx="3017253" cy="1106805"/>
        </a:xfrm>
        <a:prstGeom prst="rect">
          <a:avLst/>
        </a:prstGeom>
      </xdr:spPr>
    </xdr:pic>
    <xdr:clientData/>
  </xdr:twoCellAnchor>
  <xdr:twoCellAnchor editAs="oneCell">
    <xdr:from>
      <xdr:col>0</xdr:col>
      <xdr:colOff>0</xdr:colOff>
      <xdr:row>139</xdr:row>
      <xdr:rowOff>108857</xdr:rowOff>
    </xdr:from>
    <xdr:to>
      <xdr:col>3</xdr:col>
      <xdr:colOff>404682</xdr:colOff>
      <xdr:row>143</xdr:row>
      <xdr:rowOff>117566</xdr:rowOff>
    </xdr:to>
    <xdr:pic>
      <xdr:nvPicPr>
        <xdr:cNvPr id="23" name="Picture 22">
          <a:extLst>
            <a:ext uri="{FF2B5EF4-FFF2-40B4-BE49-F238E27FC236}">
              <a16:creationId xmlns:a16="http://schemas.microsoft.com/office/drawing/2014/main" id="{00000000-0008-0000-0A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34575750"/>
          <a:ext cx="3017253" cy="1097280"/>
        </a:xfrm>
        <a:prstGeom prst="rect">
          <a:avLst/>
        </a:prstGeom>
      </xdr:spPr>
    </xdr:pic>
    <xdr:clientData/>
  </xdr:twoCellAnchor>
  <xdr:twoCellAnchor editAs="oneCell">
    <xdr:from>
      <xdr:col>9</xdr:col>
      <xdr:colOff>299358</xdr:colOff>
      <xdr:row>138</xdr:row>
      <xdr:rowOff>258537</xdr:rowOff>
    </xdr:from>
    <xdr:to>
      <xdr:col>12</xdr:col>
      <xdr:colOff>790316</xdr:colOff>
      <xdr:row>144</xdr:row>
      <xdr:rowOff>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95608" y="34453287"/>
          <a:ext cx="3103529" cy="1374321"/>
        </a:xfrm>
        <a:prstGeom prst="rect">
          <a:avLst/>
        </a:prstGeom>
      </xdr:spPr>
    </xdr:pic>
    <xdr:clientData/>
  </xdr:twoCellAnchor>
  <xdr:twoCellAnchor editAs="oneCell">
    <xdr:from>
      <xdr:col>9</xdr:col>
      <xdr:colOff>299357</xdr:colOff>
      <xdr:row>68</xdr:row>
      <xdr:rowOff>231321</xdr:rowOff>
    </xdr:from>
    <xdr:to>
      <xdr:col>12</xdr:col>
      <xdr:colOff>790315</xdr:colOff>
      <xdr:row>73</xdr:row>
      <xdr:rowOff>244927</xdr:rowOff>
    </xdr:to>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95607" y="17798142"/>
          <a:ext cx="3103529" cy="1374321"/>
        </a:xfrm>
        <a:prstGeom prst="rect">
          <a:avLst/>
        </a:prstGeom>
      </xdr:spPr>
    </xdr:pic>
    <xdr:clientData/>
  </xdr:twoCellAnchor>
  <xdr:twoCellAnchor editAs="oneCell">
    <xdr:from>
      <xdr:col>8</xdr:col>
      <xdr:colOff>646112</xdr:colOff>
      <xdr:row>1</xdr:row>
      <xdr:rowOff>122464</xdr:rowOff>
    </xdr:from>
    <xdr:to>
      <xdr:col>11</xdr:col>
      <xdr:colOff>860521</xdr:colOff>
      <xdr:row>6</xdr:row>
      <xdr:rowOff>13608</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871505" y="394607"/>
          <a:ext cx="2826980" cy="125185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231321</xdr:rowOff>
    </xdr:from>
    <xdr:to>
      <xdr:col>4</xdr:col>
      <xdr:colOff>27214</xdr:colOff>
      <xdr:row>5</xdr:row>
      <xdr:rowOff>102757</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190499</xdr:colOff>
      <xdr:row>70</xdr:row>
      <xdr:rowOff>72117</xdr:rowOff>
    </xdr:from>
    <xdr:to>
      <xdr:col>3</xdr:col>
      <xdr:colOff>663216</xdr:colOff>
      <xdr:row>74</xdr:row>
      <xdr:rowOff>90351</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twoCellAnchor>
  <xdr:oneCellAnchor>
    <xdr:from>
      <xdr:col>0</xdr:col>
      <xdr:colOff>190499</xdr:colOff>
      <xdr:row>144</xdr:row>
      <xdr:rowOff>72117</xdr:rowOff>
    </xdr:from>
    <xdr:ext cx="3017253" cy="1106805"/>
    <xdr:pic>
      <xdr:nvPicPr>
        <xdr:cNvPr id="15" name="Picture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oneCellAnchor>
  <xdr:twoCellAnchor>
    <xdr:from>
      <xdr:col>1</xdr:col>
      <xdr:colOff>1</xdr:colOff>
      <xdr:row>171</xdr:row>
      <xdr:rowOff>13605</xdr:rowOff>
    </xdr:from>
    <xdr:to>
      <xdr:col>12</xdr:col>
      <xdr:colOff>843641</xdr:colOff>
      <xdr:row>184</xdr:row>
      <xdr:rowOff>190499</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185</xdr:row>
      <xdr:rowOff>0</xdr:rowOff>
    </xdr:from>
    <xdr:to>
      <xdr:col>12</xdr:col>
      <xdr:colOff>843640</xdr:colOff>
      <xdr:row>198</xdr:row>
      <xdr:rowOff>176894</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199</xdr:row>
      <xdr:rowOff>0</xdr:rowOff>
    </xdr:from>
    <xdr:to>
      <xdr:col>12</xdr:col>
      <xdr:colOff>843640</xdr:colOff>
      <xdr:row>212</xdr:row>
      <xdr:rowOff>176894</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612838</xdr:colOff>
      <xdr:row>1</xdr:row>
      <xdr:rowOff>95250</xdr:rowOff>
    </xdr:from>
    <xdr:to>
      <xdr:col>13</xdr:col>
      <xdr:colOff>17841</xdr:colOff>
      <xdr:row>6</xdr:row>
      <xdr:rowOff>13607</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736302" y="367393"/>
          <a:ext cx="2888432" cy="1279071"/>
        </a:xfrm>
        <a:prstGeom prst="rect">
          <a:avLst/>
        </a:prstGeom>
      </xdr:spPr>
    </xdr:pic>
    <xdr:clientData/>
  </xdr:twoCellAnchor>
  <xdr:twoCellAnchor editAs="oneCell">
    <xdr:from>
      <xdr:col>10</xdr:col>
      <xdr:colOff>176894</xdr:colOff>
      <xdr:row>69</xdr:row>
      <xdr:rowOff>163286</xdr:rowOff>
    </xdr:from>
    <xdr:to>
      <xdr:col>13</xdr:col>
      <xdr:colOff>729308</xdr:colOff>
      <xdr:row>74</xdr:row>
      <xdr:rowOff>204108</xdr:rowOff>
    </xdr:to>
    <xdr:pic>
      <xdr:nvPicPr>
        <xdr:cNvPr id="13" name="Picture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71215" y="17471572"/>
          <a:ext cx="3164986" cy="1401536"/>
        </a:xfrm>
        <a:prstGeom prst="rect">
          <a:avLst/>
        </a:prstGeom>
      </xdr:spPr>
    </xdr:pic>
    <xdr:clientData/>
  </xdr:twoCellAnchor>
  <xdr:twoCellAnchor editAs="oneCell">
    <xdr:from>
      <xdr:col>10</xdr:col>
      <xdr:colOff>176894</xdr:colOff>
      <xdr:row>143</xdr:row>
      <xdr:rowOff>163287</xdr:rowOff>
    </xdr:from>
    <xdr:to>
      <xdr:col>13</xdr:col>
      <xdr:colOff>729308</xdr:colOff>
      <xdr:row>148</xdr:row>
      <xdr:rowOff>204109</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71215" y="35296930"/>
          <a:ext cx="3164986" cy="14015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231321</xdr:rowOff>
    </xdr:from>
    <xdr:to>
      <xdr:col>3</xdr:col>
      <xdr:colOff>27215</xdr:colOff>
      <xdr:row>5</xdr:row>
      <xdr:rowOff>102757</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139</xdr:row>
      <xdr:rowOff>85724</xdr:rowOff>
    </xdr:from>
    <xdr:to>
      <xdr:col>3</xdr:col>
      <xdr:colOff>404682</xdr:colOff>
      <xdr:row>143</xdr:row>
      <xdr:rowOff>103957</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7897474"/>
          <a:ext cx="3005007" cy="1085033"/>
        </a:xfrm>
        <a:prstGeom prst="rect">
          <a:avLst/>
        </a:prstGeom>
      </xdr:spPr>
    </xdr:pic>
    <xdr:clientData/>
  </xdr:twoCellAnchor>
  <xdr:twoCellAnchor editAs="oneCell">
    <xdr:from>
      <xdr:col>0</xdr:col>
      <xdr:colOff>0</xdr:colOff>
      <xdr:row>203</xdr:row>
      <xdr:rowOff>108857</xdr:rowOff>
    </xdr:from>
    <xdr:to>
      <xdr:col>3</xdr:col>
      <xdr:colOff>404682</xdr:colOff>
      <xdr:row>207</xdr:row>
      <xdr:rowOff>117565</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34284557"/>
          <a:ext cx="3005007" cy="1113609"/>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444357"/>
          <a:ext cx="2639786" cy="960007"/>
        </a:xfrm>
        <a:prstGeom prst="rect">
          <a:avLst/>
        </a:prstGeom>
      </xdr:spPr>
    </xdr:pic>
    <xdr:clientData/>
  </xdr:twoCellAnchor>
  <xdr:oneCellAnchor>
    <xdr:from>
      <xdr:col>0</xdr:col>
      <xdr:colOff>0</xdr:colOff>
      <xdr:row>271</xdr:row>
      <xdr:rowOff>85724</xdr:rowOff>
    </xdr:from>
    <xdr:ext cx="3017253" cy="1106805"/>
    <xdr:pic>
      <xdr:nvPicPr>
        <xdr:cNvPr id="16" name="Picture 15">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3518474"/>
          <a:ext cx="3017253" cy="1106805"/>
        </a:xfrm>
        <a:prstGeom prst="rect">
          <a:avLst/>
        </a:prstGeom>
      </xdr:spPr>
    </xdr:pic>
    <xdr:clientData/>
  </xdr:oneCellAnchor>
  <xdr:oneCellAnchor>
    <xdr:from>
      <xdr:col>0</xdr:col>
      <xdr:colOff>0</xdr:colOff>
      <xdr:row>335</xdr:row>
      <xdr:rowOff>108857</xdr:rowOff>
    </xdr:from>
    <xdr:ext cx="3017253" cy="1097280"/>
    <xdr:pic>
      <xdr:nvPicPr>
        <xdr:cNvPr id="17" name="Picture 16">
          <a:extLst>
            <a:ext uri="{FF2B5EF4-FFF2-40B4-BE49-F238E27FC236}">
              <a16:creationId xmlns:a16="http://schemas.microsoft.com/office/drawing/2014/main" id="{00000000-0008-0000-0C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48182893"/>
          <a:ext cx="3017253" cy="1097280"/>
        </a:xfrm>
        <a:prstGeom prst="rect">
          <a:avLst/>
        </a:prstGeom>
      </xdr:spPr>
    </xdr:pic>
    <xdr:clientData/>
  </xdr:oneCellAnchor>
  <xdr:twoCellAnchor editAs="oneCell">
    <xdr:from>
      <xdr:col>8</xdr:col>
      <xdr:colOff>605296</xdr:colOff>
      <xdr:row>1</xdr:row>
      <xdr:rowOff>68036</xdr:rowOff>
    </xdr:from>
    <xdr:to>
      <xdr:col>11</xdr:col>
      <xdr:colOff>857250</xdr:colOff>
      <xdr:row>5</xdr:row>
      <xdr:rowOff>247949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25939" y="340179"/>
          <a:ext cx="2864525" cy="1268484"/>
        </a:xfrm>
        <a:prstGeom prst="rect">
          <a:avLst/>
        </a:prstGeom>
      </xdr:spPr>
    </xdr:pic>
    <xdr:clientData/>
  </xdr:twoCellAnchor>
  <xdr:twoCellAnchor editAs="oneCell">
    <xdr:from>
      <xdr:col>8</xdr:col>
      <xdr:colOff>666749</xdr:colOff>
      <xdr:row>69</xdr:row>
      <xdr:rowOff>81643</xdr:rowOff>
    </xdr:from>
    <xdr:to>
      <xdr:col>12</xdr:col>
      <xdr:colOff>47846</xdr:colOff>
      <xdr:row>73</xdr:row>
      <xdr:rowOff>261555</xdr:rowOff>
    </xdr:to>
    <xdr:pic>
      <xdr:nvPicPr>
        <xdr:cNvPr id="18" name="Picture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87392" y="17457964"/>
          <a:ext cx="2864525" cy="1268484"/>
        </a:xfrm>
        <a:prstGeom prst="rect">
          <a:avLst/>
        </a:prstGeom>
      </xdr:spPr>
    </xdr:pic>
    <xdr:clientData/>
  </xdr:twoCellAnchor>
  <xdr:twoCellAnchor editAs="oneCell">
    <xdr:from>
      <xdr:col>9</xdr:col>
      <xdr:colOff>340178</xdr:colOff>
      <xdr:row>138</xdr:row>
      <xdr:rowOff>244929</xdr:rowOff>
    </xdr:from>
    <xdr:to>
      <xdr:col>12</xdr:col>
      <xdr:colOff>800409</xdr:colOff>
      <xdr:row>143</xdr:row>
      <xdr:rowOff>244928</xdr:rowOff>
    </xdr:to>
    <xdr:pic>
      <xdr:nvPicPr>
        <xdr:cNvPr id="19" name="Picture 18">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531678" y="33813750"/>
          <a:ext cx="3072802" cy="1360714"/>
        </a:xfrm>
        <a:prstGeom prst="rect">
          <a:avLst/>
        </a:prstGeom>
      </xdr:spPr>
    </xdr:pic>
    <xdr:clientData/>
  </xdr:twoCellAnchor>
  <xdr:twoCellAnchor editAs="oneCell">
    <xdr:from>
      <xdr:col>9</xdr:col>
      <xdr:colOff>299357</xdr:colOff>
      <xdr:row>202</xdr:row>
      <xdr:rowOff>231321</xdr:rowOff>
    </xdr:from>
    <xdr:to>
      <xdr:col>12</xdr:col>
      <xdr:colOff>759588</xdr:colOff>
      <xdr:row>207</xdr:row>
      <xdr:rowOff>231320</xdr:rowOff>
    </xdr:to>
    <xdr:pic>
      <xdr:nvPicPr>
        <xdr:cNvPr id="20" name="Picture 19">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90857" y="48373392"/>
          <a:ext cx="3072802" cy="1360714"/>
        </a:xfrm>
        <a:prstGeom prst="rect">
          <a:avLst/>
        </a:prstGeom>
      </xdr:spPr>
    </xdr:pic>
    <xdr:clientData/>
  </xdr:twoCellAnchor>
  <xdr:twoCellAnchor editAs="oneCell">
    <xdr:from>
      <xdr:col>9</xdr:col>
      <xdr:colOff>247994</xdr:colOff>
      <xdr:row>270</xdr:row>
      <xdr:rowOff>217714</xdr:rowOff>
    </xdr:from>
    <xdr:to>
      <xdr:col>12</xdr:col>
      <xdr:colOff>800410</xdr:colOff>
      <xdr:row>275</xdr:row>
      <xdr:rowOff>258536</xdr:rowOff>
    </xdr:to>
    <xdr:pic>
      <xdr:nvPicPr>
        <xdr:cNvPr id="21" name="Picture 20">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39494" y="66130714"/>
          <a:ext cx="3164987" cy="1401536"/>
        </a:xfrm>
        <a:prstGeom prst="rect">
          <a:avLst/>
        </a:prstGeom>
      </xdr:spPr>
    </xdr:pic>
    <xdr:clientData/>
  </xdr:twoCellAnchor>
  <xdr:twoCellAnchor editAs="oneCell">
    <xdr:from>
      <xdr:col>9</xdr:col>
      <xdr:colOff>258536</xdr:colOff>
      <xdr:row>334</xdr:row>
      <xdr:rowOff>244928</xdr:rowOff>
    </xdr:from>
    <xdr:to>
      <xdr:col>13</xdr:col>
      <xdr:colOff>8130</xdr:colOff>
      <xdr:row>340</xdr:row>
      <xdr:rowOff>13607</xdr:rowOff>
    </xdr:to>
    <xdr:pic>
      <xdr:nvPicPr>
        <xdr:cNvPr id="22" name="Picture 21">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50036" y="80731178"/>
          <a:ext cx="3164987" cy="14015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xdr:row>
      <xdr:rowOff>231321</xdr:rowOff>
    </xdr:from>
    <xdr:to>
      <xdr:col>3</xdr:col>
      <xdr:colOff>27215</xdr:colOff>
      <xdr:row>5</xdr:row>
      <xdr:rowOff>102757</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142</xdr:row>
      <xdr:rowOff>85724</xdr:rowOff>
    </xdr:from>
    <xdr:to>
      <xdr:col>3</xdr:col>
      <xdr:colOff>404682</xdr:colOff>
      <xdr:row>146</xdr:row>
      <xdr:rowOff>103957</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3708974"/>
          <a:ext cx="3005007" cy="1085033"/>
        </a:xfrm>
        <a:prstGeom prst="rect">
          <a:avLst/>
        </a:prstGeom>
      </xdr:spPr>
    </xdr:pic>
    <xdr:clientData/>
  </xdr:twoCellAnchor>
  <xdr:twoCellAnchor editAs="oneCell">
    <xdr:from>
      <xdr:col>0</xdr:col>
      <xdr:colOff>0</xdr:colOff>
      <xdr:row>219</xdr:row>
      <xdr:rowOff>108857</xdr:rowOff>
    </xdr:from>
    <xdr:to>
      <xdr:col>3</xdr:col>
      <xdr:colOff>404682</xdr:colOff>
      <xdr:row>223</xdr:row>
      <xdr:rowOff>117565</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48210107"/>
          <a:ext cx="3005007" cy="1113609"/>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411700"/>
          <a:ext cx="2627540" cy="972253"/>
        </a:xfrm>
        <a:prstGeom prst="rect">
          <a:avLst/>
        </a:prstGeom>
      </xdr:spPr>
    </xdr:pic>
    <xdr:clientData/>
  </xdr:twoCellAnchor>
  <xdr:oneCellAnchor>
    <xdr:from>
      <xdr:col>0</xdr:col>
      <xdr:colOff>0</xdr:colOff>
      <xdr:row>296</xdr:row>
      <xdr:rowOff>108857</xdr:rowOff>
    </xdr:from>
    <xdr:ext cx="3017253" cy="1097280"/>
    <xdr:pic>
      <xdr:nvPicPr>
        <xdr:cNvPr id="15" name="Picture 14">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0</xdr:col>
      <xdr:colOff>0</xdr:colOff>
      <xdr:row>365</xdr:row>
      <xdr:rowOff>85724</xdr:rowOff>
    </xdr:from>
    <xdr:ext cx="3017253" cy="1106805"/>
    <xdr:pic>
      <xdr:nvPicPr>
        <xdr:cNvPr id="18" name="Picture 17">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34879188"/>
          <a:ext cx="3017253" cy="1106805"/>
        </a:xfrm>
        <a:prstGeom prst="rect">
          <a:avLst/>
        </a:prstGeom>
      </xdr:spPr>
    </xdr:pic>
    <xdr:clientData/>
  </xdr:oneCellAnchor>
  <xdr:oneCellAnchor>
    <xdr:from>
      <xdr:col>0</xdr:col>
      <xdr:colOff>0</xdr:colOff>
      <xdr:row>442</xdr:row>
      <xdr:rowOff>108857</xdr:rowOff>
    </xdr:from>
    <xdr:ext cx="3017253" cy="1097280"/>
    <xdr:pic>
      <xdr:nvPicPr>
        <xdr:cNvPr id="19" name="Picture 18">
          <a:extLst>
            <a:ext uri="{FF2B5EF4-FFF2-40B4-BE49-F238E27FC236}">
              <a16:creationId xmlns:a16="http://schemas.microsoft.com/office/drawing/2014/main" id="{00000000-0008-0000-0D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0</xdr:col>
      <xdr:colOff>0</xdr:colOff>
      <xdr:row>519</xdr:row>
      <xdr:rowOff>108857</xdr:rowOff>
    </xdr:from>
    <xdr:ext cx="3017253" cy="1097280"/>
    <xdr:pic>
      <xdr:nvPicPr>
        <xdr:cNvPr id="21" name="Picture 20">
          <a:extLst>
            <a:ext uri="{FF2B5EF4-FFF2-40B4-BE49-F238E27FC236}">
              <a16:creationId xmlns:a16="http://schemas.microsoft.com/office/drawing/2014/main" id="{00000000-0008-0000-0D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70675500"/>
          <a:ext cx="3017253" cy="1097280"/>
        </a:xfrm>
        <a:prstGeom prst="rect">
          <a:avLst/>
        </a:prstGeom>
      </xdr:spPr>
    </xdr:pic>
    <xdr:clientData/>
  </xdr:oneCellAnchor>
  <xdr:twoCellAnchor editAs="oneCell">
    <xdr:from>
      <xdr:col>8</xdr:col>
      <xdr:colOff>591687</xdr:colOff>
      <xdr:row>1</xdr:row>
      <xdr:rowOff>81643</xdr:rowOff>
    </xdr:from>
    <xdr:to>
      <xdr:col>11</xdr:col>
      <xdr:colOff>843643</xdr:colOff>
      <xdr:row>5</xdr:row>
      <xdr:rowOff>261557</xdr:rowOff>
    </xdr:to>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12330" y="353786"/>
          <a:ext cx="2864527" cy="1268485"/>
        </a:xfrm>
        <a:prstGeom prst="rect">
          <a:avLst/>
        </a:prstGeom>
      </xdr:spPr>
    </xdr:pic>
    <xdr:clientData/>
  </xdr:twoCellAnchor>
  <xdr:twoCellAnchor editAs="oneCell">
    <xdr:from>
      <xdr:col>8</xdr:col>
      <xdr:colOff>612321</xdr:colOff>
      <xdr:row>69</xdr:row>
      <xdr:rowOff>108857</xdr:rowOff>
    </xdr:from>
    <xdr:to>
      <xdr:col>11</xdr:col>
      <xdr:colOff>864277</xdr:colOff>
      <xdr:row>74</xdr:row>
      <xdr:rowOff>16627</xdr:rowOff>
    </xdr:to>
    <xdr:pic>
      <xdr:nvPicPr>
        <xdr:cNvPr id="22" name="Picture 21">
          <a:extLst>
            <a:ext uri="{FF2B5EF4-FFF2-40B4-BE49-F238E27FC236}">
              <a16:creationId xmlns:a16="http://schemas.microsoft.com/office/drawing/2014/main" id="{00000000-0008-0000-0D00-00001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32964" y="17485178"/>
          <a:ext cx="2864527" cy="1268485"/>
        </a:xfrm>
        <a:prstGeom prst="rect">
          <a:avLst/>
        </a:prstGeom>
      </xdr:spPr>
    </xdr:pic>
    <xdr:clientData/>
  </xdr:twoCellAnchor>
  <xdr:twoCellAnchor editAs="oneCell">
    <xdr:from>
      <xdr:col>9</xdr:col>
      <xdr:colOff>227360</xdr:colOff>
      <xdr:row>141</xdr:row>
      <xdr:rowOff>231322</xdr:rowOff>
    </xdr:from>
    <xdr:to>
      <xdr:col>13</xdr:col>
      <xdr:colOff>7681</xdr:colOff>
      <xdr:row>147</xdr:row>
      <xdr:rowOff>13607</xdr:rowOff>
    </xdr:to>
    <xdr:pic>
      <xdr:nvPicPr>
        <xdr:cNvPr id="23" name="Picture 22">
          <a:extLst>
            <a:ext uri="{FF2B5EF4-FFF2-40B4-BE49-F238E27FC236}">
              <a16:creationId xmlns:a16="http://schemas.microsoft.com/office/drawing/2014/main" id="{00000000-0008-0000-0D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18860" y="34752643"/>
          <a:ext cx="3195714" cy="1415143"/>
        </a:xfrm>
        <a:prstGeom prst="rect">
          <a:avLst/>
        </a:prstGeom>
      </xdr:spPr>
    </xdr:pic>
    <xdr:clientData/>
  </xdr:twoCellAnchor>
  <xdr:twoCellAnchor editAs="oneCell">
    <xdr:from>
      <xdr:col>9</xdr:col>
      <xdr:colOff>231321</xdr:colOff>
      <xdr:row>218</xdr:row>
      <xdr:rowOff>204108</xdr:rowOff>
    </xdr:from>
    <xdr:to>
      <xdr:col>13</xdr:col>
      <xdr:colOff>11642</xdr:colOff>
      <xdr:row>223</xdr:row>
      <xdr:rowOff>258536</xdr:rowOff>
    </xdr:to>
    <xdr:pic>
      <xdr:nvPicPr>
        <xdr:cNvPr id="24" name="Picture 23">
          <a:extLst>
            <a:ext uri="{FF2B5EF4-FFF2-40B4-BE49-F238E27FC236}">
              <a16:creationId xmlns:a16="http://schemas.microsoft.com/office/drawing/2014/main" id="{00000000-0008-0000-0D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22821" y="52428322"/>
          <a:ext cx="3195714" cy="1415143"/>
        </a:xfrm>
        <a:prstGeom prst="rect">
          <a:avLst/>
        </a:prstGeom>
      </xdr:spPr>
    </xdr:pic>
    <xdr:clientData/>
  </xdr:twoCellAnchor>
  <xdr:twoCellAnchor editAs="oneCell">
    <xdr:from>
      <xdr:col>9</xdr:col>
      <xdr:colOff>272142</xdr:colOff>
      <xdr:row>295</xdr:row>
      <xdr:rowOff>244929</xdr:rowOff>
    </xdr:from>
    <xdr:to>
      <xdr:col>12</xdr:col>
      <xdr:colOff>793830</xdr:colOff>
      <xdr:row>301</xdr:row>
      <xdr:rowOff>1</xdr:rowOff>
    </xdr:to>
    <xdr:pic>
      <xdr:nvPicPr>
        <xdr:cNvPr id="25" name="Picture 24">
          <a:extLst>
            <a:ext uri="{FF2B5EF4-FFF2-40B4-BE49-F238E27FC236}">
              <a16:creationId xmlns:a16="http://schemas.microsoft.com/office/drawing/2014/main" id="{00000000-0008-0000-0D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63642" y="70539429"/>
          <a:ext cx="3134259" cy="1387929"/>
        </a:xfrm>
        <a:prstGeom prst="rect">
          <a:avLst/>
        </a:prstGeom>
      </xdr:spPr>
    </xdr:pic>
    <xdr:clientData/>
  </xdr:twoCellAnchor>
  <xdr:twoCellAnchor editAs="oneCell">
    <xdr:from>
      <xdr:col>9</xdr:col>
      <xdr:colOff>224296</xdr:colOff>
      <xdr:row>364</xdr:row>
      <xdr:rowOff>231322</xdr:rowOff>
    </xdr:from>
    <xdr:to>
      <xdr:col>13</xdr:col>
      <xdr:colOff>4617</xdr:colOff>
      <xdr:row>370</xdr:row>
      <xdr:rowOff>13608</xdr:rowOff>
    </xdr:to>
    <xdr:pic>
      <xdr:nvPicPr>
        <xdr:cNvPr id="26" name="Picture 25">
          <a:extLst>
            <a:ext uri="{FF2B5EF4-FFF2-40B4-BE49-F238E27FC236}">
              <a16:creationId xmlns:a16="http://schemas.microsoft.com/office/drawing/2014/main" id="{00000000-0008-0000-0D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15796" y="87493929"/>
          <a:ext cx="3195714" cy="1415143"/>
        </a:xfrm>
        <a:prstGeom prst="rect">
          <a:avLst/>
        </a:prstGeom>
      </xdr:spPr>
    </xdr:pic>
    <xdr:clientData/>
  </xdr:twoCellAnchor>
  <xdr:twoCellAnchor editAs="oneCell">
    <xdr:from>
      <xdr:col>9</xdr:col>
      <xdr:colOff>272142</xdr:colOff>
      <xdr:row>441</xdr:row>
      <xdr:rowOff>222185</xdr:rowOff>
    </xdr:from>
    <xdr:to>
      <xdr:col>13</xdr:col>
      <xdr:colOff>11642</xdr:colOff>
      <xdr:row>446</xdr:row>
      <xdr:rowOff>258537</xdr:rowOff>
    </xdr:to>
    <xdr:pic>
      <xdr:nvPicPr>
        <xdr:cNvPr id="27" name="Picture 26">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63642" y="105187685"/>
          <a:ext cx="3154893" cy="1397066"/>
        </a:xfrm>
        <a:prstGeom prst="rect">
          <a:avLst/>
        </a:prstGeom>
      </xdr:spPr>
    </xdr:pic>
    <xdr:clientData/>
  </xdr:twoCellAnchor>
  <xdr:twoCellAnchor editAs="oneCell">
    <xdr:from>
      <xdr:col>9</xdr:col>
      <xdr:colOff>272142</xdr:colOff>
      <xdr:row>518</xdr:row>
      <xdr:rowOff>217714</xdr:rowOff>
    </xdr:from>
    <xdr:to>
      <xdr:col>13</xdr:col>
      <xdr:colOff>11642</xdr:colOff>
      <xdr:row>523</xdr:row>
      <xdr:rowOff>254066</xdr:rowOff>
    </xdr:to>
    <xdr:pic>
      <xdr:nvPicPr>
        <xdr:cNvPr id="28" name="Picture 27">
          <a:extLst>
            <a:ext uri="{FF2B5EF4-FFF2-40B4-BE49-F238E27FC236}">
              <a16:creationId xmlns:a16="http://schemas.microsoft.com/office/drawing/2014/main" id="{00000000-0008-0000-0D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63642" y="123253500"/>
          <a:ext cx="3154893" cy="139706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55000000000000004"/>
  <cols>
    <col min="1" max="16384" width="12" style="10"/>
  </cols>
  <sheetData>
    <row r="1" spans="1:13" ht="18.75" customHeight="1" thickBot="1" x14ac:dyDescent="0.6">
      <c r="A1" s="418" t="s">
        <v>28</v>
      </c>
      <c r="B1" s="419"/>
      <c r="C1" s="419"/>
      <c r="D1" s="419"/>
      <c r="E1" s="419"/>
      <c r="F1" s="420"/>
      <c r="G1" s="418" t="s">
        <v>29</v>
      </c>
      <c r="H1" s="419"/>
      <c r="I1" s="419"/>
      <c r="J1" s="419"/>
      <c r="K1" s="419"/>
      <c r="L1" s="420"/>
      <c r="M1" s="9"/>
    </row>
    <row r="2" spans="1:13" ht="18.75" customHeight="1" x14ac:dyDescent="0.55000000000000004">
      <c r="A2" s="430" t="s">
        <v>31</v>
      </c>
      <c r="B2" s="428"/>
      <c r="C2" s="441"/>
      <c r="D2" s="441"/>
      <c r="E2" s="441"/>
      <c r="F2" s="442"/>
      <c r="G2" s="430" t="s">
        <v>36</v>
      </c>
      <c r="H2" s="428"/>
      <c r="I2" s="433"/>
      <c r="J2" s="433"/>
      <c r="K2" s="433"/>
      <c r="L2" s="434"/>
      <c r="M2" s="9"/>
    </row>
    <row r="3" spans="1:13" ht="18.75" customHeight="1" x14ac:dyDescent="0.55000000000000004">
      <c r="A3" s="403" t="s">
        <v>32</v>
      </c>
      <c r="B3" s="404"/>
      <c r="C3" s="405"/>
      <c r="D3" s="405"/>
      <c r="E3" s="405"/>
      <c r="F3" s="427"/>
      <c r="G3" s="403" t="s">
        <v>37</v>
      </c>
      <c r="H3" s="404"/>
      <c r="I3" s="405"/>
      <c r="J3" s="405"/>
      <c r="K3" s="405"/>
      <c r="L3" s="427"/>
      <c r="M3" s="9"/>
    </row>
    <row r="4" spans="1:13" ht="18.75" customHeight="1" x14ac:dyDescent="0.55000000000000004">
      <c r="A4" s="403"/>
      <c r="B4" s="404"/>
      <c r="C4" s="405"/>
      <c r="D4" s="405"/>
      <c r="E4" s="405"/>
      <c r="F4" s="427"/>
      <c r="G4" s="403" t="s">
        <v>38</v>
      </c>
      <c r="H4" s="404"/>
      <c r="I4" s="405"/>
      <c r="J4" s="405"/>
      <c r="K4" s="405"/>
      <c r="L4" s="427"/>
      <c r="M4" s="9"/>
    </row>
    <row r="5" spans="1:13" ht="18.75" customHeight="1" x14ac:dyDescent="0.55000000000000004">
      <c r="A5" s="403"/>
      <c r="B5" s="404"/>
      <c r="C5" s="405"/>
      <c r="D5" s="405"/>
      <c r="E5" s="405"/>
      <c r="F5" s="427"/>
      <c r="G5" s="403" t="s">
        <v>39</v>
      </c>
      <c r="H5" s="404"/>
      <c r="I5" s="405" t="s">
        <v>50</v>
      </c>
      <c r="J5" s="405"/>
      <c r="K5" s="405"/>
      <c r="L5" s="427"/>
      <c r="M5" s="9"/>
    </row>
    <row r="6" spans="1:13" ht="18.75" customHeight="1" x14ac:dyDescent="0.55000000000000004">
      <c r="A6" s="403"/>
      <c r="B6" s="404"/>
      <c r="C6" s="405"/>
      <c r="D6" s="405"/>
      <c r="E6" s="405"/>
      <c r="F6" s="427"/>
      <c r="G6" s="403" t="s">
        <v>34</v>
      </c>
      <c r="H6" s="404"/>
      <c r="I6" s="437"/>
      <c r="J6" s="437"/>
      <c r="K6" s="437"/>
      <c r="L6" s="438"/>
      <c r="M6" s="9"/>
    </row>
    <row r="7" spans="1:13" ht="18.75" customHeight="1" thickBot="1" x14ac:dyDescent="0.6">
      <c r="A7" s="435" t="s">
        <v>33</v>
      </c>
      <c r="B7" s="436"/>
      <c r="C7" s="424"/>
      <c r="D7" s="424"/>
      <c r="E7" s="424"/>
      <c r="F7" s="426"/>
      <c r="G7" s="435" t="s">
        <v>35</v>
      </c>
      <c r="H7" s="436"/>
      <c r="I7" s="439"/>
      <c r="J7" s="439"/>
      <c r="K7" s="439"/>
      <c r="L7" s="440"/>
      <c r="M7" s="9"/>
    </row>
    <row r="8" spans="1:13" ht="15.75" customHeight="1" x14ac:dyDescent="0.55000000000000004">
      <c r="A8" s="9"/>
      <c r="B8" s="9"/>
      <c r="C8" s="9"/>
      <c r="D8" s="9"/>
      <c r="E8" s="9"/>
      <c r="F8" s="9"/>
      <c r="G8" s="9"/>
      <c r="H8" s="9"/>
      <c r="I8" s="9"/>
      <c r="J8" s="9"/>
      <c r="K8" s="9"/>
      <c r="L8" s="9"/>
      <c r="M8" s="11"/>
    </row>
    <row r="9" spans="1:13" ht="20.25" customHeight="1" x14ac:dyDescent="0.55000000000000004">
      <c r="A9" s="443" t="s">
        <v>52</v>
      </c>
      <c r="B9" s="443"/>
      <c r="C9" s="443"/>
      <c r="D9" s="443"/>
      <c r="E9" s="443"/>
      <c r="F9" s="443"/>
      <c r="G9" s="443"/>
      <c r="H9" s="443"/>
      <c r="I9" s="443"/>
      <c r="J9" s="443"/>
      <c r="K9" s="443"/>
      <c r="L9" s="443"/>
      <c r="M9" s="11"/>
    </row>
    <row r="10" spans="1:13" ht="20.25" customHeight="1" x14ac:dyDescent="0.55000000000000004">
      <c r="A10" s="443"/>
      <c r="B10" s="443"/>
      <c r="C10" s="443"/>
      <c r="D10" s="443"/>
      <c r="E10" s="443"/>
      <c r="F10" s="443"/>
      <c r="G10" s="443"/>
      <c r="H10" s="443"/>
      <c r="I10" s="443"/>
      <c r="J10" s="443"/>
      <c r="K10" s="443"/>
      <c r="L10" s="443"/>
      <c r="M10" s="11"/>
    </row>
    <row r="11" spans="1:13" ht="15.75" customHeight="1" thickBot="1" x14ac:dyDescent="0.6">
      <c r="A11" s="9"/>
      <c r="B11" s="9"/>
      <c r="C11" s="9"/>
      <c r="D11" s="9"/>
      <c r="E11" s="9"/>
      <c r="F11" s="9"/>
      <c r="G11" s="9"/>
      <c r="H11" s="9"/>
      <c r="I11" s="9"/>
      <c r="J11" s="9"/>
      <c r="K11" s="9"/>
      <c r="L11" s="9"/>
      <c r="M11" s="11"/>
    </row>
    <row r="12" spans="1:13" ht="19.5" customHeight="1" thickBot="1" x14ac:dyDescent="0.6">
      <c r="A12" s="418" t="s">
        <v>20</v>
      </c>
      <c r="B12" s="419"/>
      <c r="C12" s="419"/>
      <c r="D12" s="419"/>
      <c r="E12" s="419"/>
      <c r="F12" s="419"/>
      <c r="G12" s="419"/>
      <c r="H12" s="419"/>
      <c r="I12" s="419"/>
      <c r="J12" s="419"/>
      <c r="K12" s="419"/>
      <c r="L12" s="420"/>
      <c r="M12" s="9"/>
    </row>
    <row r="13" spans="1:13" ht="19.5" customHeight="1" x14ac:dyDescent="0.55000000000000004">
      <c r="A13" s="430" t="s">
        <v>23</v>
      </c>
      <c r="B13" s="428"/>
      <c r="C13" s="428"/>
      <c r="D13" s="428"/>
      <c r="E13" s="428" t="s">
        <v>22</v>
      </c>
      <c r="F13" s="428"/>
      <c r="G13" s="428" t="s">
        <v>21</v>
      </c>
      <c r="H13" s="428"/>
      <c r="I13" s="428" t="s">
        <v>53</v>
      </c>
      <c r="J13" s="428"/>
      <c r="K13" s="428" t="s">
        <v>54</v>
      </c>
      <c r="L13" s="429"/>
      <c r="M13" s="9"/>
    </row>
    <row r="14" spans="1:13" ht="19.5" customHeight="1" x14ac:dyDescent="0.55000000000000004">
      <c r="A14" s="417"/>
      <c r="B14" s="405"/>
      <c r="C14" s="405"/>
      <c r="D14" s="405"/>
      <c r="E14" s="405"/>
      <c r="F14" s="405"/>
      <c r="G14" s="405"/>
      <c r="H14" s="405"/>
      <c r="I14" s="405"/>
      <c r="J14" s="405"/>
      <c r="K14" s="405"/>
      <c r="L14" s="427"/>
      <c r="M14" s="9"/>
    </row>
    <row r="15" spans="1:13" ht="19.5" customHeight="1" x14ac:dyDescent="0.55000000000000004">
      <c r="A15" s="417"/>
      <c r="B15" s="405"/>
      <c r="C15" s="405"/>
      <c r="D15" s="405"/>
      <c r="E15" s="405"/>
      <c r="F15" s="405"/>
      <c r="G15" s="405"/>
      <c r="H15" s="405"/>
      <c r="I15" s="405"/>
      <c r="J15" s="405"/>
      <c r="K15" s="405"/>
      <c r="L15" s="427"/>
      <c r="M15" s="9"/>
    </row>
    <row r="16" spans="1:13" ht="19.5" customHeight="1" x14ac:dyDescent="0.55000000000000004">
      <c r="A16" s="417"/>
      <c r="B16" s="405"/>
      <c r="C16" s="405"/>
      <c r="D16" s="405"/>
      <c r="E16" s="405"/>
      <c r="F16" s="405"/>
      <c r="G16" s="405"/>
      <c r="H16" s="405"/>
      <c r="I16" s="405"/>
      <c r="J16" s="405"/>
      <c r="K16" s="405"/>
      <c r="L16" s="427"/>
      <c r="M16" s="9"/>
    </row>
    <row r="17" spans="1:13" ht="19.5" customHeight="1" x14ac:dyDescent="0.55000000000000004">
      <c r="A17" s="417"/>
      <c r="B17" s="405"/>
      <c r="C17" s="405"/>
      <c r="D17" s="405"/>
      <c r="E17" s="405"/>
      <c r="F17" s="405"/>
      <c r="G17" s="405"/>
      <c r="H17" s="405"/>
      <c r="I17" s="405"/>
      <c r="J17" s="405"/>
      <c r="K17" s="405"/>
      <c r="L17" s="427"/>
      <c r="M17" s="9"/>
    </row>
    <row r="18" spans="1:13" ht="19.5" customHeight="1" thickBot="1" x14ac:dyDescent="0.6">
      <c r="A18" s="425"/>
      <c r="B18" s="424"/>
      <c r="C18" s="424"/>
      <c r="D18" s="424"/>
      <c r="E18" s="424"/>
      <c r="F18" s="424"/>
      <c r="G18" s="424"/>
      <c r="H18" s="424"/>
      <c r="I18" s="424"/>
      <c r="J18" s="424"/>
      <c r="K18" s="424"/>
      <c r="L18" s="426"/>
      <c r="M18" s="9"/>
    </row>
    <row r="19" spans="1:13" ht="15.75" customHeight="1" thickBot="1" x14ac:dyDescent="0.6">
      <c r="A19" s="9"/>
      <c r="B19" s="9"/>
      <c r="C19" s="9"/>
      <c r="D19" s="9"/>
      <c r="E19" s="9"/>
      <c r="F19" s="9"/>
      <c r="G19" s="9"/>
      <c r="H19" s="9"/>
      <c r="I19" s="9"/>
      <c r="J19" s="9"/>
      <c r="K19" s="9"/>
      <c r="L19" s="9"/>
      <c r="M19" s="11"/>
    </row>
    <row r="20" spans="1:13" ht="18.75" customHeight="1" thickBot="1" x14ac:dyDescent="0.6">
      <c r="A20" s="418" t="s">
        <v>13</v>
      </c>
      <c r="B20" s="419"/>
      <c r="C20" s="419"/>
      <c r="D20" s="419"/>
      <c r="E20" s="419"/>
      <c r="F20" s="419"/>
      <c r="G20" s="419"/>
      <c r="H20" s="419"/>
      <c r="I20" s="419"/>
      <c r="J20" s="419"/>
      <c r="K20" s="419"/>
      <c r="L20" s="420"/>
      <c r="M20" s="9"/>
    </row>
    <row r="21" spans="1:13" ht="18.75" customHeight="1" x14ac:dyDescent="0.55000000000000004">
      <c r="A21" s="430" t="s">
        <v>30</v>
      </c>
      <c r="B21" s="428"/>
      <c r="C21" s="441"/>
      <c r="D21" s="441"/>
      <c r="E21" s="441"/>
      <c r="F21" s="441"/>
      <c r="G21" s="441"/>
      <c r="H21" s="441"/>
      <c r="I21" s="428" t="s">
        <v>25</v>
      </c>
      <c r="J21" s="428"/>
      <c r="K21" s="441"/>
      <c r="L21" s="442"/>
      <c r="M21" s="9"/>
    </row>
    <row r="22" spans="1:13" ht="18.75" customHeight="1" x14ac:dyDescent="0.55000000000000004">
      <c r="A22" s="403" t="s">
        <v>15</v>
      </c>
      <c r="B22" s="404"/>
      <c r="C22" s="405"/>
      <c r="D22" s="405"/>
      <c r="E22" s="404" t="s">
        <v>16</v>
      </c>
      <c r="F22" s="404"/>
      <c r="G22" s="405"/>
      <c r="H22" s="405"/>
      <c r="I22" s="404" t="s">
        <v>18</v>
      </c>
      <c r="J22" s="404"/>
      <c r="K22" s="405"/>
      <c r="L22" s="427"/>
      <c r="M22" s="9"/>
    </row>
    <row r="23" spans="1:13" ht="18.75" customHeight="1" x14ac:dyDescent="0.55000000000000004">
      <c r="A23" s="403" t="s">
        <v>14</v>
      </c>
      <c r="B23" s="404"/>
      <c r="C23" s="405"/>
      <c r="D23" s="405"/>
      <c r="E23" s="404" t="s">
        <v>42</v>
      </c>
      <c r="F23" s="404"/>
      <c r="G23" s="405"/>
      <c r="H23" s="405"/>
      <c r="I23" s="404" t="s">
        <v>43</v>
      </c>
      <c r="J23" s="404"/>
      <c r="K23" s="405"/>
      <c r="L23" s="427"/>
      <c r="M23" s="9"/>
    </row>
    <row r="24" spans="1:13" ht="18.75" customHeight="1" x14ac:dyDescent="0.55000000000000004">
      <c r="A24" s="403" t="s">
        <v>17</v>
      </c>
      <c r="B24" s="404"/>
      <c r="C24" s="405"/>
      <c r="D24" s="405"/>
      <c r="E24" s="404" t="s">
        <v>26</v>
      </c>
      <c r="F24" s="404"/>
      <c r="G24" s="405"/>
      <c r="H24" s="405"/>
      <c r="I24" s="404" t="s">
        <v>27</v>
      </c>
      <c r="J24" s="404"/>
      <c r="K24" s="405"/>
      <c r="L24" s="427"/>
      <c r="M24" s="9"/>
    </row>
    <row r="25" spans="1:13" ht="33" customHeight="1" thickBot="1" x14ac:dyDescent="0.6">
      <c r="A25" s="435" t="s">
        <v>19</v>
      </c>
      <c r="B25" s="436"/>
      <c r="C25" s="424"/>
      <c r="D25" s="424"/>
      <c r="E25" s="424"/>
      <c r="F25" s="424"/>
      <c r="G25" s="424"/>
      <c r="H25" s="424"/>
      <c r="I25" s="424"/>
      <c r="J25" s="424"/>
      <c r="K25" s="424"/>
      <c r="L25" s="426"/>
      <c r="M25" s="9"/>
    </row>
    <row r="26" spans="1:13" ht="15.75" customHeight="1" thickBot="1" x14ac:dyDescent="0.6">
      <c r="A26" s="12"/>
      <c r="B26" s="12"/>
      <c r="C26" s="12"/>
      <c r="D26" s="12"/>
      <c r="E26" s="12"/>
      <c r="F26" s="12"/>
      <c r="G26" s="12"/>
      <c r="H26" s="12"/>
      <c r="I26" s="12"/>
      <c r="J26" s="12"/>
      <c r="K26" s="12"/>
      <c r="L26" s="12"/>
      <c r="M26" s="11"/>
    </row>
    <row r="27" spans="1:13" ht="19.5" customHeight="1" thickBot="1" x14ac:dyDescent="0.6">
      <c r="A27" s="418" t="s">
        <v>7</v>
      </c>
      <c r="B27" s="419"/>
      <c r="C27" s="419"/>
      <c r="D27" s="419"/>
      <c r="E27" s="419"/>
      <c r="F27" s="419"/>
      <c r="G27" s="419"/>
      <c r="H27" s="419"/>
      <c r="I27" s="419"/>
      <c r="J27" s="419"/>
      <c r="K27" s="419"/>
      <c r="L27" s="420"/>
      <c r="M27" s="9"/>
    </row>
    <row r="28" spans="1:13" ht="19.5" customHeight="1" thickBot="1" x14ac:dyDescent="0.6">
      <c r="A28" s="421" t="s">
        <v>8</v>
      </c>
      <c r="B28" s="422"/>
      <c r="C28" s="24"/>
      <c r="D28" s="422" t="s">
        <v>9</v>
      </c>
      <c r="E28" s="422"/>
      <c r="F28" s="24"/>
      <c r="G28" s="422" t="s">
        <v>10</v>
      </c>
      <c r="H28" s="422"/>
      <c r="I28" s="24"/>
      <c r="J28" s="422" t="s">
        <v>11</v>
      </c>
      <c r="K28" s="422"/>
      <c r="L28" s="25"/>
      <c r="M28" s="9"/>
    </row>
    <row r="29" spans="1:13" ht="15.75" customHeight="1" thickBot="1" x14ac:dyDescent="0.6">
      <c r="A29" s="9"/>
      <c r="B29" s="9"/>
      <c r="C29" s="9"/>
      <c r="D29" s="9"/>
      <c r="E29" s="9"/>
      <c r="F29" s="9"/>
      <c r="G29" s="9"/>
      <c r="H29" s="9"/>
      <c r="I29" s="9"/>
      <c r="J29" s="9"/>
      <c r="K29" s="9"/>
      <c r="L29" s="9"/>
      <c r="M29" s="11"/>
    </row>
    <row r="30" spans="1:13" ht="18.75" customHeight="1" thickBot="1" x14ac:dyDescent="0.6">
      <c r="A30" s="9"/>
      <c r="B30" s="418" t="s">
        <v>44</v>
      </c>
      <c r="C30" s="419"/>
      <c r="D30" s="419"/>
      <c r="E30" s="419"/>
      <c r="F30" s="419"/>
      <c r="G30" s="419"/>
      <c r="H30" s="419"/>
      <c r="I30" s="419"/>
      <c r="J30" s="419"/>
      <c r="K30" s="420"/>
      <c r="L30" s="9"/>
      <c r="M30" s="9"/>
    </row>
    <row r="31" spans="1:13" ht="36" customHeight="1" x14ac:dyDescent="0.55000000000000004">
      <c r="A31" s="9"/>
      <c r="B31" s="431" t="s">
        <v>0</v>
      </c>
      <c r="C31" s="432"/>
      <c r="D31" s="432" t="s">
        <v>2</v>
      </c>
      <c r="E31" s="432"/>
      <c r="F31" s="26" t="s">
        <v>1</v>
      </c>
      <c r="G31" s="432" t="s">
        <v>3</v>
      </c>
      <c r="H31" s="432"/>
      <c r="I31" s="432" t="s">
        <v>5</v>
      </c>
      <c r="J31" s="432"/>
      <c r="K31" s="27" t="s">
        <v>4</v>
      </c>
      <c r="L31" s="9"/>
      <c r="M31" s="9"/>
    </row>
    <row r="32" spans="1:13" ht="18.75" customHeight="1" x14ac:dyDescent="0.55000000000000004">
      <c r="A32" s="9"/>
      <c r="B32" s="417"/>
      <c r="C32" s="405"/>
      <c r="D32" s="405"/>
      <c r="E32" s="405"/>
      <c r="F32" s="28"/>
      <c r="G32" s="405" t="str">
        <f>IF(B32="","",B32-D32)</f>
        <v/>
      </c>
      <c r="H32" s="405"/>
      <c r="I32" s="405"/>
      <c r="J32" s="405"/>
      <c r="K32" s="21" t="str">
        <f>IF(G32="","",IF(AND(G32&gt;=-I32,G32&lt;=I32),"Pass","Fail"))</f>
        <v/>
      </c>
      <c r="L32" s="9"/>
      <c r="M32" s="9"/>
    </row>
    <row r="33" spans="1:13" ht="18.75" customHeight="1" x14ac:dyDescent="0.55000000000000004">
      <c r="A33" s="9"/>
      <c r="B33" s="417"/>
      <c r="C33" s="405"/>
      <c r="D33" s="405"/>
      <c r="E33" s="405"/>
      <c r="F33" s="28"/>
      <c r="G33" s="405" t="str">
        <f t="shared" ref="G33:G40" si="0">IF(B33="","",B33-D33)</f>
        <v/>
      </c>
      <c r="H33" s="405"/>
      <c r="I33" s="405"/>
      <c r="J33" s="405"/>
      <c r="K33" s="21" t="str">
        <f t="shared" ref="K33:K40" si="1">IF(G33="","",IF(AND(G33&gt;=-I33,G33&lt;=I33),"Pass","Fail"))</f>
        <v/>
      </c>
      <c r="L33" s="9"/>
      <c r="M33" s="9"/>
    </row>
    <row r="34" spans="1:13" ht="18.75" customHeight="1" x14ac:dyDescent="0.55000000000000004">
      <c r="A34" s="9"/>
      <c r="B34" s="417"/>
      <c r="C34" s="405"/>
      <c r="D34" s="405"/>
      <c r="E34" s="405"/>
      <c r="F34" s="28"/>
      <c r="G34" s="405" t="str">
        <f t="shared" si="0"/>
        <v/>
      </c>
      <c r="H34" s="405"/>
      <c r="I34" s="405"/>
      <c r="J34" s="405"/>
      <c r="K34" s="21" t="str">
        <f t="shared" si="1"/>
        <v/>
      </c>
      <c r="L34" s="9"/>
      <c r="M34" s="9"/>
    </row>
    <row r="35" spans="1:13" ht="18.75" customHeight="1" x14ac:dyDescent="0.55000000000000004">
      <c r="A35" s="9"/>
      <c r="B35" s="417"/>
      <c r="C35" s="405"/>
      <c r="D35" s="405"/>
      <c r="E35" s="405"/>
      <c r="F35" s="28"/>
      <c r="G35" s="405" t="str">
        <f t="shared" si="0"/>
        <v/>
      </c>
      <c r="H35" s="405"/>
      <c r="I35" s="405"/>
      <c r="J35" s="405"/>
      <c r="K35" s="21" t="str">
        <f t="shared" si="1"/>
        <v/>
      </c>
      <c r="L35" s="9"/>
      <c r="M35" s="9"/>
    </row>
    <row r="36" spans="1:13" ht="18.75" customHeight="1" x14ac:dyDescent="0.55000000000000004">
      <c r="A36" s="9"/>
      <c r="B36" s="417"/>
      <c r="C36" s="405"/>
      <c r="D36" s="405"/>
      <c r="E36" s="405"/>
      <c r="F36" s="28"/>
      <c r="G36" s="405" t="str">
        <f t="shared" si="0"/>
        <v/>
      </c>
      <c r="H36" s="405"/>
      <c r="I36" s="405"/>
      <c r="J36" s="405"/>
      <c r="K36" s="21" t="str">
        <f t="shared" si="1"/>
        <v/>
      </c>
      <c r="L36" s="9"/>
      <c r="M36" s="9"/>
    </row>
    <row r="37" spans="1:13" ht="18.75" customHeight="1" x14ac:dyDescent="0.55000000000000004">
      <c r="A37" s="9"/>
      <c r="B37" s="417"/>
      <c r="C37" s="405"/>
      <c r="D37" s="405"/>
      <c r="E37" s="405"/>
      <c r="F37" s="28"/>
      <c r="G37" s="405" t="str">
        <f t="shared" si="0"/>
        <v/>
      </c>
      <c r="H37" s="405"/>
      <c r="I37" s="405"/>
      <c r="J37" s="405"/>
      <c r="K37" s="21" t="str">
        <f t="shared" si="1"/>
        <v/>
      </c>
      <c r="L37" s="9"/>
      <c r="M37" s="9"/>
    </row>
    <row r="38" spans="1:13" ht="18.75" customHeight="1" x14ac:dyDescent="0.55000000000000004">
      <c r="A38" s="9"/>
      <c r="B38" s="417"/>
      <c r="C38" s="405"/>
      <c r="D38" s="405"/>
      <c r="E38" s="405"/>
      <c r="F38" s="28"/>
      <c r="G38" s="405" t="str">
        <f t="shared" si="0"/>
        <v/>
      </c>
      <c r="H38" s="405"/>
      <c r="I38" s="405"/>
      <c r="J38" s="405"/>
      <c r="K38" s="21" t="str">
        <f t="shared" si="1"/>
        <v/>
      </c>
      <c r="L38" s="9"/>
      <c r="M38" s="9"/>
    </row>
    <row r="39" spans="1:13" ht="18.75" customHeight="1" x14ac:dyDescent="0.55000000000000004">
      <c r="A39" s="9"/>
      <c r="B39" s="417"/>
      <c r="C39" s="405"/>
      <c r="D39" s="405"/>
      <c r="E39" s="405"/>
      <c r="F39" s="28"/>
      <c r="G39" s="405" t="str">
        <f t="shared" si="0"/>
        <v/>
      </c>
      <c r="H39" s="405"/>
      <c r="I39" s="405"/>
      <c r="J39" s="405"/>
      <c r="K39" s="21" t="str">
        <f t="shared" si="1"/>
        <v/>
      </c>
      <c r="L39" s="9"/>
      <c r="M39" s="9"/>
    </row>
    <row r="40" spans="1:13" ht="18.75" customHeight="1" thickBot="1" x14ac:dyDescent="0.6">
      <c r="A40" s="9"/>
      <c r="B40" s="425"/>
      <c r="C40" s="424"/>
      <c r="D40" s="424"/>
      <c r="E40" s="424"/>
      <c r="F40" s="29"/>
      <c r="G40" s="424" t="str">
        <f t="shared" si="0"/>
        <v/>
      </c>
      <c r="H40" s="424"/>
      <c r="I40" s="424"/>
      <c r="J40" s="424"/>
      <c r="K40" s="23" t="str">
        <f t="shared" si="1"/>
        <v/>
      </c>
      <c r="L40" s="9"/>
      <c r="M40" s="9"/>
    </row>
    <row r="41" spans="1:13" ht="15.75" customHeight="1" thickBot="1" x14ac:dyDescent="0.6">
      <c r="A41" s="11"/>
      <c r="B41" s="11"/>
      <c r="C41" s="11"/>
      <c r="D41" s="11"/>
      <c r="E41" s="11"/>
      <c r="F41" s="11"/>
      <c r="G41" s="11"/>
      <c r="H41" s="11"/>
      <c r="I41" s="11"/>
      <c r="J41" s="11"/>
      <c r="K41" s="11"/>
      <c r="L41" s="11"/>
      <c r="M41" s="11"/>
    </row>
    <row r="42" spans="1:13" ht="15.75" customHeight="1" thickBot="1" x14ac:dyDescent="0.6">
      <c r="A42" s="418" t="s">
        <v>24</v>
      </c>
      <c r="B42" s="419"/>
      <c r="C42" s="419"/>
      <c r="D42" s="419"/>
      <c r="E42" s="419"/>
      <c r="F42" s="419"/>
      <c r="G42" s="419"/>
      <c r="H42" s="419"/>
      <c r="I42" s="419"/>
      <c r="J42" s="419"/>
      <c r="K42" s="419"/>
      <c r="L42" s="420"/>
      <c r="M42" s="9"/>
    </row>
    <row r="43" spans="1:13" ht="15.75" customHeight="1" x14ac:dyDescent="0.55000000000000004">
      <c r="A43" s="408"/>
      <c r="B43" s="409"/>
      <c r="C43" s="409"/>
      <c r="D43" s="409"/>
      <c r="E43" s="409"/>
      <c r="F43" s="409"/>
      <c r="G43" s="409"/>
      <c r="H43" s="409"/>
      <c r="I43" s="409"/>
      <c r="J43" s="409"/>
      <c r="K43" s="409"/>
      <c r="L43" s="410"/>
      <c r="M43" s="9"/>
    </row>
    <row r="44" spans="1:13" ht="15.75" customHeight="1" x14ac:dyDescent="0.55000000000000004">
      <c r="A44" s="411"/>
      <c r="B44" s="412"/>
      <c r="C44" s="412"/>
      <c r="D44" s="412"/>
      <c r="E44" s="412"/>
      <c r="F44" s="412"/>
      <c r="G44" s="412"/>
      <c r="H44" s="412"/>
      <c r="I44" s="412"/>
      <c r="J44" s="412"/>
      <c r="K44" s="412"/>
      <c r="L44" s="413"/>
      <c r="M44" s="9"/>
    </row>
    <row r="45" spans="1:13" ht="15.75" customHeight="1" thickBot="1" x14ac:dyDescent="0.6">
      <c r="A45" s="414"/>
      <c r="B45" s="415"/>
      <c r="C45" s="415"/>
      <c r="D45" s="415"/>
      <c r="E45" s="415"/>
      <c r="F45" s="415"/>
      <c r="G45" s="415"/>
      <c r="H45" s="415"/>
      <c r="I45" s="415"/>
      <c r="J45" s="415"/>
      <c r="K45" s="415"/>
      <c r="L45" s="416"/>
      <c r="M45" s="9"/>
    </row>
    <row r="46" spans="1:13" ht="15.75" customHeight="1" x14ac:dyDescent="0.55000000000000004">
      <c r="A46" s="9"/>
      <c r="B46" s="9"/>
      <c r="C46" s="9"/>
      <c r="D46" s="9"/>
      <c r="E46" s="9"/>
      <c r="F46" s="9"/>
      <c r="G46" s="9"/>
      <c r="H46" s="9"/>
      <c r="I46" s="9"/>
      <c r="J46" s="9"/>
      <c r="K46" s="9"/>
      <c r="L46" s="9"/>
      <c r="M46" s="11"/>
    </row>
    <row r="47" spans="1:13" ht="21" customHeight="1" x14ac:dyDescent="0.55000000000000004">
      <c r="A47" s="406" t="s">
        <v>47</v>
      </c>
      <c r="B47" s="407"/>
      <c r="C47" s="407"/>
      <c r="D47" s="407"/>
      <c r="E47" s="407"/>
      <c r="F47" s="407"/>
      <c r="G47" s="407"/>
      <c r="H47" s="407"/>
      <c r="I47" s="407"/>
      <c r="J47" s="407"/>
      <c r="K47" s="407"/>
      <c r="L47" s="407"/>
      <c r="M47" s="11"/>
    </row>
    <row r="48" spans="1:13" ht="21" customHeight="1" x14ac:dyDescent="0.55000000000000004">
      <c r="A48" s="407"/>
      <c r="B48" s="407"/>
      <c r="C48" s="407"/>
      <c r="D48" s="407"/>
      <c r="E48" s="407"/>
      <c r="F48" s="407"/>
      <c r="G48" s="407"/>
      <c r="H48" s="407"/>
      <c r="I48" s="407"/>
      <c r="J48" s="407"/>
      <c r="K48" s="407"/>
      <c r="L48" s="407"/>
      <c r="M48" s="11"/>
    </row>
    <row r="49" spans="1:13" ht="15.75" customHeight="1" x14ac:dyDescent="0.55000000000000004">
      <c r="A49" s="13"/>
      <c r="B49" s="13"/>
      <c r="C49" s="13"/>
      <c r="D49" s="13"/>
      <c r="E49" s="13"/>
      <c r="F49" s="13"/>
      <c r="G49" s="13"/>
      <c r="H49" s="13"/>
      <c r="I49" s="13"/>
      <c r="J49" s="13"/>
      <c r="K49" s="13"/>
      <c r="L49" s="13"/>
      <c r="M49" s="11"/>
    </row>
    <row r="50" spans="1:13" ht="15.75" customHeight="1" x14ac:dyDescent="0.55000000000000004">
      <c r="A50" s="9"/>
      <c r="B50" s="9"/>
      <c r="C50" s="14"/>
      <c r="D50" s="14"/>
      <c r="E50" s="14"/>
      <c r="F50" s="9"/>
      <c r="G50" s="9"/>
      <c r="H50" s="9"/>
      <c r="I50" s="9"/>
      <c r="J50" s="9"/>
      <c r="K50" s="9"/>
      <c r="L50" s="9"/>
      <c r="M50" s="11"/>
    </row>
    <row r="51" spans="1:13" ht="15.75" customHeight="1" thickBot="1" x14ac:dyDescent="0.6">
      <c r="A51" s="402" t="s">
        <v>12</v>
      </c>
      <c r="B51" s="402"/>
      <c r="C51" s="401"/>
      <c r="D51" s="401"/>
      <c r="E51" s="401"/>
      <c r="F51" s="14"/>
      <c r="G51" s="402" t="s">
        <v>40</v>
      </c>
      <c r="H51" s="402"/>
      <c r="I51" s="401"/>
      <c r="J51" s="401"/>
      <c r="K51" s="401"/>
      <c r="M51" s="11"/>
    </row>
    <row r="52" spans="1:13" ht="15.75" customHeight="1" x14ac:dyDescent="0.55000000000000004">
      <c r="A52" s="9"/>
      <c r="B52" s="9"/>
      <c r="C52" s="9"/>
      <c r="D52" s="9"/>
      <c r="E52" s="9"/>
      <c r="F52" s="9"/>
      <c r="G52" s="9"/>
      <c r="H52" s="9"/>
      <c r="I52" s="9"/>
      <c r="J52" s="9"/>
      <c r="K52" s="9"/>
      <c r="L52" s="9"/>
      <c r="M52" s="11"/>
    </row>
    <row r="53" spans="1:13" ht="15.75" customHeight="1" thickBot="1" x14ac:dyDescent="0.6">
      <c r="A53" s="402" t="s">
        <v>49</v>
      </c>
      <c r="B53" s="402"/>
      <c r="C53" s="401"/>
      <c r="D53" s="401"/>
      <c r="E53" s="401"/>
      <c r="F53" s="9"/>
      <c r="G53" s="402" t="s">
        <v>41</v>
      </c>
      <c r="H53" s="402"/>
      <c r="I53" s="401"/>
      <c r="J53" s="401"/>
      <c r="K53" s="401"/>
      <c r="L53" s="9"/>
      <c r="M53" s="11"/>
    </row>
    <row r="54" spans="1:13" ht="15.75" customHeight="1" x14ac:dyDescent="0.55000000000000004">
      <c r="A54" s="423"/>
      <c r="B54" s="423"/>
      <c r="C54" s="423"/>
      <c r="D54" s="423"/>
      <c r="E54" s="423"/>
      <c r="F54" s="423"/>
      <c r="G54" s="423"/>
      <c r="H54" s="423"/>
      <c r="I54" s="423"/>
      <c r="J54" s="423"/>
      <c r="K54" s="423"/>
      <c r="L54" s="423"/>
    </row>
    <row r="55" spans="1:13" ht="15.75" customHeight="1" x14ac:dyDescent="0.55000000000000004">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137" priority="2" operator="containsText" text="Fail">
      <formula>NOT(ISERROR(SEARCH("Fail",K32)))</formula>
    </cfRule>
    <cfRule type="containsText" dxfId="136"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55000000000000004"/>
  <cols>
    <col min="1" max="16384" width="12" style="10"/>
  </cols>
  <sheetData>
    <row r="1" spans="1:13" s="32" customFormat="1" ht="14.4" x14ac:dyDescent="0.55000000000000004">
      <c r="A1" s="447"/>
      <c r="B1" s="447"/>
      <c r="C1" s="447"/>
      <c r="D1" s="447"/>
      <c r="E1" s="448" t="s">
        <v>48</v>
      </c>
      <c r="F1" s="448"/>
      <c r="G1" s="448"/>
      <c r="H1" s="448"/>
      <c r="I1" s="448"/>
      <c r="J1" s="448"/>
      <c r="K1" s="448"/>
      <c r="L1" s="448"/>
    </row>
    <row r="2" spans="1:13" s="32" customFormat="1" ht="14.4" x14ac:dyDescent="0.55000000000000004">
      <c r="A2" s="447"/>
      <c r="B2" s="447"/>
      <c r="C2" s="447"/>
      <c r="D2" s="447"/>
      <c r="E2" s="448"/>
      <c r="F2" s="448"/>
      <c r="G2" s="448"/>
      <c r="H2" s="448"/>
      <c r="I2" s="448"/>
      <c r="J2" s="448"/>
      <c r="K2" s="448"/>
      <c r="L2" s="448"/>
    </row>
    <row r="3" spans="1:13" s="32" customFormat="1" ht="14.4" x14ac:dyDescent="0.55000000000000004">
      <c r="A3" s="447"/>
      <c r="B3" s="447"/>
      <c r="C3" s="447"/>
      <c r="D3" s="447"/>
      <c r="E3" s="448"/>
      <c r="F3" s="448"/>
      <c r="G3" s="448"/>
      <c r="H3" s="448"/>
      <c r="I3" s="448"/>
      <c r="J3" s="448"/>
      <c r="K3" s="448"/>
      <c r="L3" s="448"/>
    </row>
    <row r="4" spans="1:13" s="32" customFormat="1" ht="14.4" x14ac:dyDescent="0.55000000000000004">
      <c r="A4" s="447"/>
      <c r="B4" s="447"/>
      <c r="C4" s="447"/>
      <c r="D4" s="447"/>
      <c r="E4" s="449" t="s">
        <v>51</v>
      </c>
      <c r="F4" s="449"/>
      <c r="G4" s="449"/>
      <c r="H4" s="449"/>
      <c r="I4" s="449"/>
      <c r="J4" s="449"/>
      <c r="K4" s="449"/>
      <c r="L4" s="449"/>
    </row>
    <row r="5" spans="1:13" s="32" customFormat="1" ht="14.4" x14ac:dyDescent="0.55000000000000004">
      <c r="A5" s="447"/>
      <c r="B5" s="447"/>
      <c r="C5" s="447"/>
      <c r="D5" s="447"/>
      <c r="E5" s="449"/>
      <c r="F5" s="449"/>
      <c r="G5" s="449"/>
      <c r="H5" s="449"/>
      <c r="I5" s="449"/>
      <c r="J5" s="449"/>
      <c r="K5" s="449"/>
      <c r="L5" s="449"/>
    </row>
    <row r="6" spans="1:13" s="32" customFormat="1" ht="14.4" x14ac:dyDescent="0.55000000000000004">
      <c r="E6" s="449"/>
      <c r="F6" s="449"/>
      <c r="G6" s="449"/>
      <c r="H6" s="449"/>
      <c r="I6" s="449"/>
      <c r="J6" s="449"/>
      <c r="K6" s="449"/>
      <c r="L6" s="449"/>
    </row>
    <row r="7" spans="1:13" s="32" customFormat="1" ht="23.4" thickBot="1" x14ac:dyDescent="0.6">
      <c r="E7" s="43"/>
      <c r="F7" s="43"/>
      <c r="G7" s="43"/>
      <c r="H7" s="43"/>
      <c r="I7" s="43"/>
      <c r="J7" s="43"/>
      <c r="K7" s="43"/>
      <c r="L7" s="43"/>
    </row>
    <row r="8" spans="1:13" ht="18.75" customHeight="1" thickBot="1" x14ac:dyDescent="0.6">
      <c r="A8" s="418" t="s">
        <v>28</v>
      </c>
      <c r="B8" s="419"/>
      <c r="C8" s="419"/>
      <c r="D8" s="419"/>
      <c r="E8" s="419"/>
      <c r="F8" s="420"/>
      <c r="G8" s="418" t="s">
        <v>29</v>
      </c>
      <c r="H8" s="419"/>
      <c r="I8" s="419"/>
      <c r="J8" s="419"/>
      <c r="K8" s="419"/>
      <c r="L8" s="420"/>
      <c r="M8" s="37"/>
    </row>
    <row r="9" spans="1:13" ht="18.75" customHeight="1" x14ac:dyDescent="0.55000000000000004">
      <c r="A9" s="430" t="s">
        <v>31</v>
      </c>
      <c r="B9" s="428"/>
      <c r="C9" s="441"/>
      <c r="D9" s="441"/>
      <c r="E9" s="441"/>
      <c r="F9" s="442"/>
      <c r="G9" s="430" t="s">
        <v>36</v>
      </c>
      <c r="H9" s="428"/>
      <c r="I9" s="433"/>
      <c r="J9" s="433"/>
      <c r="K9" s="433"/>
      <c r="L9" s="434"/>
      <c r="M9" s="37"/>
    </row>
    <row r="10" spans="1:13" ht="18.75" customHeight="1" x14ac:dyDescent="0.55000000000000004">
      <c r="A10" s="403" t="s">
        <v>32</v>
      </c>
      <c r="B10" s="404"/>
      <c r="C10" s="405"/>
      <c r="D10" s="405"/>
      <c r="E10" s="405"/>
      <c r="F10" s="427"/>
      <c r="G10" s="403" t="s">
        <v>37</v>
      </c>
      <c r="H10" s="404"/>
      <c r="I10" s="405"/>
      <c r="J10" s="405"/>
      <c r="K10" s="405"/>
      <c r="L10" s="427"/>
      <c r="M10" s="37"/>
    </row>
    <row r="11" spans="1:13" ht="18.75" customHeight="1" x14ac:dyDescent="0.55000000000000004">
      <c r="A11" s="403"/>
      <c r="B11" s="404"/>
      <c r="C11" s="405"/>
      <c r="D11" s="405"/>
      <c r="E11" s="405"/>
      <c r="F11" s="427"/>
      <c r="G11" s="403" t="s">
        <v>38</v>
      </c>
      <c r="H11" s="404"/>
      <c r="I11" s="405"/>
      <c r="J11" s="405"/>
      <c r="K11" s="405"/>
      <c r="L11" s="427"/>
      <c r="M11" s="37"/>
    </row>
    <row r="12" spans="1:13" ht="18.75" customHeight="1" x14ac:dyDescent="0.55000000000000004">
      <c r="A12" s="403"/>
      <c r="B12" s="404"/>
      <c r="C12" s="405"/>
      <c r="D12" s="405"/>
      <c r="E12" s="405"/>
      <c r="F12" s="427"/>
      <c r="G12" s="403" t="s">
        <v>39</v>
      </c>
      <c r="H12" s="404"/>
      <c r="I12" s="405" t="s">
        <v>50</v>
      </c>
      <c r="J12" s="405"/>
      <c r="K12" s="405"/>
      <c r="L12" s="427"/>
      <c r="M12" s="37"/>
    </row>
    <row r="13" spans="1:13" ht="18.75" customHeight="1" x14ac:dyDescent="0.55000000000000004">
      <c r="A13" s="403"/>
      <c r="B13" s="404"/>
      <c r="C13" s="405"/>
      <c r="D13" s="405"/>
      <c r="E13" s="405"/>
      <c r="F13" s="427"/>
      <c r="G13" s="403" t="s">
        <v>34</v>
      </c>
      <c r="H13" s="404"/>
      <c r="I13" s="437"/>
      <c r="J13" s="437"/>
      <c r="K13" s="437"/>
      <c r="L13" s="438"/>
      <c r="M13" s="37"/>
    </row>
    <row r="14" spans="1:13" ht="18.75" customHeight="1" thickBot="1" x14ac:dyDescent="0.6">
      <c r="A14" s="435" t="s">
        <v>33</v>
      </c>
      <c r="B14" s="436"/>
      <c r="C14" s="424"/>
      <c r="D14" s="424"/>
      <c r="E14" s="424"/>
      <c r="F14" s="426"/>
      <c r="G14" s="435" t="s">
        <v>35</v>
      </c>
      <c r="H14" s="436"/>
      <c r="I14" s="439"/>
      <c r="J14" s="439"/>
      <c r="K14" s="439"/>
      <c r="L14" s="440"/>
      <c r="M14" s="37"/>
    </row>
    <row r="15" spans="1:13" ht="15.75" customHeight="1" x14ac:dyDescent="0.55000000000000004">
      <c r="A15" s="37"/>
      <c r="B15" s="37"/>
      <c r="C15" s="37"/>
      <c r="D15" s="37"/>
      <c r="E15" s="37"/>
      <c r="F15" s="37"/>
      <c r="G15" s="37"/>
      <c r="H15" s="37"/>
      <c r="I15" s="37"/>
      <c r="J15" s="37"/>
      <c r="K15" s="37"/>
      <c r="L15" s="37"/>
      <c r="M15" s="39"/>
    </row>
    <row r="16" spans="1:13" ht="20.25" customHeight="1" x14ac:dyDescent="0.55000000000000004">
      <c r="A16" s="450" t="s">
        <v>52</v>
      </c>
      <c r="B16" s="450"/>
      <c r="C16" s="450"/>
      <c r="D16" s="450"/>
      <c r="E16" s="450"/>
      <c r="F16" s="450"/>
      <c r="G16" s="450"/>
      <c r="H16" s="450"/>
      <c r="I16" s="450"/>
      <c r="J16" s="450"/>
      <c r="K16" s="450"/>
      <c r="L16" s="450"/>
      <c r="M16" s="39"/>
    </row>
    <row r="17" spans="1:13" ht="20.25" customHeight="1" x14ac:dyDescent="0.55000000000000004">
      <c r="A17" s="450"/>
      <c r="B17" s="450"/>
      <c r="C17" s="450"/>
      <c r="D17" s="450"/>
      <c r="E17" s="450"/>
      <c r="F17" s="450"/>
      <c r="G17" s="450"/>
      <c r="H17" s="450"/>
      <c r="I17" s="450"/>
      <c r="J17" s="450"/>
      <c r="K17" s="450"/>
      <c r="L17" s="450"/>
      <c r="M17" s="39"/>
    </row>
    <row r="18" spans="1:13" ht="15.75" customHeight="1" thickBot="1" x14ac:dyDescent="0.6">
      <c r="A18" s="37"/>
      <c r="B18" s="37"/>
      <c r="C18" s="37"/>
      <c r="D18" s="37"/>
      <c r="E18" s="37"/>
      <c r="F18" s="37"/>
      <c r="G18" s="37"/>
      <c r="H18" s="37"/>
      <c r="I18" s="37"/>
      <c r="J18" s="37"/>
      <c r="K18" s="37"/>
      <c r="L18" s="37"/>
      <c r="M18" s="39"/>
    </row>
    <row r="19" spans="1:13" ht="19.5" customHeight="1" thickBot="1" x14ac:dyDescent="0.6">
      <c r="A19" s="418" t="s">
        <v>20</v>
      </c>
      <c r="B19" s="419"/>
      <c r="C19" s="419"/>
      <c r="D19" s="419"/>
      <c r="E19" s="419"/>
      <c r="F19" s="419"/>
      <c r="G19" s="419"/>
      <c r="H19" s="419"/>
      <c r="I19" s="419"/>
      <c r="J19" s="419"/>
      <c r="K19" s="419"/>
      <c r="L19" s="420"/>
      <c r="M19" s="37"/>
    </row>
    <row r="20" spans="1:13" ht="19.5" customHeight="1" x14ac:dyDescent="0.55000000000000004">
      <c r="A20" s="430" t="s">
        <v>23</v>
      </c>
      <c r="B20" s="428"/>
      <c r="C20" s="428"/>
      <c r="D20" s="428"/>
      <c r="E20" s="428" t="s">
        <v>22</v>
      </c>
      <c r="F20" s="428"/>
      <c r="G20" s="428" t="s">
        <v>21</v>
      </c>
      <c r="H20" s="428"/>
      <c r="I20" s="428" t="s">
        <v>53</v>
      </c>
      <c r="J20" s="428"/>
      <c r="K20" s="428" t="s">
        <v>54</v>
      </c>
      <c r="L20" s="429"/>
      <c r="M20" s="37"/>
    </row>
    <row r="21" spans="1:13" ht="19.5" customHeight="1" x14ac:dyDescent="0.55000000000000004">
      <c r="A21" s="417"/>
      <c r="B21" s="405"/>
      <c r="C21" s="405"/>
      <c r="D21" s="405"/>
      <c r="E21" s="405"/>
      <c r="F21" s="405"/>
      <c r="G21" s="405"/>
      <c r="H21" s="405"/>
      <c r="I21" s="405"/>
      <c r="J21" s="405"/>
      <c r="K21" s="405"/>
      <c r="L21" s="427"/>
      <c r="M21" s="37"/>
    </row>
    <row r="22" spans="1:13" ht="19.5" customHeight="1" x14ac:dyDescent="0.55000000000000004">
      <c r="A22" s="417"/>
      <c r="B22" s="405"/>
      <c r="C22" s="405"/>
      <c r="D22" s="405"/>
      <c r="E22" s="405"/>
      <c r="F22" s="405"/>
      <c r="G22" s="405"/>
      <c r="H22" s="405"/>
      <c r="I22" s="405"/>
      <c r="J22" s="405"/>
      <c r="K22" s="405"/>
      <c r="L22" s="427"/>
      <c r="M22" s="37"/>
    </row>
    <row r="23" spans="1:13" ht="19.5" customHeight="1" x14ac:dyDescent="0.55000000000000004">
      <c r="A23" s="417"/>
      <c r="B23" s="405"/>
      <c r="C23" s="405"/>
      <c r="D23" s="405"/>
      <c r="E23" s="405"/>
      <c r="F23" s="405"/>
      <c r="G23" s="405"/>
      <c r="H23" s="405"/>
      <c r="I23" s="405"/>
      <c r="J23" s="405"/>
      <c r="K23" s="405"/>
      <c r="L23" s="427"/>
      <c r="M23" s="37"/>
    </row>
    <row r="24" spans="1:13" ht="19.5" customHeight="1" x14ac:dyDescent="0.55000000000000004">
      <c r="A24" s="417"/>
      <c r="B24" s="405"/>
      <c r="C24" s="405"/>
      <c r="D24" s="405"/>
      <c r="E24" s="405"/>
      <c r="F24" s="405"/>
      <c r="G24" s="405"/>
      <c r="H24" s="405"/>
      <c r="I24" s="405"/>
      <c r="J24" s="405"/>
      <c r="K24" s="405"/>
      <c r="L24" s="427"/>
      <c r="M24" s="37"/>
    </row>
    <row r="25" spans="1:13" ht="19.5" customHeight="1" thickBot="1" x14ac:dyDescent="0.6">
      <c r="A25" s="425"/>
      <c r="B25" s="424"/>
      <c r="C25" s="424"/>
      <c r="D25" s="424"/>
      <c r="E25" s="424"/>
      <c r="F25" s="424"/>
      <c r="G25" s="424"/>
      <c r="H25" s="424"/>
      <c r="I25" s="424"/>
      <c r="J25" s="424"/>
      <c r="K25" s="424"/>
      <c r="L25" s="426"/>
      <c r="M25" s="37"/>
    </row>
    <row r="26" spans="1:13" ht="15.75" customHeight="1" thickBot="1" x14ac:dyDescent="0.6">
      <c r="A26" s="37"/>
      <c r="B26" s="37"/>
      <c r="C26" s="37"/>
      <c r="D26" s="37"/>
      <c r="E26" s="37"/>
      <c r="F26" s="37"/>
      <c r="G26" s="37"/>
      <c r="H26" s="37"/>
      <c r="I26" s="37"/>
      <c r="J26" s="37"/>
      <c r="K26" s="37"/>
      <c r="L26" s="37"/>
      <c r="M26" s="39"/>
    </row>
    <row r="27" spans="1:13" ht="18.75" customHeight="1" thickBot="1" x14ac:dyDescent="0.6">
      <c r="A27" s="418" t="s">
        <v>13</v>
      </c>
      <c r="B27" s="419"/>
      <c r="C27" s="419"/>
      <c r="D27" s="419"/>
      <c r="E27" s="419"/>
      <c r="F27" s="419"/>
      <c r="G27" s="419"/>
      <c r="H27" s="419"/>
      <c r="I27" s="419"/>
      <c r="J27" s="419"/>
      <c r="K27" s="419"/>
      <c r="L27" s="420"/>
      <c r="M27" s="37"/>
    </row>
    <row r="28" spans="1:13" ht="18.75" customHeight="1" x14ac:dyDescent="0.55000000000000004">
      <c r="A28" s="430" t="s">
        <v>30</v>
      </c>
      <c r="B28" s="428"/>
      <c r="C28" s="441"/>
      <c r="D28" s="441"/>
      <c r="E28" s="441"/>
      <c r="F28" s="441"/>
      <c r="G28" s="441"/>
      <c r="H28" s="441"/>
      <c r="I28" s="428" t="s">
        <v>25</v>
      </c>
      <c r="J28" s="428"/>
      <c r="K28" s="441"/>
      <c r="L28" s="442"/>
      <c r="M28" s="37"/>
    </row>
    <row r="29" spans="1:13" ht="18.75" customHeight="1" x14ac:dyDescent="0.55000000000000004">
      <c r="A29" s="403" t="s">
        <v>15</v>
      </c>
      <c r="B29" s="404"/>
      <c r="C29" s="405"/>
      <c r="D29" s="405"/>
      <c r="E29" s="404" t="s">
        <v>16</v>
      </c>
      <c r="F29" s="404"/>
      <c r="G29" s="405"/>
      <c r="H29" s="405"/>
      <c r="I29" s="404" t="s">
        <v>18</v>
      </c>
      <c r="J29" s="404"/>
      <c r="K29" s="405"/>
      <c r="L29" s="427"/>
      <c r="M29" s="37"/>
    </row>
    <row r="30" spans="1:13" ht="18.75" customHeight="1" x14ac:dyDescent="0.55000000000000004">
      <c r="A30" s="403" t="s">
        <v>14</v>
      </c>
      <c r="B30" s="404"/>
      <c r="C30" s="405"/>
      <c r="D30" s="405"/>
      <c r="E30" s="404" t="s">
        <v>42</v>
      </c>
      <c r="F30" s="404"/>
      <c r="G30" s="405"/>
      <c r="H30" s="405"/>
      <c r="I30" s="404" t="s">
        <v>43</v>
      </c>
      <c r="J30" s="404"/>
      <c r="K30" s="405"/>
      <c r="L30" s="427"/>
      <c r="M30" s="37"/>
    </row>
    <row r="31" spans="1:13" ht="18.75" customHeight="1" x14ac:dyDescent="0.55000000000000004">
      <c r="A31" s="403" t="s">
        <v>17</v>
      </c>
      <c r="B31" s="404"/>
      <c r="C31" s="405"/>
      <c r="D31" s="405"/>
      <c r="E31" s="404" t="s">
        <v>26</v>
      </c>
      <c r="F31" s="404"/>
      <c r="G31" s="405"/>
      <c r="H31" s="405"/>
      <c r="I31" s="404" t="s">
        <v>27</v>
      </c>
      <c r="J31" s="404"/>
      <c r="K31" s="405"/>
      <c r="L31" s="427"/>
      <c r="M31" s="37"/>
    </row>
    <row r="32" spans="1:13" ht="33" customHeight="1" thickBot="1" x14ac:dyDescent="0.6">
      <c r="A32" s="435" t="s">
        <v>19</v>
      </c>
      <c r="B32" s="436"/>
      <c r="C32" s="424"/>
      <c r="D32" s="424"/>
      <c r="E32" s="424"/>
      <c r="F32" s="424"/>
      <c r="G32" s="424"/>
      <c r="H32" s="424"/>
      <c r="I32" s="424"/>
      <c r="J32" s="424"/>
      <c r="K32" s="424"/>
      <c r="L32" s="426"/>
      <c r="M32" s="37"/>
    </row>
    <row r="33" spans="1:13" ht="15.75" customHeight="1" thickBot="1" x14ac:dyDescent="0.6">
      <c r="A33" s="38"/>
      <c r="B33" s="38"/>
      <c r="C33" s="38"/>
      <c r="D33" s="38"/>
      <c r="E33" s="38"/>
      <c r="F33" s="38"/>
      <c r="G33" s="38"/>
      <c r="H33" s="38"/>
      <c r="I33" s="38"/>
      <c r="J33" s="38"/>
      <c r="K33" s="38"/>
      <c r="L33" s="38"/>
      <c r="M33" s="39"/>
    </row>
    <row r="34" spans="1:13" ht="19.5" customHeight="1" thickBot="1" x14ac:dyDescent="0.6">
      <c r="A34" s="418" t="s">
        <v>7</v>
      </c>
      <c r="B34" s="419"/>
      <c r="C34" s="419"/>
      <c r="D34" s="419"/>
      <c r="E34" s="419"/>
      <c r="F34" s="419"/>
      <c r="G34" s="419"/>
      <c r="H34" s="419"/>
      <c r="I34" s="419"/>
      <c r="J34" s="419"/>
      <c r="K34" s="419"/>
      <c r="L34" s="420"/>
      <c r="M34" s="37"/>
    </row>
    <row r="35" spans="1:13" ht="19.5" customHeight="1" thickBot="1" x14ac:dyDescent="0.6">
      <c r="A35" s="421" t="s">
        <v>8</v>
      </c>
      <c r="B35" s="422"/>
      <c r="C35" s="24"/>
      <c r="D35" s="422" t="s">
        <v>9</v>
      </c>
      <c r="E35" s="422"/>
      <c r="F35" s="24"/>
      <c r="G35" s="422" t="s">
        <v>10</v>
      </c>
      <c r="H35" s="422"/>
      <c r="I35" s="24"/>
      <c r="J35" s="422" t="s">
        <v>11</v>
      </c>
      <c r="K35" s="422"/>
      <c r="L35" s="25"/>
      <c r="M35" s="37"/>
    </row>
    <row r="36" spans="1:13" ht="15.75" customHeight="1" thickBot="1" x14ac:dyDescent="0.6">
      <c r="A36" s="37"/>
      <c r="B36" s="37"/>
      <c r="C36" s="37"/>
      <c r="D36" s="37"/>
      <c r="E36" s="37"/>
      <c r="F36" s="37"/>
      <c r="G36" s="37"/>
      <c r="H36" s="37"/>
      <c r="I36" s="37"/>
      <c r="J36" s="37"/>
      <c r="K36" s="37"/>
      <c r="L36" s="37"/>
      <c r="M36" s="39"/>
    </row>
    <row r="37" spans="1:13" ht="18.75" customHeight="1" thickBot="1" x14ac:dyDescent="0.6">
      <c r="A37" s="37"/>
      <c r="B37" s="418" t="s">
        <v>44</v>
      </c>
      <c r="C37" s="419"/>
      <c r="D37" s="419"/>
      <c r="E37" s="419"/>
      <c r="F37" s="419"/>
      <c r="G37" s="419"/>
      <c r="H37" s="419"/>
      <c r="I37" s="419"/>
      <c r="J37" s="419"/>
      <c r="K37" s="420"/>
      <c r="L37" s="37"/>
      <c r="M37" s="37"/>
    </row>
    <row r="38" spans="1:13" ht="36" customHeight="1" x14ac:dyDescent="0.55000000000000004">
      <c r="A38" s="37"/>
      <c r="B38" s="431" t="s">
        <v>0</v>
      </c>
      <c r="C38" s="432"/>
      <c r="D38" s="432" t="s">
        <v>2</v>
      </c>
      <c r="E38" s="432"/>
      <c r="F38" s="26" t="s">
        <v>1</v>
      </c>
      <c r="G38" s="432" t="s">
        <v>3</v>
      </c>
      <c r="H38" s="432"/>
      <c r="I38" s="432" t="s">
        <v>5</v>
      </c>
      <c r="J38" s="432"/>
      <c r="K38" s="27" t="s">
        <v>4</v>
      </c>
      <c r="L38" s="37"/>
      <c r="M38" s="37"/>
    </row>
    <row r="39" spans="1:13" ht="18.75" customHeight="1" x14ac:dyDescent="0.55000000000000004">
      <c r="A39" s="37"/>
      <c r="B39" s="417"/>
      <c r="C39" s="405"/>
      <c r="D39" s="405"/>
      <c r="E39" s="405"/>
      <c r="F39" s="28"/>
      <c r="G39" s="405" t="str">
        <f>IF(B39="","",B39-D39)</f>
        <v/>
      </c>
      <c r="H39" s="405"/>
      <c r="I39" s="405"/>
      <c r="J39" s="405"/>
      <c r="K39" s="21" t="str">
        <f>IF(G39="","",IF(AND(G39&gt;=-I39,G39&lt;=I39),"Pass","Fail"))</f>
        <v/>
      </c>
      <c r="L39" s="37"/>
      <c r="M39" s="37"/>
    </row>
    <row r="40" spans="1:13" ht="18.75" customHeight="1" x14ac:dyDescent="0.55000000000000004">
      <c r="A40" s="37"/>
      <c r="B40" s="417"/>
      <c r="C40" s="405"/>
      <c r="D40" s="405"/>
      <c r="E40" s="405"/>
      <c r="F40" s="28"/>
      <c r="G40" s="405" t="str">
        <f t="shared" ref="G40:G47" si="0">IF(B40="","",B40-D40)</f>
        <v/>
      </c>
      <c r="H40" s="405"/>
      <c r="I40" s="405"/>
      <c r="J40" s="405"/>
      <c r="K40" s="21" t="str">
        <f t="shared" ref="K40:K47" si="1">IF(G40="","",IF(AND(G40&gt;=-I40,G40&lt;=I40),"Pass","Fail"))</f>
        <v/>
      </c>
      <c r="L40" s="37"/>
      <c r="M40" s="37"/>
    </row>
    <row r="41" spans="1:13" ht="18.75" customHeight="1" x14ac:dyDescent="0.55000000000000004">
      <c r="A41" s="37"/>
      <c r="B41" s="417"/>
      <c r="C41" s="405"/>
      <c r="D41" s="405"/>
      <c r="E41" s="405"/>
      <c r="F41" s="28"/>
      <c r="G41" s="405" t="str">
        <f t="shared" si="0"/>
        <v/>
      </c>
      <c r="H41" s="405"/>
      <c r="I41" s="405"/>
      <c r="J41" s="405"/>
      <c r="K41" s="21" t="str">
        <f t="shared" si="1"/>
        <v/>
      </c>
      <c r="L41" s="37"/>
      <c r="M41" s="37"/>
    </row>
    <row r="42" spans="1:13" ht="18.75" customHeight="1" x14ac:dyDescent="0.55000000000000004">
      <c r="A42" s="37"/>
      <c r="B42" s="417"/>
      <c r="C42" s="405"/>
      <c r="D42" s="405"/>
      <c r="E42" s="405"/>
      <c r="F42" s="28"/>
      <c r="G42" s="405" t="str">
        <f t="shared" si="0"/>
        <v/>
      </c>
      <c r="H42" s="405"/>
      <c r="I42" s="405"/>
      <c r="J42" s="405"/>
      <c r="K42" s="21" t="str">
        <f t="shared" si="1"/>
        <v/>
      </c>
      <c r="L42" s="37"/>
      <c r="M42" s="37"/>
    </row>
    <row r="43" spans="1:13" ht="18.75" customHeight="1" x14ac:dyDescent="0.55000000000000004">
      <c r="A43" s="37"/>
      <c r="B43" s="417"/>
      <c r="C43" s="405"/>
      <c r="D43" s="405"/>
      <c r="E43" s="405"/>
      <c r="F43" s="28"/>
      <c r="G43" s="405" t="str">
        <f t="shared" si="0"/>
        <v/>
      </c>
      <c r="H43" s="405"/>
      <c r="I43" s="405"/>
      <c r="J43" s="405"/>
      <c r="K43" s="21" t="str">
        <f t="shared" si="1"/>
        <v/>
      </c>
      <c r="L43" s="37"/>
      <c r="M43" s="37"/>
    </row>
    <row r="44" spans="1:13" ht="18.75" customHeight="1" x14ac:dyDescent="0.55000000000000004">
      <c r="A44" s="37"/>
      <c r="B44" s="417"/>
      <c r="C44" s="405"/>
      <c r="D44" s="405"/>
      <c r="E44" s="405"/>
      <c r="F44" s="28"/>
      <c r="G44" s="405" t="str">
        <f t="shared" si="0"/>
        <v/>
      </c>
      <c r="H44" s="405"/>
      <c r="I44" s="405"/>
      <c r="J44" s="405"/>
      <c r="K44" s="21" t="str">
        <f t="shared" si="1"/>
        <v/>
      </c>
      <c r="L44" s="37"/>
      <c r="M44" s="37"/>
    </row>
    <row r="45" spans="1:13" ht="18.75" customHeight="1" x14ac:dyDescent="0.55000000000000004">
      <c r="A45" s="37"/>
      <c r="B45" s="417"/>
      <c r="C45" s="405"/>
      <c r="D45" s="405"/>
      <c r="E45" s="405"/>
      <c r="F45" s="28"/>
      <c r="G45" s="405" t="str">
        <f t="shared" si="0"/>
        <v/>
      </c>
      <c r="H45" s="405"/>
      <c r="I45" s="405"/>
      <c r="J45" s="405"/>
      <c r="K45" s="21" t="str">
        <f t="shared" si="1"/>
        <v/>
      </c>
      <c r="L45" s="37"/>
      <c r="M45" s="37"/>
    </row>
    <row r="46" spans="1:13" ht="18.75" customHeight="1" x14ac:dyDescent="0.55000000000000004">
      <c r="A46" s="37"/>
      <c r="B46" s="417"/>
      <c r="C46" s="405"/>
      <c r="D46" s="405"/>
      <c r="E46" s="405"/>
      <c r="F46" s="28"/>
      <c r="G46" s="405" t="str">
        <f t="shared" si="0"/>
        <v/>
      </c>
      <c r="H46" s="405"/>
      <c r="I46" s="405"/>
      <c r="J46" s="405"/>
      <c r="K46" s="21" t="str">
        <f t="shared" si="1"/>
        <v/>
      </c>
      <c r="L46" s="37"/>
      <c r="M46" s="37"/>
    </row>
    <row r="47" spans="1:13" ht="18.75" customHeight="1" thickBot="1" x14ac:dyDescent="0.6">
      <c r="A47" s="37"/>
      <c r="B47" s="425"/>
      <c r="C47" s="424"/>
      <c r="D47" s="424"/>
      <c r="E47" s="424"/>
      <c r="F47" s="29"/>
      <c r="G47" s="424" t="str">
        <f t="shared" si="0"/>
        <v/>
      </c>
      <c r="H47" s="424"/>
      <c r="I47" s="424"/>
      <c r="J47" s="424"/>
      <c r="K47" s="23" t="str">
        <f t="shared" si="1"/>
        <v/>
      </c>
      <c r="L47" s="37"/>
      <c r="M47" s="37"/>
    </row>
    <row r="48" spans="1:13" ht="15.75" customHeight="1" thickBot="1" x14ac:dyDescent="0.6">
      <c r="A48" s="39"/>
      <c r="B48" s="39"/>
      <c r="C48" s="39"/>
      <c r="D48" s="39"/>
      <c r="E48" s="39"/>
      <c r="F48" s="39"/>
      <c r="G48" s="39"/>
      <c r="H48" s="39"/>
      <c r="I48" s="39"/>
      <c r="J48" s="39"/>
      <c r="K48" s="39"/>
      <c r="L48" s="39"/>
      <c r="M48" s="39"/>
    </row>
    <row r="49" spans="1:13" ht="15.75" customHeight="1" thickBot="1" x14ac:dyDescent="0.6">
      <c r="A49" s="418" t="s">
        <v>24</v>
      </c>
      <c r="B49" s="419"/>
      <c r="C49" s="419"/>
      <c r="D49" s="419"/>
      <c r="E49" s="419"/>
      <c r="F49" s="419"/>
      <c r="G49" s="419"/>
      <c r="H49" s="419"/>
      <c r="I49" s="419"/>
      <c r="J49" s="419"/>
      <c r="K49" s="419"/>
      <c r="L49" s="420"/>
      <c r="M49" s="37"/>
    </row>
    <row r="50" spans="1:13" ht="15.75" customHeight="1" x14ac:dyDescent="0.55000000000000004">
      <c r="A50" s="408"/>
      <c r="B50" s="409"/>
      <c r="C50" s="409"/>
      <c r="D50" s="409"/>
      <c r="E50" s="409"/>
      <c r="F50" s="409"/>
      <c r="G50" s="409"/>
      <c r="H50" s="409"/>
      <c r="I50" s="409"/>
      <c r="J50" s="409"/>
      <c r="K50" s="409"/>
      <c r="L50" s="410"/>
      <c r="M50" s="37"/>
    </row>
    <row r="51" spans="1:13" ht="15.75" customHeight="1" x14ac:dyDescent="0.55000000000000004">
      <c r="A51" s="411"/>
      <c r="B51" s="412"/>
      <c r="C51" s="412"/>
      <c r="D51" s="412"/>
      <c r="E51" s="412"/>
      <c r="F51" s="412"/>
      <c r="G51" s="412"/>
      <c r="H51" s="412"/>
      <c r="I51" s="412"/>
      <c r="J51" s="412"/>
      <c r="K51" s="412"/>
      <c r="L51" s="413"/>
      <c r="M51" s="37"/>
    </row>
    <row r="52" spans="1:13" ht="15.75" customHeight="1" thickBot="1" x14ac:dyDescent="0.6">
      <c r="A52" s="414"/>
      <c r="B52" s="415"/>
      <c r="C52" s="415"/>
      <c r="D52" s="415"/>
      <c r="E52" s="415"/>
      <c r="F52" s="415"/>
      <c r="G52" s="415"/>
      <c r="H52" s="415"/>
      <c r="I52" s="415"/>
      <c r="J52" s="415"/>
      <c r="K52" s="415"/>
      <c r="L52" s="416"/>
      <c r="M52" s="37"/>
    </row>
    <row r="53" spans="1:13" ht="15.75" customHeight="1" x14ac:dyDescent="0.55000000000000004">
      <c r="A53" s="37"/>
      <c r="B53" s="37"/>
      <c r="C53" s="37"/>
      <c r="D53" s="37"/>
      <c r="E53" s="37"/>
      <c r="F53" s="37"/>
      <c r="G53" s="37"/>
      <c r="H53" s="37"/>
      <c r="I53" s="37"/>
      <c r="J53" s="37"/>
      <c r="K53" s="37"/>
      <c r="L53" s="37"/>
      <c r="M53" s="39"/>
    </row>
    <row r="54" spans="1:13" ht="21" customHeight="1" x14ac:dyDescent="0.55000000000000004">
      <c r="A54" s="450" t="s">
        <v>47</v>
      </c>
      <c r="B54" s="451"/>
      <c r="C54" s="451"/>
      <c r="D54" s="451"/>
      <c r="E54" s="451"/>
      <c r="F54" s="451"/>
      <c r="G54" s="451"/>
      <c r="H54" s="451"/>
      <c r="I54" s="451"/>
      <c r="J54" s="451"/>
      <c r="K54" s="451"/>
      <c r="L54" s="451"/>
      <c r="M54" s="39"/>
    </row>
    <row r="55" spans="1:13" ht="21" customHeight="1" x14ac:dyDescent="0.55000000000000004">
      <c r="A55" s="451"/>
      <c r="B55" s="451"/>
      <c r="C55" s="451"/>
      <c r="D55" s="451"/>
      <c r="E55" s="451"/>
      <c r="F55" s="451"/>
      <c r="G55" s="451"/>
      <c r="H55" s="451"/>
      <c r="I55" s="451"/>
      <c r="J55" s="451"/>
      <c r="K55" s="451"/>
      <c r="L55" s="451"/>
      <c r="M55" s="39"/>
    </row>
    <row r="56" spans="1:13" ht="15.75" customHeight="1" x14ac:dyDescent="0.55000000000000004">
      <c r="A56" s="40"/>
      <c r="B56" s="40"/>
      <c r="C56" s="40"/>
      <c r="D56" s="40"/>
      <c r="E56" s="40"/>
      <c r="F56" s="40"/>
      <c r="G56" s="40"/>
      <c r="H56" s="40"/>
      <c r="I56" s="40"/>
      <c r="J56" s="40"/>
      <c r="K56" s="40"/>
      <c r="L56" s="40"/>
      <c r="M56" s="39"/>
    </row>
    <row r="57" spans="1:13" ht="15.75" customHeight="1" x14ac:dyDescent="0.55000000000000004">
      <c r="A57" s="37"/>
      <c r="B57" s="37"/>
      <c r="C57" s="41"/>
      <c r="D57" s="41"/>
      <c r="E57" s="41"/>
      <c r="F57" s="37"/>
      <c r="G57" s="37"/>
      <c r="H57" s="37"/>
      <c r="I57" s="37"/>
      <c r="J57" s="37"/>
      <c r="K57" s="37"/>
      <c r="L57" s="37"/>
      <c r="M57" s="39"/>
    </row>
    <row r="58" spans="1:13" ht="15.75" customHeight="1" thickBot="1" x14ac:dyDescent="0.6">
      <c r="A58" s="445" t="s">
        <v>12</v>
      </c>
      <c r="B58" s="445"/>
      <c r="C58" s="444"/>
      <c r="D58" s="444"/>
      <c r="E58" s="444"/>
      <c r="F58" s="41"/>
      <c r="G58" s="445" t="s">
        <v>40</v>
      </c>
      <c r="H58" s="445"/>
      <c r="I58" s="444"/>
      <c r="J58" s="444"/>
      <c r="K58" s="444"/>
      <c r="L58" s="37"/>
      <c r="M58" s="39"/>
    </row>
    <row r="59" spans="1:13" ht="15.75" customHeight="1" x14ac:dyDescent="0.55000000000000004">
      <c r="A59" s="37"/>
      <c r="B59" s="37"/>
      <c r="C59" s="37"/>
      <c r="D59" s="37"/>
      <c r="E59" s="37"/>
      <c r="F59" s="37"/>
      <c r="G59" s="37"/>
      <c r="H59" s="37"/>
      <c r="I59" s="37"/>
      <c r="J59" s="37"/>
      <c r="K59" s="37"/>
      <c r="L59" s="37"/>
      <c r="M59" s="39"/>
    </row>
    <row r="60" spans="1:13" ht="15.75" customHeight="1" thickBot="1" x14ac:dyDescent="0.6">
      <c r="A60" s="445" t="s">
        <v>49</v>
      </c>
      <c r="B60" s="445"/>
      <c r="C60" s="444"/>
      <c r="D60" s="444"/>
      <c r="E60" s="444"/>
      <c r="F60" s="37"/>
      <c r="G60" s="445" t="s">
        <v>41</v>
      </c>
      <c r="H60" s="445"/>
      <c r="I60" s="444"/>
      <c r="J60" s="444"/>
      <c r="K60" s="444"/>
      <c r="L60" s="37"/>
      <c r="M60" s="39"/>
    </row>
    <row r="61" spans="1:13" ht="15.75" customHeight="1" x14ac:dyDescent="0.55000000000000004">
      <c r="A61" s="446"/>
      <c r="B61" s="446"/>
      <c r="C61" s="446"/>
      <c r="D61" s="446"/>
      <c r="E61" s="446"/>
      <c r="F61" s="446"/>
      <c r="G61" s="446"/>
      <c r="H61" s="446"/>
      <c r="I61" s="446"/>
      <c r="J61" s="446"/>
      <c r="K61" s="446"/>
      <c r="L61" s="446"/>
      <c r="M61" s="37"/>
    </row>
    <row r="62" spans="1:13" ht="15.75" customHeight="1" x14ac:dyDescent="0.55000000000000004">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135" priority="1" operator="containsText" text="Fail">
      <formula>NOT(ISERROR(SEARCH("Fail",K39)))</formula>
    </cfRule>
    <cfRule type="containsText" dxfId="134"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F30"/>
  <sheetViews>
    <sheetView workbookViewId="0">
      <pane ySplit="2" topLeftCell="A9" activePane="bottomLeft" state="frozen"/>
      <selection pane="bottomLeft" activeCell="D13" sqref="D13"/>
    </sheetView>
  </sheetViews>
  <sheetFormatPr defaultRowHeight="14.4" x14ac:dyDescent="0.55000000000000004"/>
  <cols>
    <col min="2" max="2" width="8.578125" bestFit="1" customWidth="1"/>
    <col min="3" max="3" width="10.68359375" bestFit="1" customWidth="1"/>
    <col min="4" max="4" width="50.41796875" customWidth="1"/>
    <col min="5" max="5" width="22.26171875" customWidth="1"/>
    <col min="6" max="6" width="36.578125" customWidth="1"/>
  </cols>
  <sheetData>
    <row r="1" spans="2:6" ht="14.7" thickBot="1" x14ac:dyDescent="0.6"/>
    <row r="2" spans="2:6" ht="26.1" thickBot="1" x14ac:dyDescent="0.6">
      <c r="B2" s="452" t="s">
        <v>2631</v>
      </c>
      <c r="C2" s="453"/>
      <c r="D2" s="453"/>
      <c r="E2" s="453"/>
      <c r="F2" s="454"/>
    </row>
    <row r="3" spans="2:6" ht="25.8" x14ac:dyDescent="0.55000000000000004">
      <c r="B3" s="189"/>
      <c r="C3" s="189"/>
      <c r="D3" s="189"/>
      <c r="E3" s="189"/>
      <c r="F3" s="189"/>
    </row>
    <row r="4" spans="2:6" ht="29.1" thickBot="1" x14ac:dyDescent="0.6">
      <c r="B4" s="190" t="s">
        <v>2624</v>
      </c>
      <c r="C4" s="190" t="s">
        <v>2625</v>
      </c>
      <c r="D4" s="190" t="s">
        <v>2626</v>
      </c>
      <c r="E4" s="190" t="s">
        <v>2627</v>
      </c>
      <c r="F4" s="190" t="s">
        <v>2628</v>
      </c>
    </row>
    <row r="5" spans="2:6" ht="14.7" thickBot="1" x14ac:dyDescent="0.6">
      <c r="B5" s="191">
        <v>0</v>
      </c>
      <c r="C5" s="192">
        <v>43465</v>
      </c>
      <c r="D5" s="191" t="s">
        <v>2632</v>
      </c>
      <c r="E5" s="191" t="s">
        <v>2629</v>
      </c>
      <c r="F5" s="191" t="s">
        <v>2630</v>
      </c>
    </row>
    <row r="6" spans="2:6" ht="29.1" thickBot="1" x14ac:dyDescent="0.6">
      <c r="B6" s="193">
        <v>1</v>
      </c>
      <c r="C6" s="194">
        <v>43683</v>
      </c>
      <c r="D6" s="193" t="s">
        <v>2633</v>
      </c>
      <c r="E6" s="191" t="s">
        <v>2629</v>
      </c>
      <c r="F6" s="191" t="s">
        <v>2630</v>
      </c>
    </row>
    <row r="7" spans="2:6" ht="86.7" thickBot="1" x14ac:dyDescent="0.6">
      <c r="B7" s="195">
        <v>2</v>
      </c>
      <c r="C7" s="192">
        <v>43692</v>
      </c>
      <c r="D7" s="191" t="s">
        <v>2634</v>
      </c>
      <c r="E7" s="191" t="s">
        <v>2629</v>
      </c>
      <c r="F7" s="191" t="s">
        <v>2630</v>
      </c>
    </row>
    <row r="8" spans="2:6" ht="101.1" thickBot="1" x14ac:dyDescent="0.6">
      <c r="B8" s="195">
        <v>3</v>
      </c>
      <c r="C8" s="192">
        <v>43726</v>
      </c>
      <c r="D8" s="191" t="s">
        <v>2635</v>
      </c>
      <c r="E8" s="191" t="s">
        <v>2629</v>
      </c>
      <c r="F8" s="191" t="s">
        <v>2630</v>
      </c>
    </row>
    <row r="9" spans="2:6" ht="43.5" thickBot="1" x14ac:dyDescent="0.6">
      <c r="B9" s="195">
        <v>4</v>
      </c>
      <c r="C9" s="192">
        <v>43741</v>
      </c>
      <c r="D9" s="191" t="s">
        <v>2681</v>
      </c>
      <c r="E9" s="191" t="s">
        <v>2629</v>
      </c>
      <c r="F9" s="191" t="s">
        <v>2630</v>
      </c>
    </row>
    <row r="10" spans="2:6" ht="29.1" thickBot="1" x14ac:dyDescent="0.6">
      <c r="B10" s="196">
        <v>5</v>
      </c>
      <c r="C10" s="192">
        <v>43767</v>
      </c>
      <c r="D10" s="191" t="s">
        <v>2683</v>
      </c>
      <c r="E10" s="191" t="s">
        <v>2629</v>
      </c>
      <c r="F10" s="191" t="s">
        <v>2630</v>
      </c>
    </row>
    <row r="11" spans="2:6" ht="72.3" thickBot="1" x14ac:dyDescent="0.6">
      <c r="B11" s="191">
        <v>6</v>
      </c>
      <c r="C11" s="192">
        <v>43963</v>
      </c>
      <c r="D11" s="191" t="s">
        <v>2686</v>
      </c>
      <c r="E11" s="191" t="s">
        <v>2629</v>
      </c>
      <c r="F11" s="191" t="s">
        <v>2685</v>
      </c>
    </row>
    <row r="12" spans="2:6" ht="29.1" thickBot="1" x14ac:dyDescent="0.6">
      <c r="B12" s="191">
        <v>7</v>
      </c>
      <c r="C12" s="192">
        <v>44060</v>
      </c>
      <c r="D12" s="191" t="s">
        <v>2783</v>
      </c>
      <c r="E12" s="191" t="s">
        <v>2629</v>
      </c>
      <c r="F12" s="191" t="s">
        <v>2685</v>
      </c>
    </row>
    <row r="13" spans="2:6" ht="14.7" thickBot="1" x14ac:dyDescent="0.6">
      <c r="B13" s="191"/>
      <c r="C13" s="191"/>
      <c r="D13" s="191"/>
      <c r="E13" s="191"/>
      <c r="F13" s="191"/>
    </row>
    <row r="14" spans="2:6" ht="14.7" thickBot="1" x14ac:dyDescent="0.6">
      <c r="B14" s="191"/>
      <c r="C14" s="191"/>
      <c r="D14" s="191"/>
      <c r="E14" s="191"/>
      <c r="F14" s="191"/>
    </row>
    <row r="15" spans="2:6" ht="14.7" thickBot="1" x14ac:dyDescent="0.6">
      <c r="B15" s="191"/>
      <c r="C15" s="191"/>
      <c r="D15" s="191"/>
      <c r="E15" s="191"/>
      <c r="F15" s="191"/>
    </row>
    <row r="16" spans="2:6" ht="14.7" thickBot="1" x14ac:dyDescent="0.6">
      <c r="B16" s="191"/>
      <c r="C16" s="191"/>
      <c r="D16" s="191"/>
      <c r="E16" s="191"/>
      <c r="F16" s="191"/>
    </row>
    <row r="17" spans="2:6" ht="14.7" thickBot="1" x14ac:dyDescent="0.6">
      <c r="B17" s="191"/>
      <c r="C17" s="191"/>
      <c r="D17" s="191"/>
      <c r="E17" s="191"/>
      <c r="F17" s="191"/>
    </row>
    <row r="18" spans="2:6" ht="14.7" thickBot="1" x14ac:dyDescent="0.6">
      <c r="B18" s="191"/>
      <c r="C18" s="191"/>
      <c r="D18" s="191"/>
      <c r="E18" s="191"/>
      <c r="F18" s="191"/>
    </row>
    <row r="19" spans="2:6" ht="14.7" thickBot="1" x14ac:dyDescent="0.6">
      <c r="B19" s="191"/>
      <c r="C19" s="191"/>
      <c r="D19" s="191"/>
      <c r="E19" s="191"/>
      <c r="F19" s="191"/>
    </row>
    <row r="20" spans="2:6" ht="14.7" thickBot="1" x14ac:dyDescent="0.6">
      <c r="B20" s="191"/>
      <c r="C20" s="191"/>
      <c r="D20" s="191"/>
      <c r="E20" s="191"/>
      <c r="F20" s="191"/>
    </row>
    <row r="21" spans="2:6" ht="14.7" thickBot="1" x14ac:dyDescent="0.6">
      <c r="B21" s="191"/>
      <c r="C21" s="191"/>
      <c r="D21" s="191"/>
      <c r="E21" s="191"/>
      <c r="F21" s="191"/>
    </row>
    <row r="22" spans="2:6" ht="14.7" thickBot="1" x14ac:dyDescent="0.6">
      <c r="B22" s="191"/>
      <c r="C22" s="191"/>
      <c r="D22" s="191"/>
      <c r="E22" s="191"/>
      <c r="F22" s="191"/>
    </row>
    <row r="23" spans="2:6" ht="14.7" thickBot="1" x14ac:dyDescent="0.6">
      <c r="B23" s="191"/>
      <c r="C23" s="191"/>
      <c r="D23" s="191"/>
      <c r="E23" s="191"/>
      <c r="F23" s="191"/>
    </row>
    <row r="24" spans="2:6" ht="14.7" thickBot="1" x14ac:dyDescent="0.6">
      <c r="B24" s="191"/>
      <c r="C24" s="191"/>
      <c r="D24" s="191"/>
      <c r="E24" s="191"/>
      <c r="F24" s="191"/>
    </row>
    <row r="25" spans="2:6" ht="14.7" thickBot="1" x14ac:dyDescent="0.6">
      <c r="B25" s="191"/>
      <c r="C25" s="191"/>
      <c r="D25" s="191"/>
      <c r="E25" s="191"/>
      <c r="F25" s="191"/>
    </row>
    <row r="26" spans="2:6" ht="14.7" thickBot="1" x14ac:dyDescent="0.6">
      <c r="B26" s="191"/>
      <c r="C26" s="191"/>
      <c r="D26" s="191"/>
      <c r="E26" s="191"/>
      <c r="F26" s="191"/>
    </row>
    <row r="27" spans="2:6" ht="14.7" thickBot="1" x14ac:dyDescent="0.6">
      <c r="B27" s="191"/>
      <c r="C27" s="191"/>
      <c r="D27" s="191"/>
      <c r="E27" s="191"/>
      <c r="F27" s="191"/>
    </row>
    <row r="28" spans="2:6" ht="14.7" thickBot="1" x14ac:dyDescent="0.6">
      <c r="B28" s="191"/>
      <c r="C28" s="191"/>
      <c r="D28" s="191"/>
      <c r="E28" s="191"/>
      <c r="F28" s="191"/>
    </row>
    <row r="29" spans="2:6" ht="14.7" thickBot="1" x14ac:dyDescent="0.6">
      <c r="B29" s="191"/>
      <c r="C29" s="191"/>
      <c r="D29" s="191"/>
      <c r="E29" s="191"/>
      <c r="F29" s="191"/>
    </row>
    <row r="30" spans="2:6" ht="14.7" thickBot="1" x14ac:dyDescent="0.6">
      <c r="B30" s="191"/>
      <c r="C30" s="191"/>
      <c r="D30" s="191"/>
      <c r="E30" s="191"/>
      <c r="F30" s="19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P157"/>
  <sheetViews>
    <sheetView zoomScale="70" zoomScaleNormal="70" workbookViewId="0">
      <selection activeCell="A7" sqref="A7"/>
    </sheetView>
  </sheetViews>
  <sheetFormatPr defaultColWidth="12" defaultRowHeight="15.75" customHeight="1" x14ac:dyDescent="0.55000000000000004"/>
  <cols>
    <col min="1" max="5" width="13" style="10" customWidth="1"/>
    <col min="6" max="6" width="16.83984375" style="10" customWidth="1"/>
    <col min="7" max="12" width="13" style="10" customWidth="1"/>
    <col min="13" max="16384" width="12" style="10"/>
  </cols>
  <sheetData>
    <row r="1" spans="1:13" s="32" customFormat="1" ht="16" customHeight="1" x14ac:dyDescent="0.55000000000000004">
      <c r="A1" s="447"/>
      <c r="B1" s="447"/>
      <c r="C1" s="447"/>
      <c r="D1" s="447"/>
      <c r="E1" s="448" t="s">
        <v>48</v>
      </c>
      <c r="F1" s="448"/>
      <c r="G1" s="448"/>
      <c r="H1" s="448"/>
      <c r="I1" s="448"/>
      <c r="J1" s="448"/>
      <c r="K1" s="448"/>
      <c r="L1" s="448"/>
    </row>
    <row r="2" spans="1:13" s="32" customFormat="1" ht="16" customHeight="1" x14ac:dyDescent="0.55000000000000004">
      <c r="A2" s="447"/>
      <c r="B2" s="447"/>
      <c r="C2" s="447"/>
      <c r="D2" s="447"/>
      <c r="E2" s="448"/>
      <c r="F2" s="448"/>
      <c r="G2" s="448"/>
      <c r="H2" s="448"/>
      <c r="I2" s="448"/>
      <c r="J2" s="448"/>
      <c r="K2" s="448"/>
      <c r="L2" s="448"/>
    </row>
    <row r="3" spans="1:13" s="32" customFormat="1" ht="16" customHeight="1" x14ac:dyDescent="0.55000000000000004">
      <c r="A3" s="447"/>
      <c r="B3" s="447"/>
      <c r="C3" s="447"/>
      <c r="D3" s="447"/>
      <c r="E3" s="448"/>
      <c r="F3" s="448"/>
      <c r="G3" s="448"/>
      <c r="H3" s="448"/>
      <c r="I3" s="448"/>
      <c r="J3" s="448"/>
      <c r="K3" s="448"/>
      <c r="L3" s="448"/>
    </row>
    <row r="4" spans="1:13" s="32" customFormat="1" ht="16" customHeight="1" x14ac:dyDescent="0.55000000000000004">
      <c r="A4" s="447"/>
      <c r="B4" s="447"/>
      <c r="C4" s="447"/>
      <c r="D4" s="447"/>
      <c r="E4" s="457" t="s">
        <v>2605</v>
      </c>
      <c r="F4" s="457"/>
      <c r="G4" s="457"/>
      <c r="H4" s="457"/>
      <c r="I4" s="457"/>
      <c r="J4" s="457"/>
      <c r="K4" s="457"/>
      <c r="L4" s="457"/>
    </row>
    <row r="5" spans="1:13" s="32" customFormat="1" ht="16" customHeight="1" x14ac:dyDescent="0.55000000000000004">
      <c r="A5" s="447"/>
      <c r="B5" s="447"/>
      <c r="C5" s="447"/>
      <c r="D5" s="447"/>
      <c r="E5" s="457"/>
      <c r="F5" s="457"/>
      <c r="G5" s="457"/>
      <c r="H5" s="457"/>
      <c r="I5" s="457"/>
      <c r="J5" s="457"/>
      <c r="K5" s="457"/>
      <c r="L5" s="457"/>
    </row>
    <row r="6" spans="1:13" s="32" customFormat="1" ht="16" customHeight="1" x14ac:dyDescent="0.55000000000000004">
      <c r="A6" s="447"/>
      <c r="B6" s="447"/>
      <c r="C6" s="447"/>
      <c r="D6" s="447"/>
      <c r="E6" s="457"/>
      <c r="F6" s="457"/>
      <c r="G6" s="457"/>
      <c r="H6" s="457"/>
      <c r="I6" s="457"/>
      <c r="J6" s="457"/>
      <c r="K6" s="457"/>
      <c r="L6" s="457"/>
    </row>
    <row r="7" spans="1:13" s="32" customFormat="1" ht="16" customHeight="1" x14ac:dyDescent="0.55000000000000004">
      <c r="E7" s="69"/>
      <c r="F7" s="69"/>
      <c r="G7" s="69"/>
      <c r="H7" s="69"/>
      <c r="I7" s="69"/>
      <c r="J7" s="69"/>
      <c r="K7" s="69"/>
      <c r="L7" s="69"/>
    </row>
    <row r="8" spans="1:13" s="32" customFormat="1" ht="15.75" customHeight="1" thickBot="1" x14ac:dyDescent="0.6">
      <c r="E8" s="43"/>
      <c r="F8" s="43"/>
      <c r="G8" s="43"/>
      <c r="H8" s="43"/>
      <c r="I8" s="43"/>
      <c r="J8" s="43"/>
      <c r="K8" s="43"/>
      <c r="L8" s="43"/>
    </row>
    <row r="9" spans="1:13" ht="18.75" customHeight="1" thickBot="1" x14ac:dyDescent="0.6">
      <c r="A9" s="418" t="s">
        <v>28</v>
      </c>
      <c r="B9" s="419"/>
      <c r="C9" s="419"/>
      <c r="D9" s="419"/>
      <c r="E9" s="419"/>
      <c r="F9" s="420"/>
      <c r="G9" s="418" t="s">
        <v>29</v>
      </c>
      <c r="H9" s="419"/>
      <c r="I9" s="419"/>
      <c r="J9" s="419"/>
      <c r="K9" s="419"/>
      <c r="L9" s="420"/>
      <c r="M9" s="37"/>
    </row>
    <row r="10" spans="1:13" ht="18.75" customHeight="1" x14ac:dyDescent="0.55000000000000004">
      <c r="A10" s="430" t="s">
        <v>31</v>
      </c>
      <c r="B10" s="428"/>
      <c r="C10" s="481"/>
      <c r="D10" s="481"/>
      <c r="E10" s="481"/>
      <c r="F10" s="482"/>
      <c r="G10" s="430" t="s">
        <v>36</v>
      </c>
      <c r="H10" s="428"/>
      <c r="I10" s="433"/>
      <c r="J10" s="433"/>
      <c r="K10" s="433"/>
      <c r="L10" s="434"/>
      <c r="M10" s="37"/>
    </row>
    <row r="11" spans="1:13" ht="18.75" customHeight="1" x14ac:dyDescent="0.55000000000000004">
      <c r="A11" s="403" t="s">
        <v>32</v>
      </c>
      <c r="B11" s="404"/>
      <c r="C11" s="405"/>
      <c r="D11" s="405"/>
      <c r="E11" s="405"/>
      <c r="F11" s="427"/>
      <c r="G11" s="403" t="s">
        <v>37</v>
      </c>
      <c r="H11" s="404"/>
      <c r="I11" s="405"/>
      <c r="J11" s="405"/>
      <c r="K11" s="405"/>
      <c r="L11" s="427"/>
      <c r="M11" s="37"/>
    </row>
    <row r="12" spans="1:13" ht="18.75" customHeight="1" x14ac:dyDescent="0.55000000000000004">
      <c r="A12" s="403"/>
      <c r="B12" s="404"/>
      <c r="C12" s="405"/>
      <c r="D12" s="405"/>
      <c r="E12" s="405"/>
      <c r="F12" s="427"/>
      <c r="G12" s="403" t="s">
        <v>38</v>
      </c>
      <c r="H12" s="404"/>
      <c r="I12" s="405"/>
      <c r="J12" s="405"/>
      <c r="K12" s="405"/>
      <c r="L12" s="427"/>
      <c r="M12" s="37"/>
    </row>
    <row r="13" spans="1:13" ht="18.75" customHeight="1" x14ac:dyDescent="0.55000000000000004">
      <c r="A13" s="403"/>
      <c r="B13" s="404"/>
      <c r="C13" s="405"/>
      <c r="D13" s="405"/>
      <c r="E13" s="405"/>
      <c r="F13" s="427"/>
      <c r="G13" s="403" t="s">
        <v>39</v>
      </c>
      <c r="H13" s="404"/>
      <c r="I13" s="405" t="s">
        <v>50</v>
      </c>
      <c r="J13" s="405"/>
      <c r="K13" s="405"/>
      <c r="L13" s="427"/>
      <c r="M13" s="37"/>
    </row>
    <row r="14" spans="1:13" ht="18.75" customHeight="1" x14ac:dyDescent="0.55000000000000004">
      <c r="A14" s="403"/>
      <c r="B14" s="404"/>
      <c r="C14" s="405"/>
      <c r="D14" s="405"/>
      <c r="E14" s="405"/>
      <c r="F14" s="427"/>
      <c r="G14" s="403" t="s">
        <v>34</v>
      </c>
      <c r="H14" s="404"/>
      <c r="I14" s="437"/>
      <c r="J14" s="437"/>
      <c r="K14" s="437"/>
      <c r="L14" s="438"/>
      <c r="M14" s="37"/>
    </row>
    <row r="15" spans="1:13" ht="18.75" customHeight="1" thickBot="1" x14ac:dyDescent="0.6">
      <c r="A15" s="435" t="s">
        <v>33</v>
      </c>
      <c r="B15" s="436"/>
      <c r="C15" s="477"/>
      <c r="D15" s="477"/>
      <c r="E15" s="477"/>
      <c r="F15" s="478"/>
      <c r="G15" s="435" t="s">
        <v>35</v>
      </c>
      <c r="H15" s="436"/>
      <c r="I15" s="439"/>
      <c r="J15" s="439"/>
      <c r="K15" s="439"/>
      <c r="L15" s="440"/>
      <c r="M15" s="37"/>
    </row>
    <row r="16" spans="1:13" ht="15.75" customHeight="1" x14ac:dyDescent="0.55000000000000004">
      <c r="A16" s="67"/>
      <c r="B16" s="67"/>
      <c r="C16" s="149"/>
      <c r="D16" s="149"/>
      <c r="E16" s="149"/>
      <c r="F16" s="149"/>
      <c r="G16" s="67"/>
      <c r="H16" s="67"/>
      <c r="I16" s="68"/>
      <c r="J16" s="68"/>
      <c r="K16" s="68"/>
      <c r="L16" s="68"/>
      <c r="M16" s="37"/>
    </row>
    <row r="17" spans="1:13" ht="15.75" customHeight="1" x14ac:dyDescent="0.55000000000000004">
      <c r="A17" s="67"/>
      <c r="B17" s="67"/>
      <c r="C17" s="60"/>
      <c r="D17" s="60"/>
      <c r="E17" s="60"/>
      <c r="F17" s="60"/>
      <c r="G17" s="67"/>
      <c r="H17" s="67"/>
      <c r="I17" s="68"/>
      <c r="J17" s="68"/>
      <c r="K17" s="68"/>
      <c r="L17" s="68"/>
      <c r="M17" s="37"/>
    </row>
    <row r="18" spans="1:13" ht="30" customHeight="1" x14ac:dyDescent="0.55000000000000004">
      <c r="A18" s="450" t="s">
        <v>1768</v>
      </c>
      <c r="B18" s="450"/>
      <c r="C18" s="450"/>
      <c r="D18" s="450"/>
      <c r="E18" s="450"/>
      <c r="F18" s="450"/>
      <c r="G18" s="450"/>
      <c r="H18" s="450"/>
      <c r="I18" s="450"/>
      <c r="J18" s="450"/>
      <c r="K18" s="450"/>
      <c r="L18" s="450"/>
      <c r="M18" s="47"/>
    </row>
    <row r="19" spans="1:13" ht="30" customHeight="1" x14ac:dyDescent="0.55000000000000004">
      <c r="A19" s="450"/>
      <c r="B19" s="450"/>
      <c r="C19" s="450"/>
      <c r="D19" s="450"/>
      <c r="E19" s="450"/>
      <c r="F19" s="450"/>
      <c r="G19" s="450"/>
      <c r="H19" s="450"/>
      <c r="I19" s="450"/>
      <c r="J19" s="450"/>
      <c r="K19" s="450"/>
      <c r="L19" s="450"/>
      <c r="M19" s="47"/>
    </row>
    <row r="20" spans="1:13" ht="15.75" customHeight="1" x14ac:dyDescent="0.55000000000000004">
      <c r="A20" s="148"/>
      <c r="B20" s="148"/>
      <c r="C20" s="148"/>
      <c r="D20" s="148"/>
      <c r="E20" s="148"/>
      <c r="F20" s="148"/>
      <c r="G20" s="148"/>
      <c r="H20" s="148"/>
      <c r="I20" s="148"/>
      <c r="J20" s="148"/>
      <c r="K20" s="148"/>
      <c r="L20" s="148"/>
      <c r="M20" s="147"/>
    </row>
    <row r="21" spans="1:13" ht="15.75" customHeight="1" thickBot="1" x14ac:dyDescent="0.6">
      <c r="A21" s="37"/>
      <c r="B21" s="37"/>
      <c r="C21" s="37"/>
      <c r="D21" s="37"/>
      <c r="E21" s="37"/>
      <c r="F21" s="37"/>
      <c r="G21" s="37"/>
      <c r="H21" s="37"/>
      <c r="I21" s="37"/>
      <c r="J21" s="37"/>
      <c r="K21" s="37"/>
      <c r="L21" s="37"/>
      <c r="M21" s="47"/>
    </row>
    <row r="22" spans="1:13" ht="19.5" customHeight="1" thickBot="1" x14ac:dyDescent="0.6">
      <c r="A22" s="418" t="s">
        <v>20</v>
      </c>
      <c r="B22" s="419"/>
      <c r="C22" s="419"/>
      <c r="D22" s="419"/>
      <c r="E22" s="419"/>
      <c r="F22" s="419"/>
      <c r="G22" s="419"/>
      <c r="H22" s="419"/>
      <c r="I22" s="419"/>
      <c r="J22" s="419"/>
      <c r="K22" s="419"/>
      <c r="L22" s="420"/>
      <c r="M22" s="37"/>
    </row>
    <row r="23" spans="1:13" ht="19.5" customHeight="1" x14ac:dyDescent="0.55000000000000004">
      <c r="A23" s="430" t="s">
        <v>23</v>
      </c>
      <c r="B23" s="428"/>
      <c r="C23" s="428"/>
      <c r="D23" s="428"/>
      <c r="E23" s="428" t="s">
        <v>22</v>
      </c>
      <c r="F23" s="428"/>
      <c r="G23" s="428" t="s">
        <v>21</v>
      </c>
      <c r="H23" s="428"/>
      <c r="I23" s="428" t="s">
        <v>53</v>
      </c>
      <c r="J23" s="428"/>
      <c r="K23" s="428" t="s">
        <v>54</v>
      </c>
      <c r="L23" s="429"/>
      <c r="M23" s="37"/>
    </row>
    <row r="24" spans="1:13" ht="19.5" customHeight="1" x14ac:dyDescent="0.55000000000000004">
      <c r="A24" s="479"/>
      <c r="B24" s="475"/>
      <c r="C24" s="475"/>
      <c r="D24" s="475"/>
      <c r="E24" s="475"/>
      <c r="F24" s="475"/>
      <c r="G24" s="475"/>
      <c r="H24" s="475"/>
      <c r="I24" s="475"/>
      <c r="J24" s="475"/>
      <c r="K24" s="475"/>
      <c r="L24" s="480"/>
      <c r="M24" s="37"/>
    </row>
    <row r="25" spans="1:13" ht="19.5" customHeight="1" x14ac:dyDescent="0.55000000000000004">
      <c r="A25" s="479"/>
      <c r="B25" s="475"/>
      <c r="C25" s="475"/>
      <c r="D25" s="475"/>
      <c r="E25" s="475"/>
      <c r="F25" s="475"/>
      <c r="G25" s="475"/>
      <c r="H25" s="475"/>
      <c r="I25" s="475"/>
      <c r="J25" s="475"/>
      <c r="K25" s="475"/>
      <c r="L25" s="480"/>
      <c r="M25" s="37"/>
    </row>
    <row r="26" spans="1:13" ht="19.5" customHeight="1" x14ac:dyDescent="0.55000000000000004">
      <c r="A26" s="479"/>
      <c r="B26" s="475"/>
      <c r="C26" s="475"/>
      <c r="D26" s="475"/>
      <c r="E26" s="475"/>
      <c r="F26" s="475"/>
      <c r="G26" s="475"/>
      <c r="H26" s="475"/>
      <c r="I26" s="475"/>
      <c r="J26" s="475"/>
      <c r="K26" s="475"/>
      <c r="L26" s="480"/>
      <c r="M26" s="37"/>
    </row>
    <row r="27" spans="1:13" ht="19.5" customHeight="1" x14ac:dyDescent="0.55000000000000004">
      <c r="A27" s="479" t="s">
        <v>1785</v>
      </c>
      <c r="B27" s="475"/>
      <c r="C27" s="475"/>
      <c r="D27" s="475"/>
      <c r="E27" s="475" t="s">
        <v>1785</v>
      </c>
      <c r="F27" s="475"/>
      <c r="G27" s="475" t="s">
        <v>1785</v>
      </c>
      <c r="H27" s="475"/>
      <c r="I27" s="475" t="s">
        <v>1785</v>
      </c>
      <c r="J27" s="475"/>
      <c r="K27" s="475" t="s">
        <v>1785</v>
      </c>
      <c r="L27" s="480"/>
      <c r="M27" s="37"/>
    </row>
    <row r="28" spans="1:13" ht="19.5" customHeight="1" thickBot="1" x14ac:dyDescent="0.6">
      <c r="A28" s="476" t="s">
        <v>1785</v>
      </c>
      <c r="B28" s="477"/>
      <c r="C28" s="477"/>
      <c r="D28" s="477"/>
      <c r="E28" s="477" t="s">
        <v>1785</v>
      </c>
      <c r="F28" s="477"/>
      <c r="G28" s="477" t="s">
        <v>1785</v>
      </c>
      <c r="H28" s="477"/>
      <c r="I28" s="477" t="s">
        <v>1785</v>
      </c>
      <c r="J28" s="477"/>
      <c r="K28" s="477" t="s">
        <v>1785</v>
      </c>
      <c r="L28" s="478"/>
      <c r="M28" s="37"/>
    </row>
    <row r="29" spans="1:13" ht="16.5" customHeight="1" x14ac:dyDescent="0.55000000000000004">
      <c r="A29" s="60"/>
      <c r="B29" s="60"/>
      <c r="C29" s="60"/>
      <c r="D29" s="60"/>
      <c r="E29" s="60"/>
      <c r="F29" s="60"/>
      <c r="G29" s="60"/>
      <c r="H29" s="60"/>
      <c r="I29" s="60"/>
      <c r="J29" s="60"/>
      <c r="K29" s="60"/>
      <c r="L29" s="60"/>
      <c r="M29" s="37"/>
    </row>
    <row r="30" spans="1:13" ht="15.75" customHeight="1" thickBot="1" x14ac:dyDescent="0.6">
      <c r="A30" s="37"/>
      <c r="B30" s="37"/>
      <c r="C30" s="37"/>
      <c r="D30" s="37"/>
      <c r="E30" s="37"/>
      <c r="F30" s="37"/>
      <c r="G30" s="37"/>
      <c r="H30" s="37"/>
      <c r="I30" s="37"/>
      <c r="J30" s="37"/>
      <c r="K30" s="37"/>
      <c r="L30" s="37"/>
      <c r="M30" s="47"/>
    </row>
    <row r="31" spans="1:13" ht="18.75" customHeight="1" thickBot="1" x14ac:dyDescent="0.6">
      <c r="A31" s="418" t="s">
        <v>13</v>
      </c>
      <c r="B31" s="419"/>
      <c r="C31" s="419"/>
      <c r="D31" s="419"/>
      <c r="E31" s="419"/>
      <c r="F31" s="419"/>
      <c r="G31" s="419"/>
      <c r="H31" s="419"/>
      <c r="I31" s="419"/>
      <c r="J31" s="419"/>
      <c r="K31" s="419"/>
      <c r="L31" s="420"/>
      <c r="M31" s="37"/>
    </row>
    <row r="32" spans="1:13" ht="18.75" customHeight="1" x14ac:dyDescent="0.55000000000000004">
      <c r="A32" s="430" t="s">
        <v>30</v>
      </c>
      <c r="B32" s="428"/>
      <c r="C32" s="441" t="str">
        <f>IF(C34="","",LOOKUP(C34,Models,Description))</f>
        <v/>
      </c>
      <c r="D32" s="441"/>
      <c r="E32" s="441"/>
      <c r="F32" s="441"/>
      <c r="G32" s="441"/>
      <c r="H32" s="441"/>
      <c r="I32" s="428" t="s">
        <v>25</v>
      </c>
      <c r="J32" s="428"/>
      <c r="K32" s="441"/>
      <c r="L32" s="442"/>
      <c r="M32" s="37"/>
    </row>
    <row r="33" spans="1:13" ht="18.75" customHeight="1" x14ac:dyDescent="0.55000000000000004">
      <c r="A33" s="403" t="s">
        <v>15</v>
      </c>
      <c r="B33" s="404"/>
      <c r="C33" s="475"/>
      <c r="D33" s="475"/>
      <c r="E33" s="404" t="s">
        <v>16</v>
      </c>
      <c r="F33" s="404"/>
      <c r="G33" s="405"/>
      <c r="H33" s="405"/>
      <c r="I33" s="404" t="s">
        <v>18</v>
      </c>
      <c r="J33" s="404"/>
      <c r="K33" s="405"/>
      <c r="L33" s="427"/>
      <c r="M33" s="37"/>
    </row>
    <row r="34" spans="1:13" ht="18.75" customHeight="1" x14ac:dyDescent="0.55000000000000004">
      <c r="A34" s="403" t="s">
        <v>14</v>
      </c>
      <c r="B34" s="404"/>
      <c r="C34" s="405"/>
      <c r="D34" s="405"/>
      <c r="E34" s="404" t="s">
        <v>42</v>
      </c>
      <c r="F34" s="404"/>
      <c r="G34" s="405"/>
      <c r="H34" s="405"/>
      <c r="I34" s="404" t="s">
        <v>43</v>
      </c>
      <c r="J34" s="404"/>
      <c r="K34" s="405"/>
      <c r="L34" s="427"/>
      <c r="M34" s="37"/>
    </row>
    <row r="35" spans="1:13" ht="18.75" customHeight="1" x14ac:dyDescent="0.55000000000000004">
      <c r="A35" s="403" t="s">
        <v>17</v>
      </c>
      <c r="B35" s="404"/>
      <c r="C35" s="405"/>
      <c r="D35" s="405"/>
      <c r="E35" s="404" t="s">
        <v>26</v>
      </c>
      <c r="F35" s="404"/>
      <c r="G35" s="405"/>
      <c r="H35" s="405"/>
      <c r="I35" s="404" t="s">
        <v>27</v>
      </c>
      <c r="J35" s="404"/>
      <c r="K35" s="405"/>
      <c r="L35" s="427"/>
      <c r="M35" s="37"/>
    </row>
    <row r="36" spans="1:13" ht="36" customHeight="1" thickBot="1" x14ac:dyDescent="0.6">
      <c r="A36" s="435" t="s">
        <v>19</v>
      </c>
      <c r="B36" s="436"/>
      <c r="C36" s="473" t="str">
        <f>IF(C34="","",LOOKUP(C34,Models,Accuracy))</f>
        <v/>
      </c>
      <c r="D36" s="473"/>
      <c r="E36" s="473"/>
      <c r="F36" s="473"/>
      <c r="G36" s="473"/>
      <c r="H36" s="473"/>
      <c r="I36" s="473"/>
      <c r="J36" s="473"/>
      <c r="K36" s="473"/>
      <c r="L36" s="474"/>
      <c r="M36" s="37"/>
    </row>
    <row r="37" spans="1:13" ht="15.75" customHeight="1" x14ac:dyDescent="0.55000000000000004">
      <c r="A37" s="65"/>
      <c r="B37" s="65"/>
      <c r="C37" s="65"/>
      <c r="D37" s="65"/>
      <c r="E37" s="65"/>
      <c r="F37" s="65"/>
      <c r="G37" s="65"/>
      <c r="H37" s="65"/>
      <c r="I37" s="65"/>
      <c r="J37" s="65"/>
      <c r="K37" s="65"/>
      <c r="L37" s="65"/>
      <c r="M37" s="64"/>
    </row>
    <row r="38" spans="1:13" ht="15.75" customHeight="1" thickBot="1" x14ac:dyDescent="0.6">
      <c r="A38" s="64"/>
      <c r="B38" s="64"/>
      <c r="C38" s="64"/>
      <c r="D38" s="64"/>
      <c r="E38" s="64"/>
      <c r="F38" s="64"/>
      <c r="G38" s="64"/>
      <c r="H38" s="64"/>
      <c r="I38" s="64"/>
      <c r="J38" s="64"/>
      <c r="K38" s="64"/>
      <c r="L38" s="64"/>
      <c r="M38" s="47"/>
    </row>
    <row r="39" spans="1:13" ht="21.75" customHeight="1" thickBot="1" x14ac:dyDescent="0.6">
      <c r="A39" s="418" t="s">
        <v>7</v>
      </c>
      <c r="B39" s="419"/>
      <c r="C39" s="419"/>
      <c r="D39" s="419"/>
      <c r="E39" s="419"/>
      <c r="F39" s="419"/>
      <c r="G39" s="419"/>
      <c r="H39" s="419"/>
      <c r="I39" s="419"/>
      <c r="J39" s="419"/>
      <c r="K39" s="419"/>
      <c r="L39" s="420"/>
      <c r="M39" s="37"/>
    </row>
    <row r="40" spans="1:13" ht="21.75" customHeight="1" thickBot="1" x14ac:dyDescent="0.6">
      <c r="A40" s="421" t="s">
        <v>8</v>
      </c>
      <c r="B40" s="422"/>
      <c r="C40" s="24"/>
      <c r="D40" s="422" t="s">
        <v>9</v>
      </c>
      <c r="E40" s="422"/>
      <c r="F40" s="24"/>
      <c r="G40" s="422" t="s">
        <v>10</v>
      </c>
      <c r="H40" s="422"/>
      <c r="I40" s="24"/>
      <c r="J40" s="422" t="s">
        <v>11</v>
      </c>
      <c r="K40" s="422"/>
      <c r="L40" s="25"/>
      <c r="M40" s="37"/>
    </row>
    <row r="41" spans="1:13" ht="19.5" customHeight="1" x14ac:dyDescent="0.55000000000000004">
      <c r="A41" s="66"/>
      <c r="B41" s="66"/>
      <c r="C41" s="61"/>
      <c r="D41" s="66"/>
      <c r="E41" s="66"/>
      <c r="F41" s="61"/>
      <c r="G41" s="66"/>
      <c r="H41" s="66"/>
      <c r="I41" s="61"/>
      <c r="J41" s="66"/>
      <c r="K41" s="66"/>
      <c r="L41" s="61"/>
      <c r="M41" s="37"/>
    </row>
    <row r="42" spans="1:13" ht="15.75" customHeight="1" thickBot="1" x14ac:dyDescent="0.6">
      <c r="A42" s="37"/>
      <c r="B42" s="37"/>
      <c r="C42" s="37"/>
      <c r="D42" s="37"/>
      <c r="E42" s="37"/>
      <c r="F42" s="37"/>
      <c r="G42" s="37"/>
      <c r="H42" s="37"/>
      <c r="I42" s="37"/>
      <c r="J42" s="37"/>
      <c r="K42" s="37"/>
      <c r="L42" s="37"/>
      <c r="M42" s="47"/>
    </row>
    <row r="43" spans="1:13" ht="15.75" customHeight="1" thickBot="1" x14ac:dyDescent="0.6">
      <c r="A43" s="418" t="s">
        <v>24</v>
      </c>
      <c r="B43" s="419"/>
      <c r="C43" s="419"/>
      <c r="D43" s="419"/>
      <c r="E43" s="419"/>
      <c r="F43" s="419"/>
      <c r="G43" s="419"/>
      <c r="H43" s="419"/>
      <c r="I43" s="419"/>
      <c r="J43" s="419"/>
      <c r="K43" s="419"/>
      <c r="L43" s="420"/>
      <c r="M43" s="37"/>
    </row>
    <row r="44" spans="1:13" ht="15.75" customHeight="1" x14ac:dyDescent="0.55000000000000004">
      <c r="A44" s="408"/>
      <c r="B44" s="409"/>
      <c r="C44" s="409"/>
      <c r="D44" s="409"/>
      <c r="E44" s="409"/>
      <c r="F44" s="409"/>
      <c r="G44" s="409"/>
      <c r="H44" s="409"/>
      <c r="I44" s="409"/>
      <c r="J44" s="409"/>
      <c r="K44" s="409"/>
      <c r="L44" s="410"/>
      <c r="M44" s="37"/>
    </row>
    <row r="45" spans="1:13" ht="15.75" customHeight="1" x14ac:dyDescent="0.55000000000000004">
      <c r="A45" s="411"/>
      <c r="B45" s="412"/>
      <c r="C45" s="412"/>
      <c r="D45" s="412"/>
      <c r="E45" s="412"/>
      <c r="F45" s="412"/>
      <c r="G45" s="412"/>
      <c r="H45" s="412"/>
      <c r="I45" s="412"/>
      <c r="J45" s="412"/>
      <c r="K45" s="412"/>
      <c r="L45" s="413"/>
      <c r="M45" s="37"/>
    </row>
    <row r="46" spans="1:13" ht="15.75" customHeight="1" thickBot="1" x14ac:dyDescent="0.6">
      <c r="A46" s="414"/>
      <c r="B46" s="415"/>
      <c r="C46" s="415"/>
      <c r="D46" s="415"/>
      <c r="E46" s="415"/>
      <c r="F46" s="415"/>
      <c r="G46" s="415"/>
      <c r="H46" s="415"/>
      <c r="I46" s="415"/>
      <c r="J46" s="415"/>
      <c r="K46" s="415"/>
      <c r="L46" s="416"/>
      <c r="M46" s="37"/>
    </row>
    <row r="47" spans="1:13" ht="15.75" customHeight="1" x14ac:dyDescent="0.55000000000000004">
      <c r="A47" s="146"/>
      <c r="B47" s="146"/>
      <c r="C47" s="146"/>
      <c r="D47" s="146"/>
      <c r="E47" s="146"/>
      <c r="F47" s="146"/>
      <c r="G47" s="146"/>
      <c r="H47" s="146"/>
      <c r="I47" s="146"/>
      <c r="J47" s="146"/>
      <c r="K47" s="146"/>
      <c r="L47" s="146"/>
      <c r="M47" s="37"/>
    </row>
    <row r="48" spans="1:13" ht="15.75" customHeight="1" x14ac:dyDescent="0.55000000000000004">
      <c r="A48" s="37"/>
      <c r="B48" s="37"/>
      <c r="C48" s="37"/>
      <c r="D48" s="37"/>
      <c r="E48" s="37"/>
      <c r="F48" s="37"/>
      <c r="G48" s="37"/>
      <c r="H48" s="37"/>
      <c r="I48" s="37"/>
      <c r="J48" s="37"/>
      <c r="K48" s="37"/>
      <c r="L48" s="37"/>
      <c r="M48" s="47"/>
    </row>
    <row r="49" spans="1:13" ht="21.75" customHeight="1" x14ac:dyDescent="0.55000000000000004">
      <c r="A49" s="450" t="s">
        <v>47</v>
      </c>
      <c r="B49" s="451"/>
      <c r="C49" s="451"/>
      <c r="D49" s="451"/>
      <c r="E49" s="451"/>
      <c r="F49" s="451"/>
      <c r="G49" s="451"/>
      <c r="H49" s="451"/>
      <c r="I49" s="451"/>
      <c r="J49" s="451"/>
      <c r="K49" s="451"/>
      <c r="L49" s="451"/>
      <c r="M49" s="47"/>
    </row>
    <row r="50" spans="1:13" ht="21.75" customHeight="1" x14ac:dyDescent="0.55000000000000004">
      <c r="A50" s="451"/>
      <c r="B50" s="451"/>
      <c r="C50" s="451"/>
      <c r="D50" s="451"/>
      <c r="E50" s="451"/>
      <c r="F50" s="451"/>
      <c r="G50" s="451"/>
      <c r="H50" s="451"/>
      <c r="I50" s="451"/>
      <c r="J50" s="451"/>
      <c r="K50" s="451"/>
      <c r="L50" s="451"/>
      <c r="M50" s="47"/>
    </row>
    <row r="51" spans="1:13" ht="22.5" customHeight="1" x14ac:dyDescent="0.55000000000000004">
      <c r="A51" s="450" t="s">
        <v>1770</v>
      </c>
      <c r="B51" s="451"/>
      <c r="C51" s="451"/>
      <c r="D51" s="451"/>
      <c r="E51" s="451"/>
      <c r="F51" s="451"/>
      <c r="G51" s="451"/>
      <c r="H51" s="451"/>
      <c r="I51" s="451"/>
      <c r="J51" s="451"/>
      <c r="K51" s="451"/>
      <c r="L51" s="451"/>
      <c r="M51" s="147"/>
    </row>
    <row r="52" spans="1:13" ht="22.5" customHeight="1" x14ac:dyDescent="0.55000000000000004">
      <c r="A52" s="451"/>
      <c r="B52" s="451"/>
      <c r="C52" s="451"/>
      <c r="D52" s="451"/>
      <c r="E52" s="451"/>
      <c r="F52" s="451"/>
      <c r="G52" s="451"/>
      <c r="H52" s="451"/>
      <c r="I52" s="451"/>
      <c r="J52" s="451"/>
      <c r="K52" s="451"/>
      <c r="L52" s="451"/>
      <c r="M52" s="147"/>
    </row>
    <row r="53" spans="1:13" ht="15.75" customHeight="1" x14ac:dyDescent="0.55000000000000004">
      <c r="A53" s="48"/>
      <c r="B53" s="48"/>
      <c r="C53" s="48"/>
      <c r="D53" s="48"/>
      <c r="E53" s="48"/>
      <c r="F53" s="48"/>
      <c r="G53" s="48"/>
      <c r="H53" s="48"/>
      <c r="I53" s="48"/>
      <c r="J53" s="48"/>
      <c r="K53" s="48"/>
      <c r="L53" s="48"/>
      <c r="M53" s="47"/>
    </row>
    <row r="54" spans="1:13" ht="15.75" customHeight="1" x14ac:dyDescent="0.55000000000000004">
      <c r="A54" s="37"/>
      <c r="B54" s="37"/>
      <c r="C54" s="41"/>
      <c r="D54" s="41"/>
      <c r="E54" s="41"/>
      <c r="F54" s="37"/>
      <c r="G54" s="37"/>
      <c r="H54" s="37"/>
      <c r="I54" s="468"/>
      <c r="J54" s="468"/>
      <c r="K54" s="468"/>
      <c r="L54" s="468"/>
      <c r="M54" s="47"/>
    </row>
    <row r="55" spans="1:13" ht="15.75" customHeight="1" thickBot="1" x14ac:dyDescent="0.6">
      <c r="A55" s="445" t="s">
        <v>12</v>
      </c>
      <c r="B55" s="445"/>
      <c r="C55" s="444"/>
      <c r="D55" s="444"/>
      <c r="E55" s="444"/>
      <c r="F55" s="444"/>
      <c r="G55" s="445" t="s">
        <v>40</v>
      </c>
      <c r="H55" s="445"/>
      <c r="I55" s="469"/>
      <c r="J55" s="469"/>
      <c r="K55" s="469"/>
      <c r="L55" s="469"/>
      <c r="M55" s="47"/>
    </row>
    <row r="56" spans="1:13" ht="15.75" customHeight="1" x14ac:dyDescent="0.55000000000000004">
      <c r="A56" s="37"/>
      <c r="B56" s="37"/>
      <c r="C56" s="37"/>
      <c r="D56" s="37"/>
      <c r="E56" s="37"/>
      <c r="F56" s="37"/>
      <c r="G56" s="37"/>
      <c r="H56" s="37"/>
      <c r="I56" s="37"/>
      <c r="J56" s="37"/>
      <c r="K56" s="37"/>
      <c r="L56" s="37"/>
      <c r="M56" s="47"/>
    </row>
    <row r="57" spans="1:13" ht="15.75" customHeight="1" thickBot="1" x14ac:dyDescent="0.6">
      <c r="A57" s="445" t="s">
        <v>49</v>
      </c>
      <c r="B57" s="445"/>
      <c r="C57" s="444"/>
      <c r="D57" s="444"/>
      <c r="E57" s="444"/>
      <c r="F57" s="444"/>
      <c r="G57" s="445" t="s">
        <v>41</v>
      </c>
      <c r="H57" s="445"/>
      <c r="I57" s="444"/>
      <c r="J57" s="444"/>
      <c r="K57" s="444"/>
      <c r="L57" s="444"/>
      <c r="M57" s="47"/>
    </row>
    <row r="58" spans="1:13" ht="15.75" customHeight="1" x14ac:dyDescent="0.55000000000000004">
      <c r="A58" s="62"/>
      <c r="B58" s="62"/>
      <c r="C58" s="63"/>
      <c r="D58" s="63"/>
      <c r="E58" s="63"/>
      <c r="F58" s="37"/>
      <c r="G58" s="62"/>
      <c r="H58" s="62"/>
      <c r="I58" s="63"/>
      <c r="J58" s="63"/>
      <c r="K58" s="63"/>
      <c r="L58" s="37"/>
      <c r="M58" s="63"/>
    </row>
    <row r="59" spans="1:13" ht="15.75" customHeight="1" thickBot="1" x14ac:dyDescent="0.6">
      <c r="A59" s="54"/>
      <c r="B59" s="54"/>
      <c r="C59" s="55"/>
      <c r="D59" s="55"/>
      <c r="E59" s="55"/>
      <c r="F59" s="37"/>
      <c r="G59" s="54"/>
      <c r="H59" s="54"/>
      <c r="I59" s="55"/>
      <c r="J59" s="55"/>
      <c r="K59" s="55"/>
      <c r="L59" s="37"/>
      <c r="M59" s="55"/>
    </row>
    <row r="60" spans="1:13" ht="15.75" customHeight="1" x14ac:dyDescent="0.55000000000000004">
      <c r="A60" s="459"/>
      <c r="B60" s="460"/>
      <c r="C60" s="460"/>
      <c r="D60" s="460"/>
      <c r="E60" s="460"/>
      <c r="F60" s="460"/>
      <c r="G60" s="460"/>
      <c r="H60" s="460"/>
      <c r="I60" s="460"/>
      <c r="J60" s="460"/>
      <c r="K60" s="460"/>
      <c r="L60" s="461"/>
      <c r="M60" s="147"/>
    </row>
    <row r="61" spans="1:13" ht="15.75" customHeight="1" x14ac:dyDescent="0.55000000000000004">
      <c r="A61" s="462"/>
      <c r="B61" s="463"/>
      <c r="C61" s="463"/>
      <c r="D61" s="463"/>
      <c r="E61" s="463"/>
      <c r="F61" s="463"/>
      <c r="G61" s="463"/>
      <c r="H61" s="463"/>
      <c r="I61" s="463"/>
      <c r="J61" s="463"/>
      <c r="K61" s="463"/>
      <c r="L61" s="464"/>
      <c r="M61" s="147"/>
    </row>
    <row r="62" spans="1:13" ht="15.75" customHeight="1" x14ac:dyDescent="0.55000000000000004">
      <c r="A62" s="462"/>
      <c r="B62" s="463"/>
      <c r="C62" s="463"/>
      <c r="D62" s="463"/>
      <c r="E62" s="463"/>
      <c r="F62" s="463"/>
      <c r="G62" s="463"/>
      <c r="H62" s="463"/>
      <c r="I62" s="463"/>
      <c r="J62" s="463"/>
      <c r="K62" s="463"/>
      <c r="L62" s="464"/>
      <c r="M62" s="55"/>
    </row>
    <row r="63" spans="1:13" ht="15.75" customHeight="1" thickBot="1" x14ac:dyDescent="0.6">
      <c r="A63" s="465"/>
      <c r="B63" s="466"/>
      <c r="C63" s="466"/>
      <c r="D63" s="466"/>
      <c r="E63" s="466"/>
      <c r="F63" s="466"/>
      <c r="G63" s="466"/>
      <c r="H63" s="466"/>
      <c r="I63" s="466"/>
      <c r="J63" s="466"/>
      <c r="K63" s="466"/>
      <c r="L63" s="467"/>
      <c r="M63" s="37"/>
    </row>
    <row r="64" spans="1:13" ht="15.75" customHeight="1" x14ac:dyDescent="0.55000000000000004">
      <c r="A64" s="70"/>
      <c r="B64" s="70"/>
      <c r="C64" s="70"/>
      <c r="D64" s="70"/>
      <c r="E64" s="70"/>
      <c r="F64" s="70"/>
      <c r="G64" s="70"/>
      <c r="H64" s="70"/>
      <c r="I64" s="70"/>
      <c r="J64" s="70"/>
      <c r="K64" s="70"/>
      <c r="L64" s="70"/>
      <c r="M64" s="37"/>
    </row>
    <row r="65" spans="1:16" ht="15.75" customHeight="1" x14ac:dyDescent="0.55000000000000004">
      <c r="A65" s="55"/>
      <c r="B65" s="55"/>
      <c r="C65" s="55"/>
      <c r="D65" s="55"/>
      <c r="E65" s="55"/>
      <c r="F65" s="55"/>
      <c r="G65" s="55"/>
      <c r="H65" s="55"/>
      <c r="I65" s="55"/>
      <c r="J65" s="55"/>
      <c r="K65" s="55"/>
      <c r="L65" s="55"/>
      <c r="M65" s="37"/>
    </row>
    <row r="66" spans="1:16" ht="15.75" customHeight="1" x14ac:dyDescent="0.55000000000000004">
      <c r="A66" s="447"/>
      <c r="B66" s="447"/>
      <c r="C66" s="447"/>
      <c r="D66" s="447"/>
      <c r="E66" s="448" t="s">
        <v>48</v>
      </c>
      <c r="F66" s="448"/>
      <c r="G66" s="448"/>
      <c r="H66" s="448"/>
      <c r="I66" s="448"/>
      <c r="J66" s="448"/>
      <c r="K66" s="448"/>
      <c r="L66" s="448"/>
      <c r="M66" s="37"/>
    </row>
    <row r="67" spans="1:16" ht="15.75" customHeight="1" x14ac:dyDescent="0.55000000000000004">
      <c r="A67" s="447"/>
      <c r="B67" s="447"/>
      <c r="C67" s="447"/>
      <c r="D67" s="447"/>
      <c r="E67" s="448"/>
      <c r="F67" s="448"/>
      <c r="G67" s="448"/>
      <c r="H67" s="448"/>
      <c r="I67" s="448"/>
      <c r="J67" s="448"/>
      <c r="K67" s="448"/>
      <c r="L67" s="448"/>
      <c r="M67" s="37"/>
    </row>
    <row r="68" spans="1:16" ht="15.75" customHeight="1" x14ac:dyDescent="0.55000000000000004">
      <c r="A68" s="447"/>
      <c r="B68" s="447"/>
      <c r="C68" s="447"/>
      <c r="D68" s="447"/>
      <c r="E68" s="448"/>
      <c r="F68" s="448"/>
      <c r="G68" s="448"/>
      <c r="H68" s="448"/>
      <c r="I68" s="448"/>
      <c r="J68" s="448"/>
      <c r="K68" s="448"/>
      <c r="L68" s="448"/>
      <c r="M68" s="37"/>
    </row>
    <row r="69" spans="1:16" ht="15.75" customHeight="1" x14ac:dyDescent="0.55000000000000004">
      <c r="A69" s="447"/>
      <c r="B69" s="447"/>
      <c r="C69" s="447"/>
      <c r="D69" s="447"/>
      <c r="E69" s="457" t="s">
        <v>51</v>
      </c>
      <c r="F69" s="457"/>
      <c r="G69" s="457"/>
      <c r="H69" s="457"/>
      <c r="I69" s="457"/>
      <c r="J69" s="457"/>
      <c r="K69" s="457"/>
      <c r="L69" s="457"/>
      <c r="M69" s="37"/>
    </row>
    <row r="70" spans="1:16" ht="15.75" customHeight="1" x14ac:dyDescent="0.55000000000000004">
      <c r="A70" s="447"/>
      <c r="B70" s="447"/>
      <c r="C70" s="447"/>
      <c r="D70" s="447"/>
      <c r="E70" s="457"/>
      <c r="F70" s="457"/>
      <c r="G70" s="457"/>
      <c r="H70" s="457"/>
      <c r="I70" s="457"/>
      <c r="J70" s="457"/>
      <c r="K70" s="457"/>
      <c r="L70" s="457"/>
      <c r="M70" s="37"/>
    </row>
    <row r="71" spans="1:16" ht="15.75" customHeight="1" x14ac:dyDescent="0.55000000000000004">
      <c r="A71" s="447"/>
      <c r="B71" s="447"/>
      <c r="C71" s="447"/>
      <c r="D71" s="447"/>
      <c r="E71" s="457"/>
      <c r="F71" s="457"/>
      <c r="G71" s="457"/>
      <c r="H71" s="457"/>
      <c r="I71" s="457"/>
      <c r="J71" s="457"/>
      <c r="K71" s="457"/>
      <c r="L71" s="457"/>
      <c r="M71" s="37"/>
    </row>
    <row r="72" spans="1:16" ht="15.75" customHeight="1" x14ac:dyDescent="0.55000000000000004">
      <c r="A72" s="32"/>
      <c r="B72" s="32"/>
      <c r="C72" s="32"/>
      <c r="D72" s="32"/>
      <c r="E72" s="69"/>
      <c r="F72" s="69"/>
      <c r="G72" s="69"/>
      <c r="H72" s="69"/>
      <c r="I72" s="69"/>
      <c r="J72" s="69"/>
      <c r="K72" s="69"/>
      <c r="L72" s="69"/>
      <c r="M72" s="37"/>
    </row>
    <row r="73" spans="1:16" ht="15.75" customHeight="1" thickBot="1" x14ac:dyDescent="0.6">
      <c r="A73" s="48"/>
      <c r="B73" s="48"/>
      <c r="C73" s="48"/>
      <c r="D73" s="48"/>
      <c r="E73" s="48"/>
      <c r="F73" s="48"/>
      <c r="G73" s="48"/>
      <c r="H73" s="48"/>
      <c r="I73" s="48"/>
      <c r="J73" s="48"/>
      <c r="K73" s="48"/>
      <c r="L73" s="48"/>
    </row>
    <row r="74" spans="1:16" ht="15.75" customHeight="1" thickBot="1" x14ac:dyDescent="0.6">
      <c r="A74" s="37"/>
      <c r="B74" s="418" t="str">
        <f>IF(K32="","",IF(K32="New","Calibration Data: As Found/As Left",IF(K32="Used","Calibration Data: As Found/As Left",IF(K32="Repaired","Calibration Data: As Found",))))</f>
        <v/>
      </c>
      <c r="C74" s="419"/>
      <c r="D74" s="419"/>
      <c r="E74" s="419"/>
      <c r="F74" s="419"/>
      <c r="G74" s="419"/>
      <c r="H74" s="419"/>
      <c r="I74" s="419"/>
      <c r="J74" s="419"/>
      <c r="K74" s="420"/>
      <c r="L74" s="37"/>
    </row>
    <row r="75" spans="1:16" ht="33" customHeight="1" x14ac:dyDescent="0.55000000000000004">
      <c r="A75" s="37"/>
      <c r="B75" s="470" t="s">
        <v>0</v>
      </c>
      <c r="C75" s="471"/>
      <c r="D75" s="472" t="s">
        <v>2</v>
      </c>
      <c r="E75" s="471"/>
      <c r="F75" s="46" t="s">
        <v>1</v>
      </c>
      <c r="G75" s="472" t="s">
        <v>3</v>
      </c>
      <c r="H75" s="471"/>
      <c r="I75" s="472" t="s">
        <v>5</v>
      </c>
      <c r="J75" s="471"/>
      <c r="K75" s="27" t="s">
        <v>4</v>
      </c>
      <c r="L75" s="37"/>
      <c r="O75" s="99" t="s">
        <v>58</v>
      </c>
      <c r="P75" s="99" t="s">
        <v>59</v>
      </c>
    </row>
    <row r="76" spans="1:16" ht="15.75" customHeight="1" x14ac:dyDescent="0.55000000000000004">
      <c r="A76" s="37"/>
      <c r="B76" s="458"/>
      <c r="C76" s="456"/>
      <c r="D76" s="455"/>
      <c r="E76" s="456"/>
      <c r="F76" s="44"/>
      <c r="G76" s="455" t="str">
        <f>IF(B76="","",B76-D76)</f>
        <v/>
      </c>
      <c r="H76" s="456"/>
      <c r="I76" s="455"/>
      <c r="J76" s="456"/>
      <c r="K76" s="50" t="str">
        <f>IF(G76="","",IF(AND(G76&gt;=-I76,G76&lt;=I76),"Pass","Fail"))</f>
        <v/>
      </c>
      <c r="L76" s="37"/>
      <c r="O76" s="10">
        <f>-I76</f>
        <v>0</v>
      </c>
      <c r="P76" s="10">
        <f>I76</f>
        <v>0</v>
      </c>
    </row>
    <row r="77" spans="1:16" ht="15.75" customHeight="1" x14ac:dyDescent="0.55000000000000004">
      <c r="A77" s="37"/>
      <c r="B77" s="458"/>
      <c r="C77" s="456"/>
      <c r="D77" s="455"/>
      <c r="E77" s="456"/>
      <c r="F77" s="44"/>
      <c r="G77" s="455" t="str">
        <f t="shared" ref="G77:G95" si="0">IF(B77="","",B77-D77)</f>
        <v/>
      </c>
      <c r="H77" s="456"/>
      <c r="I77" s="455"/>
      <c r="J77" s="456"/>
      <c r="K77" s="50" t="str">
        <f t="shared" ref="K77:K96" si="1">IF(G77="","",IF(AND(G77&gt;=-I77,G77&lt;=I77),"Pass","Fail"))</f>
        <v/>
      </c>
      <c r="L77" s="37"/>
      <c r="O77" s="10">
        <f t="shared" ref="O77:O96" si="2">-I77</f>
        <v>0</v>
      </c>
      <c r="P77" s="10">
        <f t="shared" ref="P77:P96" si="3">I77</f>
        <v>0</v>
      </c>
    </row>
    <row r="78" spans="1:16" ht="15.75" customHeight="1" x14ac:dyDescent="0.55000000000000004">
      <c r="A78" s="37"/>
      <c r="B78" s="458"/>
      <c r="C78" s="456"/>
      <c r="D78" s="455"/>
      <c r="E78" s="456"/>
      <c r="F78" s="44"/>
      <c r="G78" s="455" t="str">
        <f t="shared" si="0"/>
        <v/>
      </c>
      <c r="H78" s="456"/>
      <c r="I78" s="455"/>
      <c r="J78" s="456"/>
      <c r="K78" s="50" t="str">
        <f t="shared" si="1"/>
        <v/>
      </c>
      <c r="L78" s="37"/>
      <c r="O78" s="10">
        <f t="shared" si="2"/>
        <v>0</v>
      </c>
      <c r="P78" s="10">
        <f t="shared" si="3"/>
        <v>0</v>
      </c>
    </row>
    <row r="79" spans="1:16" ht="15.75" customHeight="1" x14ac:dyDescent="0.55000000000000004">
      <c r="A79" s="37"/>
      <c r="B79" s="458"/>
      <c r="C79" s="456"/>
      <c r="D79" s="455"/>
      <c r="E79" s="456"/>
      <c r="F79" s="150"/>
      <c r="G79" s="455" t="str">
        <f t="shared" si="0"/>
        <v/>
      </c>
      <c r="H79" s="456"/>
      <c r="I79" s="455"/>
      <c r="J79" s="456"/>
      <c r="K79" s="152" t="str">
        <f t="shared" si="1"/>
        <v/>
      </c>
      <c r="L79" s="37"/>
      <c r="O79" s="10">
        <f t="shared" si="2"/>
        <v>0</v>
      </c>
      <c r="P79" s="10">
        <f t="shared" si="3"/>
        <v>0</v>
      </c>
    </row>
    <row r="80" spans="1:16" ht="15.75" customHeight="1" x14ac:dyDescent="0.55000000000000004">
      <c r="A80" s="37"/>
      <c r="B80" s="458"/>
      <c r="C80" s="456"/>
      <c r="D80" s="455"/>
      <c r="E80" s="456"/>
      <c r="F80" s="150"/>
      <c r="G80" s="455" t="str">
        <f t="shared" si="0"/>
        <v/>
      </c>
      <c r="H80" s="456"/>
      <c r="I80" s="455"/>
      <c r="J80" s="456"/>
      <c r="K80" s="152" t="str">
        <f t="shared" si="1"/>
        <v/>
      </c>
      <c r="L80" s="37"/>
      <c r="O80" s="10">
        <f t="shared" si="2"/>
        <v>0</v>
      </c>
      <c r="P80" s="10">
        <f t="shared" si="3"/>
        <v>0</v>
      </c>
    </row>
    <row r="81" spans="1:16" ht="15.75" customHeight="1" x14ac:dyDescent="0.55000000000000004">
      <c r="A81" s="37"/>
      <c r="B81" s="458"/>
      <c r="C81" s="456"/>
      <c r="D81" s="455"/>
      <c r="E81" s="456"/>
      <c r="F81" s="150"/>
      <c r="G81" s="455" t="str">
        <f t="shared" si="0"/>
        <v/>
      </c>
      <c r="H81" s="456"/>
      <c r="I81" s="455"/>
      <c r="J81" s="456"/>
      <c r="K81" s="152" t="str">
        <f t="shared" si="1"/>
        <v/>
      </c>
      <c r="L81" s="37"/>
      <c r="O81" s="10">
        <f t="shared" si="2"/>
        <v>0</v>
      </c>
      <c r="P81" s="10">
        <f t="shared" si="3"/>
        <v>0</v>
      </c>
    </row>
    <row r="82" spans="1:16" ht="15.75" customHeight="1" x14ac:dyDescent="0.55000000000000004">
      <c r="A82" s="37"/>
      <c r="B82" s="458"/>
      <c r="C82" s="456"/>
      <c r="D82" s="455"/>
      <c r="E82" s="456"/>
      <c r="F82" s="150"/>
      <c r="G82" s="455" t="str">
        <f t="shared" si="0"/>
        <v/>
      </c>
      <c r="H82" s="456"/>
      <c r="I82" s="455"/>
      <c r="J82" s="456"/>
      <c r="K82" s="152" t="str">
        <f t="shared" si="1"/>
        <v/>
      </c>
      <c r="L82" s="37"/>
      <c r="O82" s="10">
        <f t="shared" si="2"/>
        <v>0</v>
      </c>
      <c r="P82" s="10">
        <f t="shared" si="3"/>
        <v>0</v>
      </c>
    </row>
    <row r="83" spans="1:16" ht="15.75" customHeight="1" x14ac:dyDescent="0.55000000000000004">
      <c r="A83" s="37"/>
      <c r="B83" s="458"/>
      <c r="C83" s="456"/>
      <c r="D83" s="455"/>
      <c r="E83" s="456"/>
      <c r="F83" s="150"/>
      <c r="G83" s="455" t="str">
        <f t="shared" si="0"/>
        <v/>
      </c>
      <c r="H83" s="456"/>
      <c r="I83" s="455"/>
      <c r="J83" s="456"/>
      <c r="K83" s="152" t="str">
        <f t="shared" si="1"/>
        <v/>
      </c>
      <c r="L83" s="37"/>
      <c r="O83" s="10">
        <f t="shared" si="2"/>
        <v>0</v>
      </c>
      <c r="P83" s="10">
        <f t="shared" si="3"/>
        <v>0</v>
      </c>
    </row>
    <row r="84" spans="1:16" ht="15.75" customHeight="1" x14ac:dyDescent="0.55000000000000004">
      <c r="A84" s="37"/>
      <c r="B84" s="458"/>
      <c r="C84" s="456"/>
      <c r="D84" s="455"/>
      <c r="E84" s="456"/>
      <c r="F84" s="150"/>
      <c r="G84" s="455" t="str">
        <f t="shared" si="0"/>
        <v/>
      </c>
      <c r="H84" s="456"/>
      <c r="I84" s="455"/>
      <c r="J84" s="456"/>
      <c r="K84" s="152" t="str">
        <f t="shared" si="1"/>
        <v/>
      </c>
      <c r="L84" s="37"/>
      <c r="O84" s="10">
        <f t="shared" si="2"/>
        <v>0</v>
      </c>
      <c r="P84" s="10">
        <f t="shared" si="3"/>
        <v>0</v>
      </c>
    </row>
    <row r="85" spans="1:16" ht="15.75" customHeight="1" x14ac:dyDescent="0.55000000000000004">
      <c r="A85" s="37"/>
      <c r="B85" s="458"/>
      <c r="C85" s="456"/>
      <c r="D85" s="455"/>
      <c r="E85" s="456"/>
      <c r="F85" s="150"/>
      <c r="G85" s="455" t="str">
        <f t="shared" si="0"/>
        <v/>
      </c>
      <c r="H85" s="456"/>
      <c r="I85" s="455"/>
      <c r="J85" s="456"/>
      <c r="K85" s="152" t="str">
        <f t="shared" si="1"/>
        <v/>
      </c>
      <c r="L85" s="37"/>
      <c r="O85" s="10">
        <f t="shared" si="2"/>
        <v>0</v>
      </c>
      <c r="P85" s="10">
        <f t="shared" si="3"/>
        <v>0</v>
      </c>
    </row>
    <row r="86" spans="1:16" ht="15.75" customHeight="1" x14ac:dyDescent="0.55000000000000004">
      <c r="A86" s="37"/>
      <c r="B86" s="458"/>
      <c r="C86" s="456"/>
      <c r="D86" s="455"/>
      <c r="E86" s="456"/>
      <c r="F86" s="150"/>
      <c r="G86" s="455" t="str">
        <f t="shared" si="0"/>
        <v/>
      </c>
      <c r="H86" s="456"/>
      <c r="I86" s="455"/>
      <c r="J86" s="456"/>
      <c r="K86" s="152" t="str">
        <f t="shared" si="1"/>
        <v/>
      </c>
      <c r="L86" s="37"/>
      <c r="O86" s="10">
        <f t="shared" si="2"/>
        <v>0</v>
      </c>
      <c r="P86" s="10">
        <f t="shared" si="3"/>
        <v>0</v>
      </c>
    </row>
    <row r="87" spans="1:16" ht="15.75" customHeight="1" x14ac:dyDescent="0.55000000000000004">
      <c r="A87" s="37"/>
      <c r="B87" s="458"/>
      <c r="C87" s="456"/>
      <c r="D87" s="455"/>
      <c r="E87" s="456"/>
      <c r="F87" s="150"/>
      <c r="G87" s="455" t="str">
        <f t="shared" si="0"/>
        <v/>
      </c>
      <c r="H87" s="456"/>
      <c r="I87" s="455"/>
      <c r="J87" s="456"/>
      <c r="K87" s="152" t="str">
        <f t="shared" si="1"/>
        <v/>
      </c>
      <c r="L87" s="37"/>
      <c r="O87" s="10">
        <f t="shared" si="2"/>
        <v>0</v>
      </c>
      <c r="P87" s="10">
        <f t="shared" si="3"/>
        <v>0</v>
      </c>
    </row>
    <row r="88" spans="1:16" ht="15.75" customHeight="1" x14ac:dyDescent="0.55000000000000004">
      <c r="A88" s="37"/>
      <c r="B88" s="458"/>
      <c r="C88" s="456"/>
      <c r="D88" s="455"/>
      <c r="E88" s="456"/>
      <c r="F88" s="150"/>
      <c r="G88" s="455" t="str">
        <f t="shared" si="0"/>
        <v/>
      </c>
      <c r="H88" s="456"/>
      <c r="I88" s="455"/>
      <c r="J88" s="456"/>
      <c r="K88" s="152" t="str">
        <f t="shared" si="1"/>
        <v/>
      </c>
      <c r="L88" s="37"/>
      <c r="O88" s="10">
        <f t="shared" si="2"/>
        <v>0</v>
      </c>
      <c r="P88" s="10">
        <f t="shared" si="3"/>
        <v>0</v>
      </c>
    </row>
    <row r="89" spans="1:16" ht="15.75" customHeight="1" x14ac:dyDescent="0.55000000000000004">
      <c r="A89" s="37"/>
      <c r="B89" s="458"/>
      <c r="C89" s="456"/>
      <c r="D89" s="455"/>
      <c r="E89" s="456"/>
      <c r="F89" s="150"/>
      <c r="G89" s="455" t="str">
        <f t="shared" si="0"/>
        <v/>
      </c>
      <c r="H89" s="456"/>
      <c r="I89" s="455"/>
      <c r="J89" s="456"/>
      <c r="K89" s="152" t="str">
        <f t="shared" si="1"/>
        <v/>
      </c>
      <c r="L89" s="37"/>
      <c r="O89" s="10">
        <f t="shared" si="2"/>
        <v>0</v>
      </c>
      <c r="P89" s="10">
        <f t="shared" si="3"/>
        <v>0</v>
      </c>
    </row>
    <row r="90" spans="1:16" ht="15.75" customHeight="1" x14ac:dyDescent="0.55000000000000004">
      <c r="A90" s="37"/>
      <c r="B90" s="458"/>
      <c r="C90" s="456"/>
      <c r="D90" s="455"/>
      <c r="E90" s="456"/>
      <c r="F90" s="150"/>
      <c r="G90" s="455" t="str">
        <f t="shared" si="0"/>
        <v/>
      </c>
      <c r="H90" s="456"/>
      <c r="I90" s="455"/>
      <c r="J90" s="456"/>
      <c r="K90" s="152" t="str">
        <f t="shared" si="1"/>
        <v/>
      </c>
      <c r="L90" s="37"/>
      <c r="O90" s="10">
        <f t="shared" si="2"/>
        <v>0</v>
      </c>
      <c r="P90" s="10">
        <f t="shared" si="3"/>
        <v>0</v>
      </c>
    </row>
    <row r="91" spans="1:16" ht="15.75" customHeight="1" x14ac:dyDescent="0.55000000000000004">
      <c r="A91" s="37"/>
      <c r="B91" s="417"/>
      <c r="C91" s="405"/>
      <c r="D91" s="405"/>
      <c r="E91" s="405"/>
      <c r="F91" s="44"/>
      <c r="G91" s="455" t="str">
        <f t="shared" si="0"/>
        <v/>
      </c>
      <c r="H91" s="456"/>
      <c r="I91" s="405"/>
      <c r="J91" s="405"/>
      <c r="K91" s="152" t="str">
        <f t="shared" si="1"/>
        <v/>
      </c>
      <c r="L91" s="37"/>
      <c r="O91" s="10">
        <f t="shared" si="2"/>
        <v>0</v>
      </c>
      <c r="P91" s="10">
        <f t="shared" si="3"/>
        <v>0</v>
      </c>
    </row>
    <row r="92" spans="1:16" ht="15.75" customHeight="1" x14ac:dyDescent="0.55000000000000004">
      <c r="A92" s="37"/>
      <c r="B92" s="417"/>
      <c r="C92" s="405"/>
      <c r="D92" s="405"/>
      <c r="E92" s="405"/>
      <c r="F92" s="44"/>
      <c r="G92" s="455" t="str">
        <f t="shared" si="0"/>
        <v/>
      </c>
      <c r="H92" s="456"/>
      <c r="I92" s="405"/>
      <c r="J92" s="405"/>
      <c r="K92" s="152" t="str">
        <f t="shared" si="1"/>
        <v/>
      </c>
      <c r="L92" s="37"/>
      <c r="O92" s="10">
        <f t="shared" si="2"/>
        <v>0</v>
      </c>
      <c r="P92" s="10">
        <f t="shared" si="3"/>
        <v>0</v>
      </c>
    </row>
    <row r="93" spans="1:16" ht="15.75" customHeight="1" x14ac:dyDescent="0.55000000000000004">
      <c r="A93" s="37"/>
      <c r="B93" s="417"/>
      <c r="C93" s="405"/>
      <c r="D93" s="405"/>
      <c r="E93" s="405"/>
      <c r="F93" s="44"/>
      <c r="G93" s="455" t="str">
        <f t="shared" si="0"/>
        <v/>
      </c>
      <c r="H93" s="456"/>
      <c r="I93" s="405"/>
      <c r="J93" s="405"/>
      <c r="K93" s="152" t="str">
        <f t="shared" si="1"/>
        <v/>
      </c>
      <c r="L93" s="37"/>
      <c r="O93" s="10">
        <f t="shared" si="2"/>
        <v>0</v>
      </c>
      <c r="P93" s="10">
        <f t="shared" si="3"/>
        <v>0</v>
      </c>
    </row>
    <row r="94" spans="1:16" ht="15.75" customHeight="1" x14ac:dyDescent="0.55000000000000004">
      <c r="A94" s="37"/>
      <c r="B94" s="417"/>
      <c r="C94" s="405"/>
      <c r="D94" s="405"/>
      <c r="E94" s="405"/>
      <c r="F94" s="44"/>
      <c r="G94" s="455" t="str">
        <f t="shared" si="0"/>
        <v/>
      </c>
      <c r="H94" s="456"/>
      <c r="I94" s="405"/>
      <c r="J94" s="405"/>
      <c r="K94" s="152" t="str">
        <f t="shared" si="1"/>
        <v/>
      </c>
      <c r="L94" s="37"/>
      <c r="O94" s="10">
        <f t="shared" si="2"/>
        <v>0</v>
      </c>
      <c r="P94" s="10">
        <f t="shared" si="3"/>
        <v>0</v>
      </c>
    </row>
    <row r="95" spans="1:16" ht="15.75" customHeight="1" x14ac:dyDescent="0.55000000000000004">
      <c r="A95" s="37"/>
      <c r="B95" s="417"/>
      <c r="C95" s="405"/>
      <c r="D95" s="405"/>
      <c r="E95" s="405"/>
      <c r="F95" s="44"/>
      <c r="G95" s="455" t="str">
        <f t="shared" si="0"/>
        <v/>
      </c>
      <c r="H95" s="456"/>
      <c r="I95" s="405"/>
      <c r="J95" s="405"/>
      <c r="K95" s="152" t="str">
        <f t="shared" si="1"/>
        <v/>
      </c>
      <c r="L95" s="37"/>
      <c r="O95" s="10">
        <f t="shared" si="2"/>
        <v>0</v>
      </c>
      <c r="P95" s="10">
        <f t="shared" si="3"/>
        <v>0</v>
      </c>
    </row>
    <row r="96" spans="1:16" ht="15.75" customHeight="1" thickBot="1" x14ac:dyDescent="0.6">
      <c r="A96" s="37"/>
      <c r="B96" s="425"/>
      <c r="C96" s="424"/>
      <c r="D96" s="424"/>
      <c r="E96" s="424"/>
      <c r="F96" s="45"/>
      <c r="G96" s="424" t="str">
        <f t="shared" ref="G96" si="4">IF(B96="","",B96-D96)</f>
        <v/>
      </c>
      <c r="H96" s="424"/>
      <c r="I96" s="424"/>
      <c r="J96" s="424"/>
      <c r="K96" s="49" t="str">
        <f t="shared" si="1"/>
        <v/>
      </c>
      <c r="L96" s="37"/>
      <c r="O96" s="10">
        <f t="shared" si="2"/>
        <v>0</v>
      </c>
      <c r="P96" s="10">
        <f t="shared" si="3"/>
        <v>0</v>
      </c>
    </row>
    <row r="119" spans="1:12" ht="15.75" customHeight="1" thickBot="1" x14ac:dyDescent="0.6"/>
    <row r="120" spans="1:12" ht="15" x14ac:dyDescent="0.55000000000000004">
      <c r="A120" s="459"/>
      <c r="B120" s="460"/>
      <c r="C120" s="460"/>
      <c r="D120" s="460"/>
      <c r="E120" s="460"/>
      <c r="F120" s="460"/>
      <c r="G120" s="460"/>
      <c r="H120" s="460"/>
      <c r="I120" s="460"/>
      <c r="J120" s="460"/>
      <c r="K120" s="460"/>
      <c r="L120" s="461"/>
    </row>
    <row r="121" spans="1:12" ht="15.75" customHeight="1" x14ac:dyDescent="0.55000000000000004">
      <c r="A121" s="462"/>
      <c r="B121" s="463"/>
      <c r="C121" s="463"/>
      <c r="D121" s="463"/>
      <c r="E121" s="463"/>
      <c r="F121" s="463"/>
      <c r="G121" s="463"/>
      <c r="H121" s="463"/>
      <c r="I121" s="463"/>
      <c r="J121" s="463"/>
      <c r="K121" s="463"/>
      <c r="L121" s="464"/>
    </row>
    <row r="122" spans="1:12" ht="15.75" customHeight="1" x14ac:dyDescent="0.55000000000000004">
      <c r="A122" s="462"/>
      <c r="B122" s="463"/>
      <c r="C122" s="463"/>
      <c r="D122" s="463"/>
      <c r="E122" s="463"/>
      <c r="F122" s="463"/>
      <c r="G122" s="463"/>
      <c r="H122" s="463"/>
      <c r="I122" s="463"/>
      <c r="J122" s="463"/>
      <c r="K122" s="463"/>
      <c r="L122" s="464"/>
    </row>
    <row r="123" spans="1:12" ht="15.75" customHeight="1" thickBot="1" x14ac:dyDescent="0.6">
      <c r="A123" s="465"/>
      <c r="B123" s="466"/>
      <c r="C123" s="466"/>
      <c r="D123" s="466"/>
      <c r="E123" s="466"/>
      <c r="F123" s="466"/>
      <c r="G123" s="466"/>
      <c r="H123" s="466"/>
      <c r="I123" s="466"/>
      <c r="J123" s="466"/>
      <c r="K123" s="466"/>
      <c r="L123" s="467"/>
    </row>
    <row r="124" spans="1:12" ht="15.75" customHeight="1" x14ac:dyDescent="0.55000000000000004">
      <c r="A124" s="70"/>
      <c r="B124" s="70"/>
      <c r="C124" s="70"/>
      <c r="D124" s="70"/>
      <c r="E124" s="70"/>
      <c r="F124" s="70"/>
      <c r="G124" s="70"/>
      <c r="H124" s="70"/>
      <c r="I124" s="70"/>
      <c r="J124" s="70"/>
      <c r="K124" s="70"/>
      <c r="L124" s="70"/>
    </row>
    <row r="125" spans="1:12" ht="15.75" customHeight="1" x14ac:dyDescent="0.55000000000000004">
      <c r="A125" s="151"/>
      <c r="B125" s="151"/>
      <c r="C125" s="151"/>
      <c r="D125" s="151"/>
      <c r="E125" s="151"/>
      <c r="F125" s="151"/>
      <c r="G125" s="151"/>
      <c r="H125" s="151"/>
      <c r="I125" s="151"/>
      <c r="J125" s="151"/>
      <c r="K125" s="151"/>
      <c r="L125" s="151"/>
    </row>
    <row r="126" spans="1:12" ht="15.75" customHeight="1" x14ac:dyDescent="0.55000000000000004">
      <c r="A126" s="447"/>
      <c r="B126" s="447"/>
      <c r="C126" s="447"/>
      <c r="D126" s="447"/>
      <c r="E126" s="448" t="s">
        <v>48</v>
      </c>
      <c r="F126" s="448"/>
      <c r="G126" s="448"/>
      <c r="H126" s="448"/>
      <c r="I126" s="448"/>
      <c r="J126" s="448"/>
      <c r="K126" s="448"/>
      <c r="L126" s="448"/>
    </row>
    <row r="127" spans="1:12" ht="15.75" customHeight="1" x14ac:dyDescent="0.55000000000000004">
      <c r="A127" s="447"/>
      <c r="B127" s="447"/>
      <c r="C127" s="447"/>
      <c r="D127" s="447"/>
      <c r="E127" s="448"/>
      <c r="F127" s="448"/>
      <c r="G127" s="448"/>
      <c r="H127" s="448"/>
      <c r="I127" s="448"/>
      <c r="J127" s="448"/>
      <c r="K127" s="448"/>
      <c r="L127" s="448"/>
    </row>
    <row r="128" spans="1:12" ht="15.75" customHeight="1" x14ac:dyDescent="0.55000000000000004">
      <c r="A128" s="447"/>
      <c r="B128" s="447"/>
      <c r="C128" s="447"/>
      <c r="D128" s="447"/>
      <c r="E128" s="448"/>
      <c r="F128" s="448"/>
      <c r="G128" s="448"/>
      <c r="H128" s="448"/>
      <c r="I128" s="448"/>
      <c r="J128" s="448"/>
      <c r="K128" s="448"/>
      <c r="L128" s="448"/>
    </row>
    <row r="129" spans="1:16" ht="15.75" customHeight="1" x14ac:dyDescent="0.55000000000000004">
      <c r="A129" s="447"/>
      <c r="B129" s="447"/>
      <c r="C129" s="447"/>
      <c r="D129" s="447"/>
      <c r="E129" s="457" t="s">
        <v>51</v>
      </c>
      <c r="F129" s="457"/>
      <c r="G129" s="457"/>
      <c r="H129" s="457"/>
      <c r="I129" s="457"/>
      <c r="J129" s="457"/>
      <c r="K129" s="457"/>
      <c r="L129" s="457"/>
    </row>
    <row r="130" spans="1:16" ht="15.75" customHeight="1" x14ac:dyDescent="0.55000000000000004">
      <c r="A130" s="447"/>
      <c r="B130" s="447"/>
      <c r="C130" s="447"/>
      <c r="D130" s="447"/>
      <c r="E130" s="457"/>
      <c r="F130" s="457"/>
      <c r="G130" s="457"/>
      <c r="H130" s="457"/>
      <c r="I130" s="457"/>
      <c r="J130" s="457"/>
      <c r="K130" s="457"/>
      <c r="L130" s="457"/>
    </row>
    <row r="131" spans="1:16" ht="15.75" customHeight="1" x14ac:dyDescent="0.55000000000000004">
      <c r="A131" s="447"/>
      <c r="B131" s="447"/>
      <c r="C131" s="447"/>
      <c r="D131" s="447"/>
      <c r="E131" s="457"/>
      <c r="F131" s="457"/>
      <c r="G131" s="457"/>
      <c r="H131" s="457"/>
      <c r="I131" s="457"/>
      <c r="J131" s="457"/>
      <c r="K131" s="457"/>
      <c r="L131" s="457"/>
    </row>
    <row r="133" spans="1:16" ht="15.75" customHeight="1" thickBot="1" x14ac:dyDescent="0.6"/>
    <row r="134" spans="1:16" ht="15.75" customHeight="1" thickBot="1" x14ac:dyDescent="0.6">
      <c r="B134" s="418" t="str">
        <f>IF(K32="","",IF(K32="Repaired","Calibration Data: As Left",""))</f>
        <v/>
      </c>
      <c r="C134" s="419"/>
      <c r="D134" s="419"/>
      <c r="E134" s="419"/>
      <c r="F134" s="419"/>
      <c r="G134" s="419"/>
      <c r="H134" s="419"/>
      <c r="I134" s="419"/>
      <c r="J134" s="419"/>
      <c r="K134" s="420"/>
      <c r="L134" s="37"/>
    </row>
    <row r="135" spans="1:16" ht="33" customHeight="1" x14ac:dyDescent="0.55000000000000004">
      <c r="B135" s="470" t="s">
        <v>0</v>
      </c>
      <c r="C135" s="471"/>
      <c r="D135" s="472" t="s">
        <v>2</v>
      </c>
      <c r="E135" s="471"/>
      <c r="F135" s="51" t="s">
        <v>1</v>
      </c>
      <c r="G135" s="472" t="s">
        <v>3</v>
      </c>
      <c r="H135" s="471"/>
      <c r="I135" s="472" t="s">
        <v>5</v>
      </c>
      <c r="J135" s="471"/>
      <c r="K135" s="27" t="s">
        <v>4</v>
      </c>
      <c r="L135" s="37"/>
      <c r="O135" s="99" t="s">
        <v>58</v>
      </c>
      <c r="P135" s="99" t="s">
        <v>59</v>
      </c>
    </row>
    <row r="136" spans="1:16" ht="15.75" customHeight="1" x14ac:dyDescent="0.55000000000000004">
      <c r="B136" s="458"/>
      <c r="C136" s="456"/>
      <c r="D136" s="455"/>
      <c r="E136" s="456"/>
      <c r="F136" s="52"/>
      <c r="G136" s="455" t="str">
        <f>IF(B136="","",B136-D136)</f>
        <v/>
      </c>
      <c r="H136" s="456"/>
      <c r="I136" s="455"/>
      <c r="J136" s="456"/>
      <c r="K136" s="56" t="str">
        <f>IF(G136="","",IF(AND(G136&gt;=-I136,G136&lt;=I136),"Pass","Fail"))</f>
        <v/>
      </c>
      <c r="L136" s="37"/>
      <c r="O136" s="10">
        <f>-I136</f>
        <v>0</v>
      </c>
      <c r="P136" s="10">
        <f>I136</f>
        <v>0</v>
      </c>
    </row>
    <row r="137" spans="1:16" ht="15.75" customHeight="1" x14ac:dyDescent="0.55000000000000004">
      <c r="B137" s="458"/>
      <c r="C137" s="456"/>
      <c r="D137" s="455"/>
      <c r="E137" s="456"/>
      <c r="F137" s="150"/>
      <c r="G137" s="455" t="str">
        <f t="shared" ref="G137:G154" si="5">IF(B137="","",B137-D137)</f>
        <v/>
      </c>
      <c r="H137" s="456"/>
      <c r="I137" s="455"/>
      <c r="J137" s="456"/>
      <c r="K137" s="152" t="str">
        <f t="shared" ref="K137:K154" si="6">IF(G137="","",IF(AND(G137&gt;=-I137,G137&lt;=I137),"Pass","Fail"))</f>
        <v/>
      </c>
      <c r="L137" s="37"/>
      <c r="O137" s="10">
        <f t="shared" ref="O137:O155" si="7">-I137</f>
        <v>0</v>
      </c>
      <c r="P137" s="10">
        <f t="shared" ref="P137:P155" si="8">I137</f>
        <v>0</v>
      </c>
    </row>
    <row r="138" spans="1:16" ht="15.75" customHeight="1" x14ac:dyDescent="0.55000000000000004">
      <c r="B138" s="458"/>
      <c r="C138" s="456"/>
      <c r="D138" s="455"/>
      <c r="E138" s="456"/>
      <c r="F138" s="150"/>
      <c r="G138" s="455" t="str">
        <f t="shared" si="5"/>
        <v/>
      </c>
      <c r="H138" s="456"/>
      <c r="I138" s="455"/>
      <c r="J138" s="456"/>
      <c r="K138" s="152" t="str">
        <f t="shared" si="6"/>
        <v/>
      </c>
      <c r="L138" s="37"/>
      <c r="O138" s="10">
        <f t="shared" si="7"/>
        <v>0</v>
      </c>
      <c r="P138" s="10">
        <f t="shared" si="8"/>
        <v>0</v>
      </c>
    </row>
    <row r="139" spans="1:16" ht="15.75" customHeight="1" x14ac:dyDescent="0.55000000000000004">
      <c r="B139" s="458"/>
      <c r="C139" s="456"/>
      <c r="D139" s="455"/>
      <c r="E139" s="456"/>
      <c r="F139" s="150"/>
      <c r="G139" s="455" t="str">
        <f t="shared" si="5"/>
        <v/>
      </c>
      <c r="H139" s="456"/>
      <c r="I139" s="455"/>
      <c r="J139" s="456"/>
      <c r="K139" s="152" t="str">
        <f t="shared" si="6"/>
        <v/>
      </c>
      <c r="L139" s="37"/>
      <c r="O139" s="10">
        <f t="shared" si="7"/>
        <v>0</v>
      </c>
      <c r="P139" s="10">
        <f t="shared" si="8"/>
        <v>0</v>
      </c>
    </row>
    <row r="140" spans="1:16" ht="15.75" customHeight="1" x14ac:dyDescent="0.55000000000000004">
      <c r="B140" s="458"/>
      <c r="C140" s="456"/>
      <c r="D140" s="455"/>
      <c r="E140" s="456"/>
      <c r="F140" s="150"/>
      <c r="G140" s="455" t="str">
        <f t="shared" si="5"/>
        <v/>
      </c>
      <c r="H140" s="456"/>
      <c r="I140" s="455"/>
      <c r="J140" s="456"/>
      <c r="K140" s="152" t="str">
        <f t="shared" si="6"/>
        <v/>
      </c>
      <c r="L140" s="37"/>
      <c r="O140" s="10">
        <f t="shared" si="7"/>
        <v>0</v>
      </c>
      <c r="P140" s="10">
        <f t="shared" si="8"/>
        <v>0</v>
      </c>
    </row>
    <row r="141" spans="1:16" ht="15.75" customHeight="1" x14ac:dyDescent="0.55000000000000004">
      <c r="B141" s="458"/>
      <c r="C141" s="456"/>
      <c r="D141" s="455"/>
      <c r="E141" s="456"/>
      <c r="F141" s="150"/>
      <c r="G141" s="455" t="str">
        <f t="shared" si="5"/>
        <v/>
      </c>
      <c r="H141" s="456"/>
      <c r="I141" s="455"/>
      <c r="J141" s="456"/>
      <c r="K141" s="152" t="str">
        <f t="shared" si="6"/>
        <v/>
      </c>
      <c r="L141" s="37"/>
      <c r="O141" s="10">
        <f t="shared" si="7"/>
        <v>0</v>
      </c>
      <c r="P141" s="10">
        <f t="shared" si="8"/>
        <v>0</v>
      </c>
    </row>
    <row r="142" spans="1:16" ht="15.75" customHeight="1" x14ac:dyDescent="0.55000000000000004">
      <c r="B142" s="458"/>
      <c r="C142" s="456"/>
      <c r="D142" s="455"/>
      <c r="E142" s="456"/>
      <c r="F142" s="150"/>
      <c r="G142" s="455" t="str">
        <f t="shared" si="5"/>
        <v/>
      </c>
      <c r="H142" s="456"/>
      <c r="I142" s="455"/>
      <c r="J142" s="456"/>
      <c r="K142" s="152" t="str">
        <f t="shared" si="6"/>
        <v/>
      </c>
      <c r="L142" s="37"/>
      <c r="O142" s="10">
        <f t="shared" si="7"/>
        <v>0</v>
      </c>
      <c r="P142" s="10">
        <f t="shared" si="8"/>
        <v>0</v>
      </c>
    </row>
    <row r="143" spans="1:16" ht="15.75" customHeight="1" x14ac:dyDescent="0.55000000000000004">
      <c r="B143" s="458"/>
      <c r="C143" s="456"/>
      <c r="D143" s="455"/>
      <c r="E143" s="456"/>
      <c r="F143" s="150"/>
      <c r="G143" s="455" t="str">
        <f t="shared" si="5"/>
        <v/>
      </c>
      <c r="H143" s="456"/>
      <c r="I143" s="455"/>
      <c r="J143" s="456"/>
      <c r="K143" s="152" t="str">
        <f t="shared" si="6"/>
        <v/>
      </c>
      <c r="L143" s="37"/>
      <c r="O143" s="10">
        <f t="shared" si="7"/>
        <v>0</v>
      </c>
      <c r="P143" s="10">
        <f t="shared" si="8"/>
        <v>0</v>
      </c>
    </row>
    <row r="144" spans="1:16" ht="15.75" customHeight="1" x14ac:dyDescent="0.55000000000000004">
      <c r="B144" s="458"/>
      <c r="C144" s="456"/>
      <c r="D144" s="455"/>
      <c r="E144" s="456"/>
      <c r="F144" s="150"/>
      <c r="G144" s="455" t="str">
        <f t="shared" si="5"/>
        <v/>
      </c>
      <c r="H144" s="456"/>
      <c r="I144" s="455"/>
      <c r="J144" s="456"/>
      <c r="K144" s="152" t="str">
        <f t="shared" si="6"/>
        <v/>
      </c>
      <c r="L144" s="37"/>
      <c r="O144" s="10">
        <f t="shared" si="7"/>
        <v>0</v>
      </c>
      <c r="P144" s="10">
        <f t="shared" si="8"/>
        <v>0</v>
      </c>
    </row>
    <row r="145" spans="2:16" ht="15.75" customHeight="1" x14ac:dyDescent="0.55000000000000004">
      <c r="B145" s="458"/>
      <c r="C145" s="456"/>
      <c r="D145" s="455"/>
      <c r="E145" s="456"/>
      <c r="F145" s="150"/>
      <c r="G145" s="455" t="str">
        <f t="shared" si="5"/>
        <v/>
      </c>
      <c r="H145" s="456"/>
      <c r="I145" s="455"/>
      <c r="J145" s="456"/>
      <c r="K145" s="152" t="str">
        <f t="shared" si="6"/>
        <v/>
      </c>
      <c r="L145" s="37"/>
      <c r="O145" s="10">
        <f t="shared" si="7"/>
        <v>0</v>
      </c>
      <c r="P145" s="10">
        <f t="shared" si="8"/>
        <v>0</v>
      </c>
    </row>
    <row r="146" spans="2:16" ht="15.75" customHeight="1" x14ac:dyDescent="0.55000000000000004">
      <c r="B146" s="458"/>
      <c r="C146" s="456"/>
      <c r="D146" s="455"/>
      <c r="E146" s="456"/>
      <c r="F146" s="150"/>
      <c r="G146" s="455" t="str">
        <f t="shared" si="5"/>
        <v/>
      </c>
      <c r="H146" s="456"/>
      <c r="I146" s="455"/>
      <c r="J146" s="456"/>
      <c r="K146" s="152" t="str">
        <f t="shared" si="6"/>
        <v/>
      </c>
      <c r="L146" s="37"/>
      <c r="O146" s="10">
        <f t="shared" si="7"/>
        <v>0</v>
      </c>
      <c r="P146" s="10">
        <f t="shared" si="8"/>
        <v>0</v>
      </c>
    </row>
    <row r="147" spans="2:16" ht="15.75" customHeight="1" x14ac:dyDescent="0.55000000000000004">
      <c r="B147" s="458"/>
      <c r="C147" s="456"/>
      <c r="D147" s="455"/>
      <c r="E147" s="456"/>
      <c r="F147" s="150"/>
      <c r="G147" s="455" t="str">
        <f t="shared" si="5"/>
        <v/>
      </c>
      <c r="H147" s="456"/>
      <c r="I147" s="455"/>
      <c r="J147" s="456"/>
      <c r="K147" s="152" t="str">
        <f t="shared" si="6"/>
        <v/>
      </c>
      <c r="L147" s="37"/>
      <c r="O147" s="10">
        <f t="shared" si="7"/>
        <v>0</v>
      </c>
      <c r="P147" s="10">
        <f t="shared" si="8"/>
        <v>0</v>
      </c>
    </row>
    <row r="148" spans="2:16" ht="15.75" customHeight="1" x14ac:dyDescent="0.55000000000000004">
      <c r="B148" s="458"/>
      <c r="C148" s="456"/>
      <c r="D148" s="455"/>
      <c r="E148" s="456"/>
      <c r="F148" s="52"/>
      <c r="G148" s="455" t="str">
        <f t="shared" si="5"/>
        <v/>
      </c>
      <c r="H148" s="456"/>
      <c r="I148" s="455"/>
      <c r="J148" s="456"/>
      <c r="K148" s="152" t="str">
        <f t="shared" si="6"/>
        <v/>
      </c>
      <c r="L148" s="37"/>
      <c r="O148" s="10">
        <f t="shared" si="7"/>
        <v>0</v>
      </c>
      <c r="P148" s="10">
        <f t="shared" si="8"/>
        <v>0</v>
      </c>
    </row>
    <row r="149" spans="2:16" ht="15.75" customHeight="1" x14ac:dyDescent="0.55000000000000004">
      <c r="B149" s="458"/>
      <c r="C149" s="456"/>
      <c r="D149" s="455"/>
      <c r="E149" s="456"/>
      <c r="F149" s="52"/>
      <c r="G149" s="455" t="str">
        <f t="shared" si="5"/>
        <v/>
      </c>
      <c r="H149" s="456"/>
      <c r="I149" s="455"/>
      <c r="J149" s="456"/>
      <c r="K149" s="152" t="str">
        <f t="shared" si="6"/>
        <v/>
      </c>
      <c r="L149" s="37"/>
      <c r="O149" s="10">
        <f t="shared" si="7"/>
        <v>0</v>
      </c>
      <c r="P149" s="10">
        <f t="shared" si="8"/>
        <v>0</v>
      </c>
    </row>
    <row r="150" spans="2:16" ht="15.75" customHeight="1" x14ac:dyDescent="0.55000000000000004">
      <c r="B150" s="417"/>
      <c r="C150" s="405"/>
      <c r="D150" s="405"/>
      <c r="E150" s="405"/>
      <c r="F150" s="52"/>
      <c r="G150" s="455" t="str">
        <f t="shared" si="5"/>
        <v/>
      </c>
      <c r="H150" s="456"/>
      <c r="I150" s="405"/>
      <c r="J150" s="405"/>
      <c r="K150" s="152" t="str">
        <f t="shared" si="6"/>
        <v/>
      </c>
      <c r="L150" s="37"/>
      <c r="O150" s="10">
        <f t="shared" si="7"/>
        <v>0</v>
      </c>
      <c r="P150" s="10">
        <f t="shared" si="8"/>
        <v>0</v>
      </c>
    </row>
    <row r="151" spans="2:16" ht="15.75" customHeight="1" x14ac:dyDescent="0.55000000000000004">
      <c r="B151" s="417"/>
      <c r="C151" s="405"/>
      <c r="D151" s="405"/>
      <c r="E151" s="405"/>
      <c r="F151" s="52"/>
      <c r="G151" s="455" t="str">
        <f t="shared" si="5"/>
        <v/>
      </c>
      <c r="H151" s="456"/>
      <c r="I151" s="405"/>
      <c r="J151" s="405"/>
      <c r="K151" s="152" t="str">
        <f t="shared" si="6"/>
        <v/>
      </c>
      <c r="L151" s="37"/>
      <c r="O151" s="10">
        <f t="shared" si="7"/>
        <v>0</v>
      </c>
      <c r="P151" s="10">
        <f t="shared" si="8"/>
        <v>0</v>
      </c>
    </row>
    <row r="152" spans="2:16" ht="15.75" customHeight="1" x14ac:dyDescent="0.55000000000000004">
      <c r="B152" s="417"/>
      <c r="C152" s="405"/>
      <c r="D152" s="405"/>
      <c r="E152" s="405"/>
      <c r="F152" s="52"/>
      <c r="G152" s="455" t="str">
        <f t="shared" si="5"/>
        <v/>
      </c>
      <c r="H152" s="456"/>
      <c r="I152" s="405"/>
      <c r="J152" s="405"/>
      <c r="K152" s="152" t="str">
        <f t="shared" si="6"/>
        <v/>
      </c>
      <c r="L152" s="37"/>
      <c r="O152" s="10">
        <f t="shared" si="7"/>
        <v>0</v>
      </c>
      <c r="P152" s="10">
        <f t="shared" si="8"/>
        <v>0</v>
      </c>
    </row>
    <row r="153" spans="2:16" ht="15.75" customHeight="1" x14ac:dyDescent="0.55000000000000004">
      <c r="B153" s="417"/>
      <c r="C153" s="405"/>
      <c r="D153" s="405"/>
      <c r="E153" s="405"/>
      <c r="F153" s="52"/>
      <c r="G153" s="455" t="str">
        <f t="shared" si="5"/>
        <v/>
      </c>
      <c r="H153" s="456"/>
      <c r="I153" s="405"/>
      <c r="J153" s="405"/>
      <c r="K153" s="152" t="str">
        <f t="shared" si="6"/>
        <v/>
      </c>
      <c r="L153" s="37"/>
      <c r="O153" s="10">
        <f t="shared" si="7"/>
        <v>0</v>
      </c>
      <c r="P153" s="10">
        <f t="shared" si="8"/>
        <v>0</v>
      </c>
    </row>
    <row r="154" spans="2:16" ht="15.75" customHeight="1" x14ac:dyDescent="0.55000000000000004">
      <c r="B154" s="417"/>
      <c r="C154" s="405"/>
      <c r="D154" s="405"/>
      <c r="E154" s="405"/>
      <c r="F154" s="52"/>
      <c r="G154" s="455" t="str">
        <f t="shared" si="5"/>
        <v/>
      </c>
      <c r="H154" s="456"/>
      <c r="I154" s="405"/>
      <c r="J154" s="405"/>
      <c r="K154" s="152" t="str">
        <f t="shared" si="6"/>
        <v/>
      </c>
      <c r="L154" s="37"/>
      <c r="O154" s="10">
        <f t="shared" si="7"/>
        <v>0</v>
      </c>
      <c r="P154" s="10">
        <f t="shared" si="8"/>
        <v>0</v>
      </c>
    </row>
    <row r="155" spans="2:16" ht="15.75" customHeight="1" thickBot="1" x14ac:dyDescent="0.6">
      <c r="B155" s="425"/>
      <c r="C155" s="424"/>
      <c r="D155" s="424"/>
      <c r="E155" s="424"/>
      <c r="F155" s="53"/>
      <c r="G155" s="424" t="str">
        <f t="shared" ref="G155" si="9">IF(B155="","",B155-D155)</f>
        <v/>
      </c>
      <c r="H155" s="424"/>
      <c r="I155" s="424"/>
      <c r="J155" s="424"/>
      <c r="K155" s="57" t="str">
        <f t="shared" ref="K155" si="10">IF(G155="","",IF(AND(G155&gt;=-I155,G155&lt;=I155),"Pass","Fail"))</f>
        <v/>
      </c>
      <c r="L155" s="37"/>
      <c r="O155" s="10">
        <f t="shared" si="7"/>
        <v>0</v>
      </c>
      <c r="P155" s="10">
        <f t="shared" si="8"/>
        <v>0</v>
      </c>
    </row>
    <row r="157" spans="2:16" ht="15.75" customHeight="1" x14ac:dyDescent="0.55000000000000004">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133" priority="3" operator="containsText" text="Fail">
      <formula>NOT(ISERROR(SEARCH("Fail",K76)))</formula>
    </cfRule>
    <cfRule type="containsText" dxfId="132"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L68"/>
  <sheetViews>
    <sheetView zoomScale="70" zoomScaleNormal="70" workbookViewId="0">
      <selection activeCell="I6" sqref="I6:L6"/>
    </sheetView>
  </sheetViews>
  <sheetFormatPr defaultColWidth="14.15625" defaultRowHeight="15.75" customHeight="1" x14ac:dyDescent="0.7"/>
  <cols>
    <col min="1" max="16384" width="14.15625" style="1"/>
  </cols>
  <sheetData>
    <row r="1" spans="1:12" ht="19.5" customHeight="1" thickBot="1" x14ac:dyDescent="0.75">
      <c r="A1" s="486" t="s">
        <v>28</v>
      </c>
      <c r="B1" s="487"/>
      <c r="C1" s="487"/>
      <c r="D1" s="487"/>
      <c r="E1" s="487"/>
      <c r="F1" s="488"/>
      <c r="G1" s="486" t="s">
        <v>29</v>
      </c>
      <c r="H1" s="487"/>
      <c r="I1" s="487"/>
      <c r="J1" s="487"/>
      <c r="K1" s="487"/>
      <c r="L1" s="488"/>
    </row>
    <row r="2" spans="1:12" ht="19.5" customHeight="1" x14ac:dyDescent="0.7">
      <c r="A2" s="505" t="s">
        <v>31</v>
      </c>
      <c r="B2" s="433"/>
      <c r="C2" s="506"/>
      <c r="D2" s="506"/>
      <c r="E2" s="506"/>
      <c r="F2" s="507"/>
      <c r="G2" s="505" t="s">
        <v>36</v>
      </c>
      <c r="H2" s="433"/>
      <c r="I2" s="520"/>
      <c r="J2" s="520"/>
      <c r="K2" s="520"/>
      <c r="L2" s="521"/>
    </row>
    <row r="3" spans="1:12" ht="19.5" customHeight="1" x14ac:dyDescent="0.7">
      <c r="A3" s="509" t="s">
        <v>32</v>
      </c>
      <c r="B3" s="510"/>
      <c r="C3" s="500"/>
      <c r="D3" s="500"/>
      <c r="E3" s="500"/>
      <c r="F3" s="511"/>
      <c r="G3" s="509" t="s">
        <v>37</v>
      </c>
      <c r="H3" s="510"/>
      <c r="I3" s="500"/>
      <c r="J3" s="500"/>
      <c r="K3" s="500"/>
      <c r="L3" s="511"/>
    </row>
    <row r="4" spans="1:12" ht="19.5" customHeight="1" x14ac:dyDescent="0.7">
      <c r="A4" s="509"/>
      <c r="B4" s="510"/>
      <c r="C4" s="500"/>
      <c r="D4" s="500"/>
      <c r="E4" s="500"/>
      <c r="F4" s="511"/>
      <c r="G4" s="509" t="s">
        <v>38</v>
      </c>
      <c r="H4" s="510"/>
      <c r="I4" s="500"/>
      <c r="J4" s="500"/>
      <c r="K4" s="500"/>
      <c r="L4" s="511"/>
    </row>
    <row r="5" spans="1:12" ht="19.5" customHeight="1" x14ac:dyDescent="0.7">
      <c r="A5" s="509"/>
      <c r="B5" s="510"/>
      <c r="C5" s="500"/>
      <c r="D5" s="500"/>
      <c r="E5" s="500"/>
      <c r="F5" s="511"/>
      <c r="G5" s="509" t="s">
        <v>39</v>
      </c>
      <c r="H5" s="510"/>
      <c r="I5" s="518" t="s">
        <v>50</v>
      </c>
      <c r="J5" s="518"/>
      <c r="K5" s="518"/>
      <c r="L5" s="519"/>
    </row>
    <row r="6" spans="1:12" ht="19.5" customHeight="1" x14ac:dyDescent="0.7">
      <c r="A6" s="509"/>
      <c r="B6" s="510"/>
      <c r="C6" s="500"/>
      <c r="D6" s="500"/>
      <c r="E6" s="500"/>
      <c r="F6" s="511"/>
      <c r="G6" s="509" t="s">
        <v>34</v>
      </c>
      <c r="H6" s="510"/>
      <c r="I6" s="512"/>
      <c r="J6" s="512"/>
      <c r="K6" s="512"/>
      <c r="L6" s="513"/>
    </row>
    <row r="7" spans="1:12" ht="19.5" customHeight="1" thickBot="1" x14ac:dyDescent="0.75">
      <c r="A7" s="514" t="s">
        <v>33</v>
      </c>
      <c r="B7" s="515"/>
      <c r="C7" s="502"/>
      <c r="D7" s="502"/>
      <c r="E7" s="502"/>
      <c r="F7" s="508"/>
      <c r="G7" s="514" t="s">
        <v>35</v>
      </c>
      <c r="H7" s="515"/>
      <c r="I7" s="516"/>
      <c r="J7" s="516"/>
      <c r="K7" s="516"/>
      <c r="L7" s="517"/>
    </row>
    <row r="8" spans="1:12" ht="15.75" customHeight="1" x14ac:dyDescent="0.7">
      <c r="A8" s="2"/>
      <c r="B8" s="2"/>
      <c r="C8" s="2"/>
      <c r="D8" s="2"/>
      <c r="E8" s="2"/>
      <c r="F8" s="2"/>
      <c r="G8" s="2"/>
      <c r="H8" s="2"/>
      <c r="I8" s="2"/>
      <c r="J8" s="2"/>
      <c r="K8" s="2"/>
      <c r="L8" s="2"/>
    </row>
    <row r="9" spans="1:12" ht="22.5" customHeight="1" x14ac:dyDescent="0.7">
      <c r="A9" s="522" t="s">
        <v>52</v>
      </c>
      <c r="B9" s="522"/>
      <c r="C9" s="522"/>
      <c r="D9" s="522"/>
      <c r="E9" s="522"/>
      <c r="F9" s="522"/>
      <c r="G9" s="522"/>
      <c r="H9" s="522"/>
      <c r="I9" s="522"/>
      <c r="J9" s="522"/>
      <c r="K9" s="522"/>
      <c r="L9" s="522"/>
    </row>
    <row r="10" spans="1:12" ht="22.5" customHeight="1" x14ac:dyDescent="0.7">
      <c r="A10" s="522"/>
      <c r="B10" s="522"/>
      <c r="C10" s="522"/>
      <c r="D10" s="522"/>
      <c r="E10" s="522"/>
      <c r="F10" s="522"/>
      <c r="G10" s="522"/>
      <c r="H10" s="522"/>
      <c r="I10" s="522"/>
      <c r="J10" s="522"/>
      <c r="K10" s="522"/>
      <c r="L10" s="522"/>
    </row>
    <row r="11" spans="1:12" ht="15.75" customHeight="1" thickBot="1" x14ac:dyDescent="0.75">
      <c r="A11" s="2"/>
      <c r="B11" s="2"/>
      <c r="C11" s="2"/>
      <c r="D11" s="2"/>
      <c r="E11" s="2"/>
      <c r="F11" s="2"/>
      <c r="G11" s="2"/>
      <c r="H11" s="2"/>
      <c r="I11" s="2"/>
      <c r="J11" s="2"/>
      <c r="K11" s="2"/>
      <c r="L11" s="2"/>
    </row>
    <row r="12" spans="1:12" ht="19.5" customHeight="1" thickBot="1" x14ac:dyDescent="0.75">
      <c r="A12" s="486" t="s">
        <v>20</v>
      </c>
      <c r="B12" s="487"/>
      <c r="C12" s="487"/>
      <c r="D12" s="487"/>
      <c r="E12" s="487"/>
      <c r="F12" s="487"/>
      <c r="G12" s="487"/>
      <c r="H12" s="487"/>
      <c r="I12" s="487"/>
      <c r="J12" s="487"/>
      <c r="K12" s="487"/>
      <c r="L12" s="488"/>
    </row>
    <row r="13" spans="1:12" ht="19.5" customHeight="1" x14ac:dyDescent="0.7">
      <c r="A13" s="505" t="s">
        <v>23</v>
      </c>
      <c r="B13" s="433"/>
      <c r="C13" s="433"/>
      <c r="D13" s="433"/>
      <c r="E13" s="433" t="s">
        <v>22</v>
      </c>
      <c r="F13" s="433"/>
      <c r="G13" s="433" t="s">
        <v>21</v>
      </c>
      <c r="H13" s="433"/>
      <c r="I13" s="433" t="s">
        <v>53</v>
      </c>
      <c r="J13" s="433"/>
      <c r="K13" s="433" t="s">
        <v>54</v>
      </c>
      <c r="L13" s="434"/>
    </row>
    <row r="14" spans="1:12" ht="19.5" customHeight="1" x14ac:dyDescent="0.7">
      <c r="A14" s="499"/>
      <c r="B14" s="500"/>
      <c r="C14" s="500"/>
      <c r="D14" s="500"/>
      <c r="E14" s="500"/>
      <c r="F14" s="500"/>
      <c r="G14" s="500"/>
      <c r="H14" s="500"/>
      <c r="I14" s="500"/>
      <c r="J14" s="500"/>
      <c r="K14" s="500"/>
      <c r="L14" s="511"/>
    </row>
    <row r="15" spans="1:12" ht="19.5" customHeight="1" x14ac:dyDescent="0.7">
      <c r="A15" s="499"/>
      <c r="B15" s="500"/>
      <c r="C15" s="500"/>
      <c r="D15" s="500"/>
      <c r="E15" s="500"/>
      <c r="F15" s="500"/>
      <c r="G15" s="500"/>
      <c r="H15" s="500"/>
      <c r="I15" s="500"/>
      <c r="J15" s="500"/>
      <c r="K15" s="500"/>
      <c r="L15" s="511"/>
    </row>
    <row r="16" spans="1:12" ht="19.5" customHeight="1" x14ac:dyDescent="0.7">
      <c r="A16" s="499"/>
      <c r="B16" s="500"/>
      <c r="C16" s="500"/>
      <c r="D16" s="500"/>
      <c r="E16" s="500"/>
      <c r="F16" s="500"/>
      <c r="G16" s="500"/>
      <c r="H16" s="500"/>
      <c r="I16" s="500"/>
      <c r="J16" s="500"/>
      <c r="K16" s="500"/>
      <c r="L16" s="511"/>
    </row>
    <row r="17" spans="1:12" ht="19.5" customHeight="1" x14ac:dyDescent="0.7">
      <c r="A17" s="499"/>
      <c r="B17" s="500"/>
      <c r="C17" s="500"/>
      <c r="D17" s="500"/>
      <c r="E17" s="500"/>
      <c r="F17" s="500"/>
      <c r="G17" s="500"/>
      <c r="H17" s="500"/>
      <c r="I17" s="500"/>
      <c r="J17" s="500"/>
      <c r="K17" s="500"/>
      <c r="L17" s="511"/>
    </row>
    <row r="18" spans="1:12" ht="19.5" customHeight="1" thickBot="1" x14ac:dyDescent="0.75">
      <c r="A18" s="501"/>
      <c r="B18" s="502"/>
      <c r="C18" s="502"/>
      <c r="D18" s="502"/>
      <c r="E18" s="502"/>
      <c r="F18" s="502"/>
      <c r="G18" s="502"/>
      <c r="H18" s="502"/>
      <c r="I18" s="502"/>
      <c r="J18" s="502"/>
      <c r="K18" s="502"/>
      <c r="L18" s="508"/>
    </row>
    <row r="19" spans="1:12" ht="15.75" customHeight="1" thickBot="1" x14ac:dyDescent="0.75">
      <c r="A19" s="2"/>
      <c r="B19" s="2"/>
      <c r="C19" s="2"/>
      <c r="D19" s="2"/>
      <c r="E19" s="2"/>
      <c r="F19" s="2"/>
      <c r="G19" s="2"/>
      <c r="H19" s="2"/>
      <c r="I19" s="2"/>
      <c r="J19" s="2"/>
      <c r="K19" s="2"/>
      <c r="L19" s="2"/>
    </row>
    <row r="20" spans="1:12" ht="18.75" customHeight="1" thickBot="1" x14ac:dyDescent="0.75">
      <c r="A20" s="486" t="s">
        <v>13</v>
      </c>
      <c r="B20" s="487"/>
      <c r="C20" s="487"/>
      <c r="D20" s="487"/>
      <c r="E20" s="487"/>
      <c r="F20" s="487"/>
      <c r="G20" s="487"/>
      <c r="H20" s="487"/>
      <c r="I20" s="487"/>
      <c r="J20" s="487"/>
      <c r="K20" s="487"/>
      <c r="L20" s="488"/>
    </row>
    <row r="21" spans="1:12" ht="18.75" customHeight="1" x14ac:dyDescent="0.7">
      <c r="A21" s="505" t="s">
        <v>30</v>
      </c>
      <c r="B21" s="433"/>
      <c r="C21" s="506"/>
      <c r="D21" s="506"/>
      <c r="E21" s="506"/>
      <c r="F21" s="506"/>
      <c r="G21" s="506"/>
      <c r="H21" s="506"/>
      <c r="I21" s="433" t="s">
        <v>25</v>
      </c>
      <c r="J21" s="433"/>
      <c r="K21" s="506"/>
      <c r="L21" s="507"/>
    </row>
    <row r="22" spans="1:12" ht="18.75" customHeight="1" x14ac:dyDescent="0.7">
      <c r="A22" s="509" t="s">
        <v>15</v>
      </c>
      <c r="B22" s="510"/>
      <c r="C22" s="500"/>
      <c r="D22" s="500"/>
      <c r="E22" s="510" t="s">
        <v>16</v>
      </c>
      <c r="F22" s="510"/>
      <c r="G22" s="500"/>
      <c r="H22" s="500"/>
      <c r="I22" s="510" t="s">
        <v>18</v>
      </c>
      <c r="J22" s="510"/>
      <c r="K22" s="500"/>
      <c r="L22" s="511"/>
    </row>
    <row r="23" spans="1:12" ht="18.75" customHeight="1" x14ac:dyDescent="0.7">
      <c r="A23" s="509" t="s">
        <v>14</v>
      </c>
      <c r="B23" s="510"/>
      <c r="C23" s="500"/>
      <c r="D23" s="500"/>
      <c r="E23" s="510" t="s">
        <v>42</v>
      </c>
      <c r="F23" s="510"/>
      <c r="G23" s="500"/>
      <c r="H23" s="500"/>
      <c r="I23" s="510" t="s">
        <v>43</v>
      </c>
      <c r="J23" s="510"/>
      <c r="K23" s="500"/>
      <c r="L23" s="511"/>
    </row>
    <row r="24" spans="1:12" ht="18.75" customHeight="1" x14ac:dyDescent="0.7">
      <c r="A24" s="509" t="s">
        <v>17</v>
      </c>
      <c r="B24" s="510"/>
      <c r="C24" s="500"/>
      <c r="D24" s="500"/>
      <c r="E24" s="510" t="s">
        <v>26</v>
      </c>
      <c r="F24" s="510"/>
      <c r="G24" s="500"/>
      <c r="H24" s="500"/>
      <c r="I24" s="510" t="s">
        <v>27</v>
      </c>
      <c r="J24" s="510"/>
      <c r="K24" s="500"/>
      <c r="L24" s="511"/>
    </row>
    <row r="25" spans="1:12" ht="33" customHeight="1" x14ac:dyDescent="0.7">
      <c r="A25" s="509" t="s">
        <v>19</v>
      </c>
      <c r="B25" s="510"/>
      <c r="C25" s="500"/>
      <c r="D25" s="500"/>
      <c r="E25" s="500"/>
      <c r="F25" s="500"/>
      <c r="G25" s="500"/>
      <c r="H25" s="500"/>
      <c r="I25" s="500"/>
      <c r="J25" s="500"/>
      <c r="K25" s="500"/>
      <c r="L25" s="511"/>
    </row>
    <row r="26" spans="1:12" ht="18.75" customHeight="1" x14ac:dyDescent="0.7">
      <c r="A26" s="525"/>
      <c r="B26" s="526"/>
      <c r="C26" s="526"/>
      <c r="D26" s="527"/>
      <c r="E26" s="510" t="s">
        <v>42</v>
      </c>
      <c r="F26" s="510"/>
      <c r="G26" s="500"/>
      <c r="H26" s="500"/>
      <c r="I26" s="510" t="s">
        <v>43</v>
      </c>
      <c r="J26" s="510"/>
      <c r="K26" s="500"/>
      <c r="L26" s="511"/>
    </row>
    <row r="27" spans="1:12" ht="18.75" customHeight="1" x14ac:dyDescent="0.7">
      <c r="A27" s="509" t="s">
        <v>17</v>
      </c>
      <c r="B27" s="510"/>
      <c r="C27" s="500"/>
      <c r="D27" s="500"/>
      <c r="E27" s="510" t="s">
        <v>26</v>
      </c>
      <c r="F27" s="510"/>
      <c r="G27" s="500"/>
      <c r="H27" s="500"/>
      <c r="I27" s="510" t="s">
        <v>27</v>
      </c>
      <c r="J27" s="510"/>
      <c r="K27" s="500"/>
      <c r="L27" s="511"/>
    </row>
    <row r="28" spans="1:12" ht="33" customHeight="1" thickBot="1" x14ac:dyDescent="0.75">
      <c r="A28" s="514" t="s">
        <v>19</v>
      </c>
      <c r="B28" s="515"/>
      <c r="C28" s="502"/>
      <c r="D28" s="502"/>
      <c r="E28" s="502"/>
      <c r="F28" s="502"/>
      <c r="G28" s="502"/>
      <c r="H28" s="502"/>
      <c r="I28" s="502"/>
      <c r="J28" s="502"/>
      <c r="K28" s="502"/>
      <c r="L28" s="508"/>
    </row>
    <row r="29" spans="1:12" ht="15.75" customHeight="1" thickBot="1" x14ac:dyDescent="0.75">
      <c r="A29" s="3"/>
      <c r="B29" s="3"/>
      <c r="C29" s="3"/>
      <c r="D29" s="3"/>
      <c r="E29" s="3"/>
      <c r="F29" s="3"/>
      <c r="G29" s="3"/>
      <c r="H29" s="3"/>
      <c r="I29" s="3"/>
      <c r="J29" s="3"/>
      <c r="K29" s="3"/>
      <c r="L29" s="3"/>
    </row>
    <row r="30" spans="1:12" ht="21" customHeight="1" thickBot="1" x14ac:dyDescent="0.75">
      <c r="A30" s="486" t="s">
        <v>7</v>
      </c>
      <c r="B30" s="487"/>
      <c r="C30" s="487"/>
      <c r="D30" s="487"/>
      <c r="E30" s="487"/>
      <c r="F30" s="487"/>
      <c r="G30" s="487"/>
      <c r="H30" s="487"/>
      <c r="I30" s="487"/>
      <c r="J30" s="487"/>
      <c r="K30" s="487"/>
      <c r="L30" s="488"/>
    </row>
    <row r="31" spans="1:12" ht="21" customHeight="1" thickBot="1" x14ac:dyDescent="0.75">
      <c r="A31" s="523" t="s">
        <v>8</v>
      </c>
      <c r="B31" s="524"/>
      <c r="C31" s="16"/>
      <c r="D31" s="524" t="s">
        <v>9</v>
      </c>
      <c r="E31" s="524"/>
      <c r="F31" s="16"/>
      <c r="G31" s="524" t="s">
        <v>10</v>
      </c>
      <c r="H31" s="524"/>
      <c r="I31" s="16"/>
      <c r="J31" s="524" t="s">
        <v>11</v>
      </c>
      <c r="K31" s="524"/>
      <c r="L31" s="17"/>
    </row>
    <row r="32" spans="1:12" ht="15.75" customHeight="1" thickBot="1" x14ac:dyDescent="0.75">
      <c r="A32" s="2"/>
      <c r="B32" s="2"/>
      <c r="C32" s="2"/>
      <c r="D32" s="2"/>
      <c r="E32" s="2"/>
      <c r="F32" s="2"/>
      <c r="G32" s="2"/>
      <c r="H32" s="2"/>
      <c r="I32" s="2"/>
      <c r="J32" s="2"/>
      <c r="K32" s="2"/>
      <c r="L32" s="2"/>
    </row>
    <row r="33" spans="1:12" ht="18" customHeight="1" thickBot="1" x14ac:dyDescent="0.75">
      <c r="A33" s="4"/>
      <c r="B33" s="486" t="s">
        <v>6</v>
      </c>
      <c r="C33" s="487"/>
      <c r="D33" s="487"/>
      <c r="E33" s="487"/>
      <c r="F33" s="487"/>
      <c r="G33" s="487"/>
      <c r="H33" s="487"/>
      <c r="I33" s="487"/>
      <c r="J33" s="487"/>
      <c r="K33" s="488"/>
      <c r="L33" s="4"/>
    </row>
    <row r="34" spans="1:12" ht="40.5" customHeight="1" x14ac:dyDescent="0.7">
      <c r="A34" s="4"/>
      <c r="B34" s="503" t="s">
        <v>0</v>
      </c>
      <c r="C34" s="504"/>
      <c r="D34" s="504" t="s">
        <v>2</v>
      </c>
      <c r="E34" s="504"/>
      <c r="F34" s="18" t="s">
        <v>1</v>
      </c>
      <c r="G34" s="504" t="s">
        <v>3</v>
      </c>
      <c r="H34" s="504"/>
      <c r="I34" s="504" t="s">
        <v>5</v>
      </c>
      <c r="J34" s="504"/>
      <c r="K34" s="19" t="s">
        <v>4</v>
      </c>
      <c r="L34" s="4"/>
    </row>
    <row r="35" spans="1:12" ht="16.5" customHeight="1" x14ac:dyDescent="0.7">
      <c r="A35" s="4"/>
      <c r="B35" s="499"/>
      <c r="C35" s="500"/>
      <c r="D35" s="500"/>
      <c r="E35" s="500"/>
      <c r="F35" s="20"/>
      <c r="G35" s="500" t="str">
        <f>IF(B35="","",B35-D35)</f>
        <v/>
      </c>
      <c r="H35" s="500"/>
      <c r="I35" s="500"/>
      <c r="J35" s="500"/>
      <c r="K35" s="21" t="str">
        <f>IF(G35="","",IF(AND(G35&gt;=-I35,G35&lt;=I35),"Pass","Fail"))</f>
        <v/>
      </c>
      <c r="L35" s="4"/>
    </row>
    <row r="36" spans="1:12" ht="16.5" customHeight="1" x14ac:dyDescent="0.7">
      <c r="A36" s="4"/>
      <c r="B36" s="499"/>
      <c r="C36" s="500"/>
      <c r="D36" s="500"/>
      <c r="E36" s="500"/>
      <c r="F36" s="20"/>
      <c r="G36" s="500" t="str">
        <f t="shared" ref="G36:G43" si="0">IF(B36="","",B36-D36)</f>
        <v/>
      </c>
      <c r="H36" s="500"/>
      <c r="I36" s="500"/>
      <c r="J36" s="500"/>
      <c r="K36" s="21" t="str">
        <f t="shared" ref="K36:K43" si="1">IF(G36="","",IF(AND(G36&gt;=-I36,G36&lt;=I36),"Pass","Fail"))</f>
        <v/>
      </c>
      <c r="L36" s="4"/>
    </row>
    <row r="37" spans="1:12" ht="16.5" customHeight="1" x14ac:dyDescent="0.7">
      <c r="A37" s="4"/>
      <c r="B37" s="499"/>
      <c r="C37" s="500"/>
      <c r="D37" s="500"/>
      <c r="E37" s="500"/>
      <c r="F37" s="20"/>
      <c r="G37" s="500" t="str">
        <f t="shared" si="0"/>
        <v/>
      </c>
      <c r="H37" s="500"/>
      <c r="I37" s="500"/>
      <c r="J37" s="500"/>
      <c r="K37" s="21" t="str">
        <f t="shared" si="1"/>
        <v/>
      </c>
      <c r="L37" s="4"/>
    </row>
    <row r="38" spans="1:12" ht="16.5" customHeight="1" x14ac:dyDescent="0.7">
      <c r="A38" s="4"/>
      <c r="B38" s="499"/>
      <c r="C38" s="500"/>
      <c r="D38" s="500"/>
      <c r="E38" s="500"/>
      <c r="F38" s="20"/>
      <c r="G38" s="500" t="str">
        <f t="shared" si="0"/>
        <v/>
      </c>
      <c r="H38" s="500"/>
      <c r="I38" s="500"/>
      <c r="J38" s="500"/>
      <c r="K38" s="21" t="str">
        <f t="shared" si="1"/>
        <v/>
      </c>
      <c r="L38" s="4"/>
    </row>
    <row r="39" spans="1:12" ht="16.5" customHeight="1" x14ac:dyDescent="0.7">
      <c r="A39" s="4"/>
      <c r="B39" s="499"/>
      <c r="C39" s="500"/>
      <c r="D39" s="500"/>
      <c r="E39" s="500"/>
      <c r="F39" s="20"/>
      <c r="G39" s="500" t="str">
        <f t="shared" si="0"/>
        <v/>
      </c>
      <c r="H39" s="500"/>
      <c r="I39" s="500"/>
      <c r="J39" s="500"/>
      <c r="K39" s="21" t="str">
        <f t="shared" si="1"/>
        <v/>
      </c>
      <c r="L39" s="4"/>
    </row>
    <row r="40" spans="1:12" ht="16.5" customHeight="1" x14ac:dyDescent="0.7">
      <c r="A40" s="4"/>
      <c r="B40" s="499"/>
      <c r="C40" s="500"/>
      <c r="D40" s="500"/>
      <c r="E40" s="500"/>
      <c r="F40" s="20"/>
      <c r="G40" s="500" t="str">
        <f t="shared" si="0"/>
        <v/>
      </c>
      <c r="H40" s="500"/>
      <c r="I40" s="500"/>
      <c r="J40" s="500"/>
      <c r="K40" s="21" t="str">
        <f t="shared" si="1"/>
        <v/>
      </c>
      <c r="L40" s="4"/>
    </row>
    <row r="41" spans="1:12" ht="16.5" customHeight="1" x14ac:dyDescent="0.7">
      <c r="A41" s="4"/>
      <c r="B41" s="499"/>
      <c r="C41" s="500"/>
      <c r="D41" s="500"/>
      <c r="E41" s="500"/>
      <c r="F41" s="20"/>
      <c r="G41" s="500" t="str">
        <f t="shared" si="0"/>
        <v/>
      </c>
      <c r="H41" s="500"/>
      <c r="I41" s="500"/>
      <c r="J41" s="500"/>
      <c r="K41" s="21" t="str">
        <f t="shared" si="1"/>
        <v/>
      </c>
      <c r="L41" s="4"/>
    </row>
    <row r="42" spans="1:12" ht="16.5" customHeight="1" x14ac:dyDescent="0.7">
      <c r="A42" s="4"/>
      <c r="B42" s="499"/>
      <c r="C42" s="500"/>
      <c r="D42" s="500"/>
      <c r="E42" s="500"/>
      <c r="F42" s="20"/>
      <c r="G42" s="500" t="str">
        <f t="shared" si="0"/>
        <v/>
      </c>
      <c r="H42" s="500"/>
      <c r="I42" s="500"/>
      <c r="J42" s="500"/>
      <c r="K42" s="21" t="str">
        <f t="shared" si="1"/>
        <v/>
      </c>
      <c r="L42" s="4"/>
    </row>
    <row r="43" spans="1:12" ht="16.5" customHeight="1" thickBot="1" x14ac:dyDescent="0.75">
      <c r="A43" s="4"/>
      <c r="B43" s="501"/>
      <c r="C43" s="502"/>
      <c r="D43" s="502"/>
      <c r="E43" s="502"/>
      <c r="F43" s="22"/>
      <c r="G43" s="500" t="str">
        <f t="shared" si="0"/>
        <v/>
      </c>
      <c r="H43" s="500"/>
      <c r="I43" s="502"/>
      <c r="J43" s="502"/>
      <c r="K43" s="21" t="str">
        <f t="shared" si="1"/>
        <v/>
      </c>
      <c r="L43" s="4"/>
    </row>
    <row r="44" spans="1:12" ht="39" customHeight="1" x14ac:dyDescent="0.7">
      <c r="A44" s="4"/>
      <c r="B44" s="503" t="s">
        <v>0</v>
      </c>
      <c r="C44" s="504"/>
      <c r="D44" s="504" t="s">
        <v>2</v>
      </c>
      <c r="E44" s="504"/>
      <c r="F44" s="18" t="s">
        <v>1</v>
      </c>
      <c r="G44" s="504" t="s">
        <v>3</v>
      </c>
      <c r="H44" s="504"/>
      <c r="I44" s="504" t="s">
        <v>5</v>
      </c>
      <c r="J44" s="504"/>
      <c r="K44" s="19" t="s">
        <v>4</v>
      </c>
      <c r="L44" s="4"/>
    </row>
    <row r="45" spans="1:12" ht="16.5" customHeight="1" x14ac:dyDescent="0.7">
      <c r="A45" s="4"/>
      <c r="B45" s="499"/>
      <c r="C45" s="500"/>
      <c r="D45" s="500"/>
      <c r="E45" s="500"/>
      <c r="F45" s="20"/>
      <c r="G45" s="500" t="str">
        <f>IF(B45="","",B45-D45)</f>
        <v/>
      </c>
      <c r="H45" s="500"/>
      <c r="I45" s="500"/>
      <c r="J45" s="500"/>
      <c r="K45" s="21" t="str">
        <f>IF(G45="","",IF(AND(G45&gt;=-I45,G45&lt;=I45),"Pass","Fail"))</f>
        <v/>
      </c>
      <c r="L45" s="4"/>
    </row>
    <row r="46" spans="1:12" ht="16.5" customHeight="1" x14ac:dyDescent="0.7">
      <c r="A46" s="4"/>
      <c r="B46" s="499"/>
      <c r="C46" s="500"/>
      <c r="D46" s="500"/>
      <c r="E46" s="500"/>
      <c r="F46" s="20"/>
      <c r="G46" s="500" t="str">
        <f t="shared" ref="G46:G53" si="2">IF(B46="","",B46-D46)</f>
        <v/>
      </c>
      <c r="H46" s="500"/>
      <c r="I46" s="500"/>
      <c r="J46" s="500"/>
      <c r="K46" s="21" t="str">
        <f t="shared" ref="K46:K53" si="3">IF(G46="","",IF(AND(G46&gt;=-I46,G46&lt;=I46),"Pass","Fail"))</f>
        <v/>
      </c>
      <c r="L46" s="4"/>
    </row>
    <row r="47" spans="1:12" ht="16.5" customHeight="1" x14ac:dyDescent="0.7">
      <c r="A47" s="4"/>
      <c r="B47" s="499"/>
      <c r="C47" s="500"/>
      <c r="D47" s="500"/>
      <c r="E47" s="500"/>
      <c r="F47" s="20"/>
      <c r="G47" s="500" t="str">
        <f t="shared" si="2"/>
        <v/>
      </c>
      <c r="H47" s="500"/>
      <c r="I47" s="500"/>
      <c r="J47" s="500"/>
      <c r="K47" s="21" t="str">
        <f t="shared" si="3"/>
        <v/>
      </c>
      <c r="L47" s="4"/>
    </row>
    <row r="48" spans="1:12" ht="16.5" customHeight="1" x14ac:dyDescent="0.7">
      <c r="A48" s="4"/>
      <c r="B48" s="499"/>
      <c r="C48" s="500"/>
      <c r="D48" s="500"/>
      <c r="E48" s="500"/>
      <c r="F48" s="20"/>
      <c r="G48" s="500" t="str">
        <f t="shared" si="2"/>
        <v/>
      </c>
      <c r="H48" s="500"/>
      <c r="I48" s="500"/>
      <c r="J48" s="500"/>
      <c r="K48" s="21" t="str">
        <f t="shared" si="3"/>
        <v/>
      </c>
      <c r="L48" s="4"/>
    </row>
    <row r="49" spans="1:12" ht="16.5" customHeight="1" x14ac:dyDescent="0.7">
      <c r="A49" s="4"/>
      <c r="B49" s="499"/>
      <c r="C49" s="500"/>
      <c r="D49" s="500"/>
      <c r="E49" s="500"/>
      <c r="F49" s="20"/>
      <c r="G49" s="500" t="str">
        <f t="shared" si="2"/>
        <v/>
      </c>
      <c r="H49" s="500"/>
      <c r="I49" s="500"/>
      <c r="J49" s="500"/>
      <c r="K49" s="21" t="str">
        <f t="shared" si="3"/>
        <v/>
      </c>
      <c r="L49" s="4"/>
    </row>
    <row r="50" spans="1:12" ht="16.5" customHeight="1" x14ac:dyDescent="0.7">
      <c r="A50" s="4"/>
      <c r="B50" s="499"/>
      <c r="C50" s="500"/>
      <c r="D50" s="500"/>
      <c r="E50" s="500"/>
      <c r="F50" s="20"/>
      <c r="G50" s="500" t="str">
        <f t="shared" si="2"/>
        <v/>
      </c>
      <c r="H50" s="500"/>
      <c r="I50" s="500"/>
      <c r="J50" s="500"/>
      <c r="K50" s="21" t="str">
        <f t="shared" si="3"/>
        <v/>
      </c>
      <c r="L50" s="4"/>
    </row>
    <row r="51" spans="1:12" ht="16.5" customHeight="1" x14ac:dyDescent="0.7">
      <c r="A51" s="4"/>
      <c r="B51" s="499"/>
      <c r="C51" s="500"/>
      <c r="D51" s="500"/>
      <c r="E51" s="500"/>
      <c r="F51" s="20"/>
      <c r="G51" s="500" t="str">
        <f t="shared" si="2"/>
        <v/>
      </c>
      <c r="H51" s="500"/>
      <c r="I51" s="500"/>
      <c r="J51" s="500"/>
      <c r="K51" s="21" t="str">
        <f t="shared" si="3"/>
        <v/>
      </c>
      <c r="L51" s="4"/>
    </row>
    <row r="52" spans="1:12" ht="16.5" customHeight="1" x14ac:dyDescent="0.7">
      <c r="A52" s="4"/>
      <c r="B52" s="499"/>
      <c r="C52" s="500"/>
      <c r="D52" s="500"/>
      <c r="E52" s="500"/>
      <c r="F52" s="20"/>
      <c r="G52" s="500" t="str">
        <f t="shared" si="2"/>
        <v/>
      </c>
      <c r="H52" s="500"/>
      <c r="I52" s="500"/>
      <c r="J52" s="500"/>
      <c r="K52" s="21" t="str">
        <f t="shared" si="3"/>
        <v/>
      </c>
      <c r="L52" s="4"/>
    </row>
    <row r="53" spans="1:12" ht="16.5" customHeight="1" thickBot="1" x14ac:dyDescent="0.75">
      <c r="A53" s="4"/>
      <c r="B53" s="501"/>
      <c r="C53" s="502"/>
      <c r="D53" s="502"/>
      <c r="E53" s="502"/>
      <c r="F53" s="22"/>
      <c r="G53" s="502" t="str">
        <f t="shared" si="2"/>
        <v/>
      </c>
      <c r="H53" s="502"/>
      <c r="I53" s="502"/>
      <c r="J53" s="502"/>
      <c r="K53" s="23" t="str">
        <f t="shared" si="3"/>
        <v/>
      </c>
      <c r="L53" s="4"/>
    </row>
    <row r="54" spans="1:12" ht="15.75" customHeight="1" thickBot="1" x14ac:dyDescent="0.75">
      <c r="A54" s="8"/>
      <c r="B54" s="8"/>
      <c r="C54" s="8"/>
      <c r="D54" s="8"/>
      <c r="E54" s="8"/>
      <c r="F54" s="8"/>
      <c r="G54" s="8"/>
      <c r="H54" s="8"/>
      <c r="I54" s="8"/>
      <c r="J54" s="8"/>
      <c r="K54" s="8"/>
      <c r="L54" s="8"/>
    </row>
    <row r="55" spans="1:12" ht="15.75" customHeight="1" thickBot="1" x14ac:dyDescent="0.75">
      <c r="A55" s="486" t="s">
        <v>24</v>
      </c>
      <c r="B55" s="487"/>
      <c r="C55" s="487"/>
      <c r="D55" s="487"/>
      <c r="E55" s="487"/>
      <c r="F55" s="487"/>
      <c r="G55" s="487"/>
      <c r="H55" s="487"/>
      <c r="I55" s="487"/>
      <c r="J55" s="487"/>
      <c r="K55" s="487"/>
      <c r="L55" s="488"/>
    </row>
    <row r="56" spans="1:12" ht="15.75" customHeight="1" x14ac:dyDescent="0.7">
      <c r="A56" s="489"/>
      <c r="B56" s="490"/>
      <c r="C56" s="490"/>
      <c r="D56" s="490"/>
      <c r="E56" s="490"/>
      <c r="F56" s="490"/>
      <c r="G56" s="490"/>
      <c r="H56" s="490"/>
      <c r="I56" s="490"/>
      <c r="J56" s="490"/>
      <c r="K56" s="490"/>
      <c r="L56" s="491"/>
    </row>
    <row r="57" spans="1:12" ht="15.75" customHeight="1" x14ac:dyDescent="0.7">
      <c r="A57" s="492"/>
      <c r="B57" s="493"/>
      <c r="C57" s="493"/>
      <c r="D57" s="493"/>
      <c r="E57" s="493"/>
      <c r="F57" s="493"/>
      <c r="G57" s="493"/>
      <c r="H57" s="493"/>
      <c r="I57" s="493"/>
      <c r="J57" s="493"/>
      <c r="K57" s="493"/>
      <c r="L57" s="494"/>
    </row>
    <row r="58" spans="1:12" ht="15.75" customHeight="1" thickBot="1" x14ac:dyDescent="0.75">
      <c r="A58" s="495"/>
      <c r="B58" s="496"/>
      <c r="C58" s="496"/>
      <c r="D58" s="496"/>
      <c r="E58" s="496"/>
      <c r="F58" s="496"/>
      <c r="G58" s="496"/>
      <c r="H58" s="496"/>
      <c r="I58" s="496"/>
      <c r="J58" s="496"/>
      <c r="K58" s="496"/>
      <c r="L58" s="497"/>
    </row>
    <row r="59" spans="1:12" ht="15.75" customHeight="1" x14ac:dyDescent="0.7">
      <c r="A59" s="2"/>
      <c r="B59" s="2"/>
      <c r="C59" s="2"/>
      <c r="D59" s="2"/>
      <c r="E59" s="2"/>
      <c r="F59" s="2"/>
      <c r="G59" s="2"/>
      <c r="H59" s="2"/>
      <c r="I59" s="2"/>
      <c r="J59" s="2"/>
      <c r="K59" s="2"/>
      <c r="L59" s="2"/>
    </row>
    <row r="60" spans="1:12" ht="21.75" customHeight="1" x14ac:dyDescent="0.7">
      <c r="A60" s="498" t="s">
        <v>46</v>
      </c>
      <c r="B60" s="498"/>
      <c r="C60" s="498"/>
      <c r="D60" s="498"/>
      <c r="E60" s="498"/>
      <c r="F60" s="498"/>
      <c r="G60" s="498"/>
      <c r="H60" s="498"/>
      <c r="I60" s="498"/>
      <c r="J60" s="498"/>
      <c r="K60" s="498"/>
      <c r="L60" s="498"/>
    </row>
    <row r="61" spans="1:12" ht="21.75" customHeight="1" x14ac:dyDescent="0.7">
      <c r="A61" s="498"/>
      <c r="B61" s="498"/>
      <c r="C61" s="498"/>
      <c r="D61" s="498"/>
      <c r="E61" s="498"/>
      <c r="F61" s="498"/>
      <c r="G61" s="498"/>
      <c r="H61" s="498"/>
      <c r="I61" s="498"/>
      <c r="J61" s="498"/>
      <c r="K61" s="498"/>
      <c r="L61" s="498"/>
    </row>
    <row r="62" spans="1:12" ht="15.75" customHeight="1" x14ac:dyDescent="0.7">
      <c r="A62" s="5"/>
      <c r="B62" s="5"/>
      <c r="C62" s="5"/>
      <c r="D62" s="5"/>
      <c r="E62" s="5"/>
      <c r="F62" s="5"/>
      <c r="G62" s="5"/>
      <c r="H62" s="5"/>
      <c r="I62" s="5"/>
      <c r="J62" s="5"/>
      <c r="K62" s="5"/>
      <c r="L62" s="5"/>
    </row>
    <row r="63" spans="1:12" ht="15.75" customHeight="1" x14ac:dyDescent="0.7">
      <c r="A63" s="2"/>
      <c r="B63" s="2"/>
      <c r="C63" s="6"/>
      <c r="D63" s="6"/>
      <c r="E63" s="6"/>
      <c r="F63" s="2"/>
      <c r="G63" s="2"/>
      <c r="H63" s="2"/>
      <c r="I63" s="2"/>
      <c r="J63" s="2"/>
      <c r="K63" s="2"/>
      <c r="L63" s="2"/>
    </row>
    <row r="64" spans="1:12" ht="15.75" customHeight="1" thickBot="1" x14ac:dyDescent="0.75">
      <c r="A64" s="483" t="s">
        <v>12</v>
      </c>
      <c r="B64" s="483"/>
      <c r="C64" s="484"/>
      <c r="D64" s="484"/>
      <c r="E64" s="484"/>
      <c r="F64" s="6"/>
      <c r="G64" s="483" t="s">
        <v>40</v>
      </c>
      <c r="H64" s="483"/>
      <c r="I64" s="484"/>
      <c r="J64" s="484"/>
      <c r="K64" s="484"/>
      <c r="L64" s="7"/>
    </row>
    <row r="65" spans="1:12" ht="15.75" customHeight="1" x14ac:dyDescent="0.7">
      <c r="A65" s="2"/>
      <c r="B65" s="2"/>
      <c r="C65" s="2"/>
      <c r="D65" s="2"/>
      <c r="E65" s="2"/>
      <c r="F65" s="2"/>
      <c r="G65" s="2"/>
      <c r="H65" s="2"/>
      <c r="I65" s="2"/>
      <c r="J65" s="2"/>
      <c r="K65" s="2"/>
      <c r="L65" s="2"/>
    </row>
    <row r="66" spans="1:12" ht="15.75" customHeight="1" thickBot="1" x14ac:dyDescent="0.75">
      <c r="A66" s="483" t="s">
        <v>49</v>
      </c>
      <c r="B66" s="483"/>
      <c r="C66" s="484"/>
      <c r="D66" s="484"/>
      <c r="E66" s="484"/>
      <c r="F66" s="2"/>
      <c r="G66" s="483" t="s">
        <v>41</v>
      </c>
      <c r="H66" s="483"/>
      <c r="I66" s="484"/>
      <c r="J66" s="484"/>
      <c r="K66" s="484"/>
      <c r="L66" s="2"/>
    </row>
    <row r="67" spans="1:12" ht="15.75" customHeight="1" x14ac:dyDescent="0.7">
      <c r="A67" s="485"/>
      <c r="B67" s="485"/>
      <c r="C67" s="485"/>
      <c r="D67" s="485"/>
      <c r="E67" s="485"/>
      <c r="F67" s="485"/>
      <c r="G67" s="485"/>
      <c r="H67" s="485"/>
      <c r="I67" s="485"/>
      <c r="J67" s="485"/>
      <c r="K67" s="485"/>
      <c r="L67" s="485"/>
    </row>
    <row r="68" spans="1:12" ht="15.75" customHeight="1" x14ac:dyDescent="0.7">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131" priority="4" operator="containsText" text="Fail">
      <formula>NOT(ISERROR(SEARCH("Fail",K35)))</formula>
    </cfRule>
    <cfRule type="containsText" dxfId="130" priority="5" operator="containsText" text="Pass">
      <formula>NOT(ISERROR(SEARCH("Pass",K35)))</formula>
    </cfRule>
  </conditionalFormatting>
  <conditionalFormatting sqref="K45:K53">
    <cfRule type="containsText" dxfId="129" priority="2" operator="containsText" text="Fail">
      <formula>NOT(ISERROR(SEARCH("Fail",K45)))</formula>
    </cfRule>
    <cfRule type="containsText" dxfId="128"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M75"/>
  <sheetViews>
    <sheetView zoomScale="70" zoomScaleNormal="70" workbookViewId="0">
      <selection activeCell="G31" sqref="G31:H31"/>
    </sheetView>
  </sheetViews>
  <sheetFormatPr defaultColWidth="14" defaultRowHeight="14.4" x14ac:dyDescent="0.55000000000000004"/>
  <sheetData>
    <row r="1" spans="1:13" x14ac:dyDescent="0.55000000000000004">
      <c r="A1" s="447"/>
      <c r="B1" s="447"/>
      <c r="C1" s="447"/>
      <c r="D1" s="447"/>
      <c r="E1" s="529" t="s">
        <v>48</v>
      </c>
      <c r="F1" s="529"/>
      <c r="G1" s="529"/>
      <c r="H1" s="529"/>
      <c r="I1" s="529"/>
      <c r="J1" s="529"/>
      <c r="K1" s="529"/>
      <c r="L1" s="529"/>
      <c r="M1" s="32"/>
    </row>
    <row r="2" spans="1:13" x14ac:dyDescent="0.55000000000000004">
      <c r="A2" s="447"/>
      <c r="B2" s="447"/>
      <c r="C2" s="447"/>
      <c r="D2" s="447"/>
      <c r="E2" s="529"/>
      <c r="F2" s="529"/>
      <c r="G2" s="529"/>
      <c r="H2" s="529"/>
      <c r="I2" s="529"/>
      <c r="J2" s="529"/>
      <c r="K2" s="529"/>
      <c r="L2" s="529"/>
      <c r="M2" s="32"/>
    </row>
    <row r="3" spans="1:13" x14ac:dyDescent="0.55000000000000004">
      <c r="A3" s="447"/>
      <c r="B3" s="447"/>
      <c r="C3" s="447"/>
      <c r="D3" s="447"/>
      <c r="E3" s="529"/>
      <c r="F3" s="529"/>
      <c r="G3" s="529"/>
      <c r="H3" s="529"/>
      <c r="I3" s="529"/>
      <c r="J3" s="529"/>
      <c r="K3" s="529"/>
      <c r="L3" s="529"/>
      <c r="M3" s="32"/>
    </row>
    <row r="4" spans="1:13" ht="15" customHeight="1" x14ac:dyDescent="0.55000000000000004">
      <c r="A4" s="447"/>
      <c r="B4" s="447"/>
      <c r="C4" s="447"/>
      <c r="D4" s="447"/>
      <c r="E4" s="530" t="s">
        <v>51</v>
      </c>
      <c r="F4" s="530"/>
      <c r="G4" s="530"/>
      <c r="H4" s="530"/>
      <c r="I4" s="530"/>
      <c r="J4" s="530"/>
      <c r="K4" s="530"/>
      <c r="L4" s="530"/>
      <c r="M4" s="32"/>
    </row>
    <row r="5" spans="1:13" ht="15" customHeight="1" x14ac:dyDescent="0.55000000000000004">
      <c r="A5" s="447"/>
      <c r="B5" s="447"/>
      <c r="C5" s="447"/>
      <c r="D5" s="447"/>
      <c r="E5" s="530"/>
      <c r="F5" s="530"/>
      <c r="G5" s="530"/>
      <c r="H5" s="530"/>
      <c r="I5" s="530"/>
      <c r="J5" s="530"/>
      <c r="K5" s="530"/>
      <c r="L5" s="530"/>
      <c r="M5" s="32"/>
    </row>
    <row r="6" spans="1:13" ht="15" customHeight="1" x14ac:dyDescent="0.55000000000000004">
      <c r="A6" s="32"/>
      <c r="B6" s="32"/>
      <c r="C6" s="32"/>
      <c r="D6" s="32"/>
      <c r="E6" s="530"/>
      <c r="F6" s="530"/>
      <c r="G6" s="530"/>
      <c r="H6" s="530"/>
      <c r="I6" s="530"/>
      <c r="J6" s="530"/>
      <c r="K6" s="530"/>
      <c r="L6" s="530"/>
      <c r="M6" s="32"/>
    </row>
    <row r="7" spans="1:13" ht="23.4" thickBot="1" x14ac:dyDescent="0.6">
      <c r="A7" s="32"/>
      <c r="B7" s="32"/>
      <c r="C7" s="32"/>
      <c r="D7" s="32"/>
      <c r="E7" s="43"/>
      <c r="F7" s="43"/>
      <c r="G7" s="43"/>
      <c r="H7" s="43"/>
      <c r="I7" s="43"/>
      <c r="J7" s="43"/>
      <c r="K7" s="43"/>
      <c r="L7" s="43"/>
      <c r="M7" s="32"/>
    </row>
    <row r="8" spans="1:13" ht="18" thickBot="1" x14ac:dyDescent="0.6">
      <c r="A8" s="486" t="s">
        <v>28</v>
      </c>
      <c r="B8" s="487"/>
      <c r="C8" s="487"/>
      <c r="D8" s="487"/>
      <c r="E8" s="487"/>
      <c r="F8" s="488"/>
      <c r="G8" s="486" t="s">
        <v>29</v>
      </c>
      <c r="H8" s="487"/>
      <c r="I8" s="487"/>
      <c r="J8" s="487"/>
      <c r="K8" s="487"/>
      <c r="L8" s="488"/>
    </row>
    <row r="9" spans="1:13" ht="20.100000000000001" x14ac:dyDescent="0.55000000000000004">
      <c r="A9" s="505" t="s">
        <v>31</v>
      </c>
      <c r="B9" s="433"/>
      <c r="C9" s="506"/>
      <c r="D9" s="506"/>
      <c r="E9" s="506"/>
      <c r="F9" s="507"/>
      <c r="G9" s="505" t="s">
        <v>36</v>
      </c>
      <c r="H9" s="433"/>
      <c r="I9" s="520"/>
      <c r="J9" s="520"/>
      <c r="K9" s="520"/>
      <c r="L9" s="521"/>
    </row>
    <row r="10" spans="1:13" ht="17.7" x14ac:dyDescent="0.55000000000000004">
      <c r="A10" s="509" t="s">
        <v>32</v>
      </c>
      <c r="B10" s="510"/>
      <c r="C10" s="500"/>
      <c r="D10" s="500"/>
      <c r="E10" s="500"/>
      <c r="F10" s="511"/>
      <c r="G10" s="509" t="s">
        <v>37</v>
      </c>
      <c r="H10" s="510"/>
      <c r="I10" s="500"/>
      <c r="J10" s="500"/>
      <c r="K10" s="500"/>
      <c r="L10" s="511"/>
    </row>
    <row r="11" spans="1:13" ht="17.7" x14ac:dyDescent="0.55000000000000004">
      <c r="A11" s="509"/>
      <c r="B11" s="510"/>
      <c r="C11" s="500"/>
      <c r="D11" s="500"/>
      <c r="E11" s="500"/>
      <c r="F11" s="511"/>
      <c r="G11" s="509" t="s">
        <v>38</v>
      </c>
      <c r="H11" s="510"/>
      <c r="I11" s="500"/>
      <c r="J11" s="500"/>
      <c r="K11" s="500"/>
      <c r="L11" s="511"/>
    </row>
    <row r="12" spans="1:13" ht="17.7" x14ac:dyDescent="0.55000000000000004">
      <c r="A12" s="509"/>
      <c r="B12" s="510"/>
      <c r="C12" s="500"/>
      <c r="D12" s="500"/>
      <c r="E12" s="500"/>
      <c r="F12" s="511"/>
      <c r="G12" s="509" t="s">
        <v>39</v>
      </c>
      <c r="H12" s="510"/>
      <c r="I12" s="518" t="s">
        <v>50</v>
      </c>
      <c r="J12" s="518"/>
      <c r="K12" s="518"/>
      <c r="L12" s="519"/>
    </row>
    <row r="13" spans="1:13" ht="17.7" x14ac:dyDescent="0.55000000000000004">
      <c r="A13" s="509"/>
      <c r="B13" s="510"/>
      <c r="C13" s="500"/>
      <c r="D13" s="500"/>
      <c r="E13" s="500"/>
      <c r="F13" s="511"/>
      <c r="G13" s="509" t="s">
        <v>34</v>
      </c>
      <c r="H13" s="510"/>
      <c r="I13" s="512"/>
      <c r="J13" s="512"/>
      <c r="K13" s="512"/>
      <c r="L13" s="513"/>
    </row>
    <row r="14" spans="1:13" ht="18" thickBot="1" x14ac:dyDescent="0.6">
      <c r="A14" s="514" t="s">
        <v>33</v>
      </c>
      <c r="B14" s="515"/>
      <c r="C14" s="502"/>
      <c r="D14" s="502"/>
      <c r="E14" s="502"/>
      <c r="F14" s="508"/>
      <c r="G14" s="514" t="s">
        <v>35</v>
      </c>
      <c r="H14" s="515"/>
      <c r="I14" s="516"/>
      <c r="J14" s="516"/>
      <c r="K14" s="516"/>
      <c r="L14" s="517"/>
    </row>
    <row r="15" spans="1:13" ht="17.399999999999999" x14ac:dyDescent="0.55000000000000004">
      <c r="A15" s="30"/>
      <c r="B15" s="30"/>
      <c r="C15" s="30"/>
      <c r="D15" s="30"/>
      <c r="E15" s="30"/>
      <c r="F15" s="30"/>
      <c r="G15" s="30"/>
      <c r="H15" s="30"/>
      <c r="I15" s="30"/>
      <c r="J15" s="30"/>
      <c r="K15" s="30"/>
      <c r="L15" s="30"/>
    </row>
    <row r="16" spans="1:13" ht="22.5" customHeight="1" x14ac:dyDescent="0.55000000000000004">
      <c r="A16" s="533" t="s">
        <v>52</v>
      </c>
      <c r="B16" s="533"/>
      <c r="C16" s="533"/>
      <c r="D16" s="533"/>
      <c r="E16" s="533"/>
      <c r="F16" s="533"/>
      <c r="G16" s="533"/>
      <c r="H16" s="533"/>
      <c r="I16" s="533"/>
      <c r="J16" s="533"/>
      <c r="K16" s="533"/>
      <c r="L16" s="533"/>
    </row>
    <row r="17" spans="1:12" ht="22.5" customHeight="1" x14ac:dyDescent="0.55000000000000004">
      <c r="A17" s="533"/>
      <c r="B17" s="533"/>
      <c r="C17" s="533"/>
      <c r="D17" s="533"/>
      <c r="E17" s="533"/>
      <c r="F17" s="533"/>
      <c r="G17" s="533"/>
      <c r="H17" s="533"/>
      <c r="I17" s="533"/>
      <c r="J17" s="533"/>
      <c r="K17" s="533"/>
      <c r="L17" s="533"/>
    </row>
    <row r="18" spans="1:12" ht="17.7" thickBot="1" x14ac:dyDescent="0.6">
      <c r="A18" s="30"/>
      <c r="B18" s="30"/>
      <c r="C18" s="30"/>
      <c r="D18" s="30"/>
      <c r="E18" s="30"/>
      <c r="F18" s="30"/>
      <c r="G18" s="30"/>
      <c r="H18" s="30"/>
      <c r="I18" s="30"/>
      <c r="J18" s="30"/>
      <c r="K18" s="30"/>
      <c r="L18" s="30"/>
    </row>
    <row r="19" spans="1:12" ht="18" thickBot="1" x14ac:dyDescent="0.6">
      <c r="A19" s="486" t="s">
        <v>20</v>
      </c>
      <c r="B19" s="487"/>
      <c r="C19" s="487"/>
      <c r="D19" s="487"/>
      <c r="E19" s="487"/>
      <c r="F19" s="487"/>
      <c r="G19" s="487"/>
      <c r="H19" s="487"/>
      <c r="I19" s="487"/>
      <c r="J19" s="487"/>
      <c r="K19" s="487"/>
      <c r="L19" s="488"/>
    </row>
    <row r="20" spans="1:12" ht="17.7" x14ac:dyDescent="0.55000000000000004">
      <c r="A20" s="505" t="s">
        <v>23</v>
      </c>
      <c r="B20" s="433"/>
      <c r="C20" s="433"/>
      <c r="D20" s="433"/>
      <c r="E20" s="433" t="s">
        <v>22</v>
      </c>
      <c r="F20" s="433"/>
      <c r="G20" s="433" t="s">
        <v>21</v>
      </c>
      <c r="H20" s="433"/>
      <c r="I20" s="433" t="s">
        <v>53</v>
      </c>
      <c r="J20" s="433"/>
      <c r="K20" s="433" t="s">
        <v>54</v>
      </c>
      <c r="L20" s="434"/>
    </row>
    <row r="21" spans="1:12" ht="17.399999999999999" x14ac:dyDescent="0.55000000000000004">
      <c r="A21" s="499"/>
      <c r="B21" s="500"/>
      <c r="C21" s="500"/>
      <c r="D21" s="500"/>
      <c r="E21" s="500"/>
      <c r="F21" s="500"/>
      <c r="G21" s="500"/>
      <c r="H21" s="500"/>
      <c r="I21" s="500"/>
      <c r="J21" s="500"/>
      <c r="K21" s="500"/>
      <c r="L21" s="511"/>
    </row>
    <row r="22" spans="1:12" ht="17.399999999999999" x14ac:dyDescent="0.55000000000000004">
      <c r="A22" s="499"/>
      <c r="B22" s="500"/>
      <c r="C22" s="500"/>
      <c r="D22" s="500"/>
      <c r="E22" s="500"/>
      <c r="F22" s="500"/>
      <c r="G22" s="500"/>
      <c r="H22" s="500"/>
      <c r="I22" s="500"/>
      <c r="J22" s="500"/>
      <c r="K22" s="500"/>
      <c r="L22" s="511"/>
    </row>
    <row r="23" spans="1:12" ht="17.399999999999999" x14ac:dyDescent="0.55000000000000004">
      <c r="A23" s="499"/>
      <c r="B23" s="500"/>
      <c r="C23" s="500"/>
      <c r="D23" s="500"/>
      <c r="E23" s="500"/>
      <c r="F23" s="500"/>
      <c r="G23" s="500"/>
      <c r="H23" s="500"/>
      <c r="I23" s="500"/>
      <c r="J23" s="500"/>
      <c r="K23" s="500"/>
      <c r="L23" s="511"/>
    </row>
    <row r="24" spans="1:12" ht="17.399999999999999" x14ac:dyDescent="0.55000000000000004">
      <c r="A24" s="499"/>
      <c r="B24" s="500"/>
      <c r="C24" s="500"/>
      <c r="D24" s="500"/>
      <c r="E24" s="500"/>
      <c r="F24" s="500"/>
      <c r="G24" s="500"/>
      <c r="H24" s="500"/>
      <c r="I24" s="500"/>
      <c r="J24" s="500"/>
      <c r="K24" s="500"/>
      <c r="L24" s="511"/>
    </row>
    <row r="25" spans="1:12" ht="17.7" thickBot="1" x14ac:dyDescent="0.6">
      <c r="A25" s="501"/>
      <c r="B25" s="502"/>
      <c r="C25" s="502"/>
      <c r="D25" s="502"/>
      <c r="E25" s="502"/>
      <c r="F25" s="502"/>
      <c r="G25" s="502"/>
      <c r="H25" s="502"/>
      <c r="I25" s="502"/>
      <c r="J25" s="502"/>
      <c r="K25" s="502"/>
      <c r="L25" s="508"/>
    </row>
    <row r="26" spans="1:12" ht="17.7" thickBot="1" x14ac:dyDescent="0.6">
      <c r="A26" s="32"/>
      <c r="B26" s="30"/>
      <c r="C26" s="30"/>
      <c r="D26" s="30"/>
      <c r="E26" s="30"/>
      <c r="F26" s="30"/>
      <c r="G26" s="30"/>
      <c r="H26" s="30"/>
      <c r="I26" s="30"/>
      <c r="J26" s="30"/>
      <c r="K26" s="30"/>
      <c r="L26" s="30"/>
    </row>
    <row r="27" spans="1:12" ht="18" thickBot="1" x14ac:dyDescent="0.6">
      <c r="A27" s="486" t="s">
        <v>13</v>
      </c>
      <c r="B27" s="487"/>
      <c r="C27" s="487"/>
      <c r="D27" s="487"/>
      <c r="E27" s="487"/>
      <c r="F27" s="487"/>
      <c r="G27" s="487"/>
      <c r="H27" s="487"/>
      <c r="I27" s="487"/>
      <c r="J27" s="487"/>
      <c r="K27" s="487"/>
      <c r="L27" s="488"/>
    </row>
    <row r="28" spans="1:12" ht="17.7" x14ac:dyDescent="0.55000000000000004">
      <c r="A28" s="505" t="s">
        <v>30</v>
      </c>
      <c r="B28" s="433"/>
      <c r="C28" s="506"/>
      <c r="D28" s="506"/>
      <c r="E28" s="506"/>
      <c r="F28" s="506"/>
      <c r="G28" s="506"/>
      <c r="H28" s="506"/>
      <c r="I28" s="433" t="s">
        <v>25</v>
      </c>
      <c r="J28" s="433"/>
      <c r="K28" s="506"/>
      <c r="L28" s="507"/>
    </row>
    <row r="29" spans="1:12" ht="17.7" x14ac:dyDescent="0.55000000000000004">
      <c r="A29" s="509" t="s">
        <v>15</v>
      </c>
      <c r="B29" s="510"/>
      <c r="C29" s="500"/>
      <c r="D29" s="500"/>
      <c r="E29" s="510" t="s">
        <v>16</v>
      </c>
      <c r="F29" s="510"/>
      <c r="G29" s="500"/>
      <c r="H29" s="500"/>
      <c r="I29" s="510" t="s">
        <v>18</v>
      </c>
      <c r="J29" s="510"/>
      <c r="K29" s="500"/>
      <c r="L29" s="511"/>
    </row>
    <row r="30" spans="1:12" ht="17.7" x14ac:dyDescent="0.55000000000000004">
      <c r="A30" s="509" t="s">
        <v>14</v>
      </c>
      <c r="B30" s="510"/>
      <c r="C30" s="500"/>
      <c r="D30" s="500"/>
      <c r="E30" s="510" t="s">
        <v>42</v>
      </c>
      <c r="F30" s="510"/>
      <c r="G30" s="500"/>
      <c r="H30" s="500"/>
      <c r="I30" s="510" t="s">
        <v>43</v>
      </c>
      <c r="J30" s="510"/>
      <c r="K30" s="500"/>
      <c r="L30" s="511"/>
    </row>
    <row r="31" spans="1:12" ht="17.7" x14ac:dyDescent="0.55000000000000004">
      <c r="A31" s="509" t="s">
        <v>17</v>
      </c>
      <c r="B31" s="510"/>
      <c r="C31" s="500"/>
      <c r="D31" s="500"/>
      <c r="E31" s="510" t="s">
        <v>26</v>
      </c>
      <c r="F31" s="510"/>
      <c r="G31" s="500"/>
      <c r="H31" s="500"/>
      <c r="I31" s="510" t="s">
        <v>27</v>
      </c>
      <c r="J31" s="510"/>
      <c r="K31" s="500"/>
      <c r="L31" s="511"/>
    </row>
    <row r="32" spans="1:12" ht="37.5" customHeight="1" x14ac:dyDescent="0.55000000000000004">
      <c r="A32" s="509" t="s">
        <v>19</v>
      </c>
      <c r="B32" s="510"/>
      <c r="C32" s="500"/>
      <c r="D32" s="500"/>
      <c r="E32" s="500"/>
      <c r="F32" s="500"/>
      <c r="G32" s="500"/>
      <c r="H32" s="500"/>
      <c r="I32" s="500"/>
      <c r="J32" s="500"/>
      <c r="K32" s="500"/>
      <c r="L32" s="511"/>
    </row>
    <row r="33" spans="1:12" ht="17.7" x14ac:dyDescent="0.55000000000000004">
      <c r="A33" s="525"/>
      <c r="B33" s="526"/>
      <c r="C33" s="526"/>
      <c r="D33" s="527"/>
      <c r="E33" s="510" t="s">
        <v>42</v>
      </c>
      <c r="F33" s="510"/>
      <c r="G33" s="500"/>
      <c r="H33" s="500"/>
      <c r="I33" s="510" t="s">
        <v>43</v>
      </c>
      <c r="J33" s="510"/>
      <c r="K33" s="500"/>
      <c r="L33" s="511"/>
    </row>
    <row r="34" spans="1:12" ht="17.7" x14ac:dyDescent="0.55000000000000004">
      <c r="A34" s="509" t="s">
        <v>17</v>
      </c>
      <c r="B34" s="510"/>
      <c r="C34" s="500"/>
      <c r="D34" s="500"/>
      <c r="E34" s="510" t="s">
        <v>26</v>
      </c>
      <c r="F34" s="510"/>
      <c r="G34" s="500"/>
      <c r="H34" s="500"/>
      <c r="I34" s="510" t="s">
        <v>27</v>
      </c>
      <c r="J34" s="510"/>
      <c r="K34" s="500"/>
      <c r="L34" s="511"/>
    </row>
    <row r="35" spans="1:12" ht="38.25" customHeight="1" thickBot="1" x14ac:dyDescent="0.6">
      <c r="A35" s="514" t="s">
        <v>19</v>
      </c>
      <c r="B35" s="515"/>
      <c r="C35" s="502"/>
      <c r="D35" s="502"/>
      <c r="E35" s="502"/>
      <c r="F35" s="502"/>
      <c r="G35" s="502"/>
      <c r="H35" s="502"/>
      <c r="I35" s="502"/>
      <c r="J35" s="502"/>
      <c r="K35" s="502"/>
      <c r="L35" s="508"/>
    </row>
    <row r="36" spans="1:12" ht="17.7" thickBot="1" x14ac:dyDescent="0.6">
      <c r="A36" s="31"/>
      <c r="B36" s="31"/>
      <c r="C36" s="31"/>
      <c r="D36" s="31"/>
      <c r="E36" s="31"/>
      <c r="F36" s="31"/>
      <c r="G36" s="31"/>
      <c r="H36" s="31"/>
      <c r="I36" s="31"/>
      <c r="J36" s="31"/>
      <c r="K36" s="31"/>
      <c r="L36" s="31"/>
    </row>
    <row r="37" spans="1:12" ht="18" thickBot="1" x14ac:dyDescent="0.6">
      <c r="A37" s="486" t="s">
        <v>7</v>
      </c>
      <c r="B37" s="487"/>
      <c r="C37" s="487"/>
      <c r="D37" s="487"/>
      <c r="E37" s="487"/>
      <c r="F37" s="487"/>
      <c r="G37" s="487"/>
      <c r="H37" s="487"/>
      <c r="I37" s="487"/>
      <c r="J37" s="487"/>
      <c r="K37" s="487"/>
      <c r="L37" s="488"/>
    </row>
    <row r="38" spans="1:12" ht="18" thickBot="1" x14ac:dyDescent="0.6">
      <c r="A38" s="523" t="s">
        <v>8</v>
      </c>
      <c r="B38" s="524"/>
      <c r="C38" s="16"/>
      <c r="D38" s="524" t="s">
        <v>9</v>
      </c>
      <c r="E38" s="524"/>
      <c r="F38" s="16"/>
      <c r="G38" s="524" t="s">
        <v>10</v>
      </c>
      <c r="H38" s="524"/>
      <c r="I38" s="16"/>
      <c r="J38" s="524" t="s">
        <v>11</v>
      </c>
      <c r="K38" s="524"/>
      <c r="L38" s="17"/>
    </row>
    <row r="39" spans="1:12" ht="17.7" thickBot="1" x14ac:dyDescent="0.6">
      <c r="A39" s="30"/>
      <c r="B39" s="30"/>
      <c r="C39" s="30"/>
      <c r="D39" s="30"/>
      <c r="E39" s="30"/>
      <c r="F39" s="30"/>
      <c r="G39" s="30"/>
      <c r="H39" s="30"/>
      <c r="I39" s="30"/>
      <c r="J39" s="30"/>
      <c r="K39" s="30"/>
      <c r="L39" s="30"/>
    </row>
    <row r="40" spans="1:12" ht="18.600000000000001" thickBot="1" x14ac:dyDescent="0.75">
      <c r="A40" s="33"/>
      <c r="B40" s="486" t="s">
        <v>6</v>
      </c>
      <c r="C40" s="487"/>
      <c r="D40" s="487"/>
      <c r="E40" s="487"/>
      <c r="F40" s="487"/>
      <c r="G40" s="487"/>
      <c r="H40" s="487"/>
      <c r="I40" s="487"/>
      <c r="J40" s="487"/>
      <c r="K40" s="488"/>
      <c r="L40" s="33"/>
    </row>
    <row r="41" spans="1:12" ht="40.5" customHeight="1" x14ac:dyDescent="0.7">
      <c r="A41" s="33"/>
      <c r="B41" s="503" t="s">
        <v>0</v>
      </c>
      <c r="C41" s="504"/>
      <c r="D41" s="504" t="s">
        <v>2</v>
      </c>
      <c r="E41" s="504"/>
      <c r="F41" s="18" t="s">
        <v>1</v>
      </c>
      <c r="G41" s="504" t="s">
        <v>3</v>
      </c>
      <c r="H41" s="504"/>
      <c r="I41" s="504" t="s">
        <v>5</v>
      </c>
      <c r="J41" s="504"/>
      <c r="K41" s="19" t="s">
        <v>4</v>
      </c>
      <c r="L41" s="33"/>
    </row>
    <row r="42" spans="1:12" ht="18.3" x14ac:dyDescent="0.7">
      <c r="A42" s="33"/>
      <c r="B42" s="499"/>
      <c r="C42" s="500"/>
      <c r="D42" s="500"/>
      <c r="E42" s="500"/>
      <c r="F42" s="20"/>
      <c r="G42" s="500" t="str">
        <f>IF(B42="","",B42-D42)</f>
        <v/>
      </c>
      <c r="H42" s="500"/>
      <c r="I42" s="500"/>
      <c r="J42" s="500"/>
      <c r="K42" s="21" t="str">
        <f>IF(G42="","",IF(AND(G42&gt;=-I42,G42&lt;=I42),"Pass","Fail"))</f>
        <v/>
      </c>
      <c r="L42" s="33"/>
    </row>
    <row r="43" spans="1:12" ht="18.3" x14ac:dyDescent="0.7">
      <c r="A43" s="33"/>
      <c r="B43" s="499"/>
      <c r="C43" s="500"/>
      <c r="D43" s="500"/>
      <c r="E43" s="500"/>
      <c r="F43" s="20"/>
      <c r="G43" s="500" t="str">
        <f t="shared" ref="G43:G50" si="0">IF(B43="","",B43-D43)</f>
        <v/>
      </c>
      <c r="H43" s="500"/>
      <c r="I43" s="500"/>
      <c r="J43" s="500"/>
      <c r="K43" s="21" t="str">
        <f t="shared" ref="K43:K50" si="1">IF(G43="","",IF(AND(G43&gt;=-I43,G43&lt;=I43),"Pass","Fail"))</f>
        <v/>
      </c>
      <c r="L43" s="33"/>
    </row>
    <row r="44" spans="1:12" ht="18.3" x14ac:dyDescent="0.7">
      <c r="A44" s="33"/>
      <c r="B44" s="499"/>
      <c r="C44" s="500"/>
      <c r="D44" s="500"/>
      <c r="E44" s="500"/>
      <c r="F44" s="20"/>
      <c r="G44" s="500" t="str">
        <f t="shared" si="0"/>
        <v/>
      </c>
      <c r="H44" s="500"/>
      <c r="I44" s="500"/>
      <c r="J44" s="500"/>
      <c r="K44" s="21" t="str">
        <f t="shared" si="1"/>
        <v/>
      </c>
      <c r="L44" s="33"/>
    </row>
    <row r="45" spans="1:12" ht="18.3" x14ac:dyDescent="0.7">
      <c r="A45" s="33"/>
      <c r="B45" s="499"/>
      <c r="C45" s="500"/>
      <c r="D45" s="500"/>
      <c r="E45" s="500"/>
      <c r="F45" s="20"/>
      <c r="G45" s="500" t="str">
        <f t="shared" si="0"/>
        <v/>
      </c>
      <c r="H45" s="500"/>
      <c r="I45" s="500"/>
      <c r="J45" s="500"/>
      <c r="K45" s="21" t="str">
        <f t="shared" si="1"/>
        <v/>
      </c>
      <c r="L45" s="33"/>
    </row>
    <row r="46" spans="1:12" ht="18.3" x14ac:dyDescent="0.7">
      <c r="A46" s="33"/>
      <c r="B46" s="499"/>
      <c r="C46" s="500"/>
      <c r="D46" s="500"/>
      <c r="E46" s="500"/>
      <c r="F46" s="20"/>
      <c r="G46" s="500" t="str">
        <f t="shared" si="0"/>
        <v/>
      </c>
      <c r="H46" s="500"/>
      <c r="I46" s="500"/>
      <c r="J46" s="500"/>
      <c r="K46" s="21" t="str">
        <f t="shared" si="1"/>
        <v/>
      </c>
      <c r="L46" s="33"/>
    </row>
    <row r="47" spans="1:12" ht="18.3" x14ac:dyDescent="0.7">
      <c r="A47" s="33"/>
      <c r="B47" s="499"/>
      <c r="C47" s="500"/>
      <c r="D47" s="500"/>
      <c r="E47" s="500"/>
      <c r="F47" s="20"/>
      <c r="G47" s="500" t="str">
        <f t="shared" si="0"/>
        <v/>
      </c>
      <c r="H47" s="500"/>
      <c r="I47" s="500"/>
      <c r="J47" s="500"/>
      <c r="K47" s="21" t="str">
        <f t="shared" si="1"/>
        <v/>
      </c>
      <c r="L47" s="33"/>
    </row>
    <row r="48" spans="1:12" ht="18.3" x14ac:dyDescent="0.7">
      <c r="A48" s="33"/>
      <c r="B48" s="499"/>
      <c r="C48" s="500"/>
      <c r="D48" s="500"/>
      <c r="E48" s="500"/>
      <c r="F48" s="20"/>
      <c r="G48" s="500" t="str">
        <f t="shared" si="0"/>
        <v/>
      </c>
      <c r="H48" s="500"/>
      <c r="I48" s="500"/>
      <c r="J48" s="500"/>
      <c r="K48" s="21" t="str">
        <f t="shared" si="1"/>
        <v/>
      </c>
      <c r="L48" s="33"/>
    </row>
    <row r="49" spans="1:12" ht="18.3" x14ac:dyDescent="0.7">
      <c r="A49" s="33"/>
      <c r="B49" s="499"/>
      <c r="C49" s="500"/>
      <c r="D49" s="500"/>
      <c r="E49" s="500"/>
      <c r="F49" s="20"/>
      <c r="G49" s="500" t="str">
        <f t="shared" si="0"/>
        <v/>
      </c>
      <c r="H49" s="500"/>
      <c r="I49" s="500"/>
      <c r="J49" s="500"/>
      <c r="K49" s="21" t="str">
        <f t="shared" si="1"/>
        <v/>
      </c>
      <c r="L49" s="33"/>
    </row>
    <row r="50" spans="1:12" ht="18.600000000000001" thickBot="1" x14ac:dyDescent="0.75">
      <c r="A50" s="33"/>
      <c r="B50" s="501"/>
      <c r="C50" s="502"/>
      <c r="D50" s="502"/>
      <c r="E50" s="502"/>
      <c r="F50" s="22"/>
      <c r="G50" s="500" t="str">
        <f t="shared" si="0"/>
        <v/>
      </c>
      <c r="H50" s="500"/>
      <c r="I50" s="502"/>
      <c r="J50" s="502"/>
      <c r="K50" s="21" t="str">
        <f t="shared" si="1"/>
        <v/>
      </c>
      <c r="L50" s="33"/>
    </row>
    <row r="51" spans="1:12" ht="41.25" customHeight="1" x14ac:dyDescent="0.7">
      <c r="A51" s="33"/>
      <c r="B51" s="503" t="s">
        <v>0</v>
      </c>
      <c r="C51" s="504"/>
      <c r="D51" s="504" t="s">
        <v>2</v>
      </c>
      <c r="E51" s="504"/>
      <c r="F51" s="18" t="s">
        <v>1</v>
      </c>
      <c r="G51" s="504" t="s">
        <v>3</v>
      </c>
      <c r="H51" s="504"/>
      <c r="I51" s="504" t="s">
        <v>5</v>
      </c>
      <c r="J51" s="504"/>
      <c r="K51" s="19" t="s">
        <v>4</v>
      </c>
      <c r="L51" s="33"/>
    </row>
    <row r="52" spans="1:12" ht="18.3" x14ac:dyDescent="0.7">
      <c r="A52" s="33"/>
      <c r="B52" s="499"/>
      <c r="C52" s="500"/>
      <c r="D52" s="500"/>
      <c r="E52" s="500"/>
      <c r="F52" s="20"/>
      <c r="G52" s="500" t="str">
        <f>IF(B52="","",B52-D52)</f>
        <v/>
      </c>
      <c r="H52" s="500"/>
      <c r="I52" s="500"/>
      <c r="J52" s="500"/>
      <c r="K52" s="21" t="str">
        <f>IF(G52="","",IF(AND(G52&gt;=-I52,G52&lt;=I52),"Pass","Fail"))</f>
        <v/>
      </c>
      <c r="L52" s="33"/>
    </row>
    <row r="53" spans="1:12" ht="18.3" x14ac:dyDescent="0.7">
      <c r="A53" s="33"/>
      <c r="B53" s="499"/>
      <c r="C53" s="500"/>
      <c r="D53" s="500"/>
      <c r="E53" s="500"/>
      <c r="F53" s="20"/>
      <c r="G53" s="500" t="str">
        <f t="shared" ref="G53:G60" si="2">IF(B53="","",B53-D53)</f>
        <v/>
      </c>
      <c r="H53" s="500"/>
      <c r="I53" s="500"/>
      <c r="J53" s="500"/>
      <c r="K53" s="21" t="str">
        <f t="shared" ref="K53:K60" si="3">IF(G53="","",IF(AND(G53&gt;=-I53,G53&lt;=I53),"Pass","Fail"))</f>
        <v/>
      </c>
      <c r="L53" s="33"/>
    </row>
    <row r="54" spans="1:12" ht="18.3" x14ac:dyDescent="0.7">
      <c r="A54" s="33"/>
      <c r="B54" s="499"/>
      <c r="C54" s="500"/>
      <c r="D54" s="500"/>
      <c r="E54" s="500"/>
      <c r="F54" s="20"/>
      <c r="G54" s="500" t="str">
        <f t="shared" si="2"/>
        <v/>
      </c>
      <c r="H54" s="500"/>
      <c r="I54" s="500"/>
      <c r="J54" s="500"/>
      <c r="K54" s="21" t="str">
        <f t="shared" si="3"/>
        <v/>
      </c>
      <c r="L54" s="33"/>
    </row>
    <row r="55" spans="1:12" ht="18.3" x14ac:dyDescent="0.7">
      <c r="A55" s="33"/>
      <c r="B55" s="499"/>
      <c r="C55" s="500"/>
      <c r="D55" s="500"/>
      <c r="E55" s="500"/>
      <c r="F55" s="20"/>
      <c r="G55" s="500" t="str">
        <f t="shared" si="2"/>
        <v/>
      </c>
      <c r="H55" s="500"/>
      <c r="I55" s="500"/>
      <c r="J55" s="500"/>
      <c r="K55" s="21" t="str">
        <f t="shared" si="3"/>
        <v/>
      </c>
      <c r="L55" s="33"/>
    </row>
    <row r="56" spans="1:12" ht="18.3" x14ac:dyDescent="0.7">
      <c r="A56" s="33"/>
      <c r="B56" s="499"/>
      <c r="C56" s="500"/>
      <c r="D56" s="500"/>
      <c r="E56" s="500"/>
      <c r="F56" s="20"/>
      <c r="G56" s="500" t="str">
        <f t="shared" si="2"/>
        <v/>
      </c>
      <c r="H56" s="500"/>
      <c r="I56" s="500"/>
      <c r="J56" s="500"/>
      <c r="K56" s="21" t="str">
        <f t="shared" si="3"/>
        <v/>
      </c>
      <c r="L56" s="33"/>
    </row>
    <row r="57" spans="1:12" ht="18.3" x14ac:dyDescent="0.7">
      <c r="A57" s="33"/>
      <c r="B57" s="499"/>
      <c r="C57" s="500"/>
      <c r="D57" s="500"/>
      <c r="E57" s="500"/>
      <c r="F57" s="20"/>
      <c r="G57" s="500" t="str">
        <f t="shared" si="2"/>
        <v/>
      </c>
      <c r="H57" s="500"/>
      <c r="I57" s="500"/>
      <c r="J57" s="500"/>
      <c r="K57" s="21" t="str">
        <f t="shared" si="3"/>
        <v/>
      </c>
      <c r="L57" s="33"/>
    </row>
    <row r="58" spans="1:12" ht="18.3" x14ac:dyDescent="0.7">
      <c r="A58" s="33"/>
      <c r="B58" s="499"/>
      <c r="C58" s="500"/>
      <c r="D58" s="500"/>
      <c r="E58" s="500"/>
      <c r="F58" s="20"/>
      <c r="G58" s="500" t="str">
        <f t="shared" si="2"/>
        <v/>
      </c>
      <c r="H58" s="500"/>
      <c r="I58" s="500"/>
      <c r="J58" s="500"/>
      <c r="K58" s="21" t="str">
        <f t="shared" si="3"/>
        <v/>
      </c>
      <c r="L58" s="33"/>
    </row>
    <row r="59" spans="1:12" ht="18.3" x14ac:dyDescent="0.7">
      <c r="A59" s="33"/>
      <c r="B59" s="499"/>
      <c r="C59" s="500"/>
      <c r="D59" s="500"/>
      <c r="E59" s="500"/>
      <c r="F59" s="20"/>
      <c r="G59" s="500" t="str">
        <f t="shared" si="2"/>
        <v/>
      </c>
      <c r="H59" s="500"/>
      <c r="I59" s="500"/>
      <c r="J59" s="500"/>
      <c r="K59" s="21" t="str">
        <f t="shared" si="3"/>
        <v/>
      </c>
      <c r="L59" s="33"/>
    </row>
    <row r="60" spans="1:12" ht="18.600000000000001" thickBot="1" x14ac:dyDescent="0.75">
      <c r="A60" s="33"/>
      <c r="B60" s="501"/>
      <c r="C60" s="502"/>
      <c r="D60" s="502"/>
      <c r="E60" s="502"/>
      <c r="F60" s="22"/>
      <c r="G60" s="502" t="str">
        <f t="shared" si="2"/>
        <v/>
      </c>
      <c r="H60" s="502"/>
      <c r="I60" s="502"/>
      <c r="J60" s="502"/>
      <c r="K60" s="23" t="str">
        <f t="shared" si="3"/>
        <v/>
      </c>
      <c r="L60" s="33"/>
    </row>
    <row r="61" spans="1:12" ht="17.7" thickBot="1" x14ac:dyDescent="0.6">
      <c r="A61" s="34"/>
      <c r="B61" s="34"/>
      <c r="C61" s="34"/>
      <c r="D61" s="34"/>
      <c r="E61" s="34"/>
      <c r="F61" s="34"/>
      <c r="G61" s="34"/>
      <c r="H61" s="34"/>
      <c r="I61" s="34"/>
      <c r="J61" s="34"/>
      <c r="K61" s="34"/>
      <c r="L61" s="34"/>
    </row>
    <row r="62" spans="1:12" ht="18" thickBot="1" x14ac:dyDescent="0.6">
      <c r="A62" s="486" t="s">
        <v>24</v>
      </c>
      <c r="B62" s="487"/>
      <c r="C62" s="487"/>
      <c r="D62" s="487"/>
      <c r="E62" s="487"/>
      <c r="F62" s="487"/>
      <c r="G62" s="487"/>
      <c r="H62" s="487"/>
      <c r="I62" s="487"/>
      <c r="J62" s="487"/>
      <c r="K62" s="487"/>
      <c r="L62" s="488"/>
    </row>
    <row r="63" spans="1:12" x14ac:dyDescent="0.55000000000000004">
      <c r="A63" s="489"/>
      <c r="B63" s="490"/>
      <c r="C63" s="490"/>
      <c r="D63" s="490"/>
      <c r="E63" s="490"/>
      <c r="F63" s="490"/>
      <c r="G63" s="490"/>
      <c r="H63" s="490"/>
      <c r="I63" s="490"/>
      <c r="J63" s="490"/>
      <c r="K63" s="490"/>
      <c r="L63" s="491"/>
    </row>
    <row r="64" spans="1:12" x14ac:dyDescent="0.55000000000000004">
      <c r="A64" s="492"/>
      <c r="B64" s="493"/>
      <c r="C64" s="493"/>
      <c r="D64" s="493"/>
      <c r="E64" s="493"/>
      <c r="F64" s="493"/>
      <c r="G64" s="493"/>
      <c r="H64" s="493"/>
      <c r="I64" s="493"/>
      <c r="J64" s="493"/>
      <c r="K64" s="493"/>
      <c r="L64" s="494"/>
    </row>
    <row r="65" spans="1:12" ht="14.7" thickBot="1" x14ac:dyDescent="0.6">
      <c r="A65" s="495"/>
      <c r="B65" s="496"/>
      <c r="C65" s="496"/>
      <c r="D65" s="496"/>
      <c r="E65" s="496"/>
      <c r="F65" s="496"/>
      <c r="G65" s="496"/>
      <c r="H65" s="496"/>
      <c r="I65" s="496"/>
      <c r="J65" s="496"/>
      <c r="K65" s="496"/>
      <c r="L65" s="497"/>
    </row>
    <row r="66" spans="1:12" ht="17.399999999999999" x14ac:dyDescent="0.55000000000000004">
      <c r="A66" s="30"/>
      <c r="B66" s="30"/>
      <c r="C66" s="30"/>
      <c r="D66" s="30"/>
      <c r="E66" s="30"/>
      <c r="F66" s="30"/>
      <c r="G66" s="30"/>
      <c r="H66" s="30"/>
      <c r="I66" s="30"/>
      <c r="J66" s="30"/>
      <c r="K66" s="30"/>
      <c r="L66" s="30"/>
    </row>
    <row r="67" spans="1:12" ht="21.75" customHeight="1" x14ac:dyDescent="0.55000000000000004">
      <c r="A67" s="533" t="s">
        <v>46</v>
      </c>
      <c r="B67" s="533"/>
      <c r="C67" s="533"/>
      <c r="D67" s="533"/>
      <c r="E67" s="533"/>
      <c r="F67" s="533"/>
      <c r="G67" s="533"/>
      <c r="H67" s="533"/>
      <c r="I67" s="533"/>
      <c r="J67" s="533"/>
      <c r="K67" s="533"/>
      <c r="L67" s="533"/>
    </row>
    <row r="68" spans="1:12" ht="21.75" customHeight="1" x14ac:dyDescent="0.55000000000000004">
      <c r="A68" s="533"/>
      <c r="B68" s="533"/>
      <c r="C68" s="533"/>
      <c r="D68" s="533"/>
      <c r="E68" s="533"/>
      <c r="F68" s="533"/>
      <c r="G68" s="533"/>
      <c r="H68" s="533"/>
      <c r="I68" s="533"/>
      <c r="J68" s="533"/>
      <c r="K68" s="533"/>
      <c r="L68" s="533"/>
    </row>
    <row r="69" spans="1:12" ht="17.7" x14ac:dyDescent="0.55000000000000004">
      <c r="A69" s="35"/>
      <c r="B69" s="35"/>
      <c r="C69" s="35"/>
      <c r="D69" s="35"/>
      <c r="E69" s="35"/>
      <c r="F69" s="35"/>
      <c r="G69" s="35"/>
      <c r="H69" s="35"/>
      <c r="I69" s="35"/>
      <c r="J69" s="35"/>
      <c r="K69" s="35"/>
      <c r="L69" s="35"/>
    </row>
    <row r="70" spans="1:12" ht="17.399999999999999" x14ac:dyDescent="0.55000000000000004">
      <c r="A70" s="30"/>
      <c r="B70" s="30"/>
      <c r="C70" s="36"/>
      <c r="D70" s="36"/>
      <c r="E70" s="36"/>
      <c r="F70" s="30"/>
      <c r="G70" s="30"/>
      <c r="H70" s="30"/>
      <c r="I70" s="30"/>
      <c r="J70" s="30"/>
      <c r="K70" s="30"/>
      <c r="L70" s="30"/>
    </row>
    <row r="71" spans="1:12" ht="18" thickBot="1" x14ac:dyDescent="0.6">
      <c r="A71" s="531" t="s">
        <v>12</v>
      </c>
      <c r="B71" s="531"/>
      <c r="C71" s="528"/>
      <c r="D71" s="528"/>
      <c r="E71" s="528"/>
      <c r="F71" s="36"/>
      <c r="G71" s="531" t="s">
        <v>40</v>
      </c>
      <c r="H71" s="531"/>
      <c r="I71" s="528"/>
      <c r="J71" s="528"/>
      <c r="K71" s="528"/>
      <c r="L71" s="30"/>
    </row>
    <row r="72" spans="1:12" ht="17.399999999999999" x14ac:dyDescent="0.55000000000000004">
      <c r="A72" s="30"/>
      <c r="B72" s="30"/>
      <c r="C72" s="30"/>
      <c r="D72" s="30"/>
      <c r="E72" s="30"/>
      <c r="F72" s="30"/>
      <c r="G72" s="30"/>
      <c r="H72" s="30"/>
      <c r="I72" s="30"/>
      <c r="J72" s="30"/>
      <c r="K72" s="30"/>
      <c r="L72" s="30"/>
    </row>
    <row r="73" spans="1:12" ht="18" thickBot="1" x14ac:dyDescent="0.6">
      <c r="A73" s="531" t="s">
        <v>49</v>
      </c>
      <c r="B73" s="531"/>
      <c r="C73" s="528"/>
      <c r="D73" s="528"/>
      <c r="E73" s="528"/>
      <c r="F73" s="30"/>
      <c r="G73" s="531" t="s">
        <v>41</v>
      </c>
      <c r="H73" s="531"/>
      <c r="I73" s="528"/>
      <c r="J73" s="528"/>
      <c r="K73" s="528"/>
      <c r="L73" s="30"/>
    </row>
    <row r="74" spans="1:12" ht="17.399999999999999" x14ac:dyDescent="0.55000000000000004">
      <c r="A74" s="532"/>
      <c r="B74" s="532"/>
      <c r="C74" s="532"/>
      <c r="D74" s="532"/>
      <c r="E74" s="532"/>
      <c r="F74" s="532"/>
      <c r="G74" s="532"/>
      <c r="H74" s="532"/>
      <c r="I74" s="532"/>
      <c r="J74" s="532"/>
      <c r="K74" s="532"/>
      <c r="L74" s="532"/>
    </row>
    <row r="75" spans="1:12" ht="17.7" x14ac:dyDescent="0.55000000000000004">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P179"/>
  <sheetViews>
    <sheetView zoomScale="70" zoomScaleNormal="70" workbookViewId="0">
      <selection activeCell="A7" sqref="A7"/>
    </sheetView>
  </sheetViews>
  <sheetFormatPr defaultColWidth="12" defaultRowHeight="15.75" customHeight="1" x14ac:dyDescent="0.55000000000000004"/>
  <cols>
    <col min="1" max="5" width="13" style="10" customWidth="1"/>
    <col min="6" max="6" width="16.83984375" style="10" customWidth="1"/>
    <col min="7" max="12" width="13" style="10" customWidth="1"/>
    <col min="13" max="16384" width="12" style="10"/>
  </cols>
  <sheetData>
    <row r="1" spans="1:13" s="32" customFormat="1" ht="15.75" customHeight="1" x14ac:dyDescent="0.55000000000000004">
      <c r="A1" s="447"/>
      <c r="B1" s="447"/>
      <c r="C1" s="447"/>
      <c r="D1" s="447"/>
      <c r="E1" s="448" t="s">
        <v>48</v>
      </c>
      <c r="F1" s="448"/>
      <c r="G1" s="448"/>
      <c r="H1" s="448"/>
      <c r="I1" s="448"/>
      <c r="J1" s="448"/>
      <c r="K1" s="448"/>
      <c r="L1" s="448"/>
    </row>
    <row r="2" spans="1:13" s="32" customFormat="1" ht="15.75" customHeight="1" x14ac:dyDescent="0.55000000000000004">
      <c r="A2" s="447"/>
      <c r="B2" s="447"/>
      <c r="C2" s="447"/>
      <c r="D2" s="447"/>
      <c r="E2" s="448"/>
      <c r="F2" s="448"/>
      <c r="G2" s="448"/>
      <c r="H2" s="448"/>
      <c r="I2" s="448"/>
      <c r="J2" s="448"/>
      <c r="K2" s="448"/>
      <c r="L2" s="448"/>
    </row>
    <row r="3" spans="1:13" s="32" customFormat="1" ht="15.75" customHeight="1" x14ac:dyDescent="0.55000000000000004">
      <c r="A3" s="447"/>
      <c r="B3" s="447"/>
      <c r="C3" s="447"/>
      <c r="D3" s="447"/>
      <c r="E3" s="448"/>
      <c r="F3" s="448"/>
      <c r="G3" s="448"/>
      <c r="H3" s="448"/>
      <c r="I3" s="448"/>
      <c r="J3" s="448"/>
      <c r="K3" s="448"/>
      <c r="L3" s="448"/>
    </row>
    <row r="4" spans="1:13" s="32" customFormat="1" ht="15.75" customHeight="1" x14ac:dyDescent="0.55000000000000004">
      <c r="A4" s="447"/>
      <c r="B4" s="447"/>
      <c r="C4" s="447"/>
      <c r="D4" s="447"/>
      <c r="E4" s="457" t="s">
        <v>2605</v>
      </c>
      <c r="F4" s="457"/>
      <c r="G4" s="457"/>
      <c r="H4" s="457"/>
      <c r="I4" s="457"/>
      <c r="J4" s="457"/>
      <c r="K4" s="457"/>
      <c r="L4" s="457"/>
    </row>
    <row r="5" spans="1:13" s="32" customFormat="1" ht="15.75" customHeight="1" x14ac:dyDescent="0.55000000000000004">
      <c r="A5" s="447"/>
      <c r="B5" s="447"/>
      <c r="C5" s="447"/>
      <c r="D5" s="447"/>
      <c r="E5" s="457"/>
      <c r="F5" s="457"/>
      <c r="G5" s="457"/>
      <c r="H5" s="457"/>
      <c r="I5" s="457"/>
      <c r="J5" s="457"/>
      <c r="K5" s="457"/>
      <c r="L5" s="457"/>
    </row>
    <row r="6" spans="1:13" s="32" customFormat="1" ht="15.75" customHeight="1" x14ac:dyDescent="0.55000000000000004">
      <c r="E6" s="457"/>
      <c r="F6" s="457"/>
      <c r="G6" s="457"/>
      <c r="H6" s="457"/>
      <c r="I6" s="457"/>
      <c r="J6" s="457"/>
      <c r="K6" s="457"/>
      <c r="L6" s="457"/>
    </row>
    <row r="7" spans="1:13" s="32" customFormat="1" ht="15.75" customHeight="1" x14ac:dyDescent="0.55000000000000004">
      <c r="A7" s="156"/>
      <c r="E7" s="78"/>
      <c r="F7" s="78"/>
      <c r="G7" s="78"/>
      <c r="H7" s="78"/>
      <c r="I7" s="78"/>
      <c r="J7" s="78"/>
      <c r="K7" s="78"/>
      <c r="L7" s="78"/>
    </row>
    <row r="8" spans="1:13" s="32" customFormat="1" ht="15.75" customHeight="1" thickBot="1" x14ac:dyDescent="0.6">
      <c r="E8" s="43"/>
      <c r="F8" s="43"/>
      <c r="G8" s="43"/>
      <c r="H8" s="43"/>
      <c r="I8" s="43"/>
      <c r="J8" s="43"/>
      <c r="K8" s="43"/>
      <c r="L8" s="43"/>
    </row>
    <row r="9" spans="1:13" ht="19.5" customHeight="1" thickBot="1" x14ac:dyDescent="0.6">
      <c r="A9" s="418" t="s">
        <v>28</v>
      </c>
      <c r="B9" s="419"/>
      <c r="C9" s="419"/>
      <c r="D9" s="419"/>
      <c r="E9" s="419"/>
      <c r="F9" s="420"/>
      <c r="G9" s="418" t="s">
        <v>29</v>
      </c>
      <c r="H9" s="419"/>
      <c r="I9" s="419"/>
      <c r="J9" s="419"/>
      <c r="K9" s="419"/>
      <c r="L9" s="420"/>
      <c r="M9" s="37"/>
    </row>
    <row r="10" spans="1:13" ht="19.5" customHeight="1" x14ac:dyDescent="0.55000000000000004">
      <c r="A10" s="430" t="s">
        <v>31</v>
      </c>
      <c r="B10" s="428"/>
      <c r="C10" s="441"/>
      <c r="D10" s="441"/>
      <c r="E10" s="441"/>
      <c r="F10" s="442"/>
      <c r="G10" s="430" t="s">
        <v>36</v>
      </c>
      <c r="H10" s="428"/>
      <c r="I10" s="433"/>
      <c r="J10" s="433"/>
      <c r="K10" s="433"/>
      <c r="L10" s="434"/>
      <c r="M10" s="37"/>
    </row>
    <row r="11" spans="1:13" ht="19.5" customHeight="1" x14ac:dyDescent="0.55000000000000004">
      <c r="A11" s="403" t="s">
        <v>32</v>
      </c>
      <c r="B11" s="404"/>
      <c r="C11" s="405"/>
      <c r="D11" s="405"/>
      <c r="E11" s="405"/>
      <c r="F11" s="427"/>
      <c r="G11" s="403" t="s">
        <v>37</v>
      </c>
      <c r="H11" s="404"/>
      <c r="I11" s="405"/>
      <c r="J11" s="405"/>
      <c r="K11" s="405"/>
      <c r="L11" s="427"/>
      <c r="M11" s="37"/>
    </row>
    <row r="12" spans="1:13" ht="19.5" customHeight="1" x14ac:dyDescent="0.55000000000000004">
      <c r="A12" s="403"/>
      <c r="B12" s="404"/>
      <c r="C12" s="405"/>
      <c r="D12" s="405"/>
      <c r="E12" s="405"/>
      <c r="F12" s="427"/>
      <c r="G12" s="403" t="s">
        <v>38</v>
      </c>
      <c r="H12" s="404"/>
      <c r="I12" s="405"/>
      <c r="J12" s="405"/>
      <c r="K12" s="405"/>
      <c r="L12" s="427"/>
      <c r="M12" s="37"/>
    </row>
    <row r="13" spans="1:13" ht="19.5" customHeight="1" x14ac:dyDescent="0.55000000000000004">
      <c r="A13" s="403"/>
      <c r="B13" s="404"/>
      <c r="C13" s="405"/>
      <c r="D13" s="405"/>
      <c r="E13" s="405"/>
      <c r="F13" s="427"/>
      <c r="G13" s="403" t="s">
        <v>39</v>
      </c>
      <c r="H13" s="404"/>
      <c r="I13" s="405" t="s">
        <v>50</v>
      </c>
      <c r="J13" s="405"/>
      <c r="K13" s="405"/>
      <c r="L13" s="427"/>
      <c r="M13" s="37"/>
    </row>
    <row r="14" spans="1:13" ht="19.5" customHeight="1" x14ac:dyDescent="0.55000000000000004">
      <c r="A14" s="403"/>
      <c r="B14" s="404"/>
      <c r="C14" s="405"/>
      <c r="D14" s="405"/>
      <c r="E14" s="405"/>
      <c r="F14" s="427"/>
      <c r="G14" s="403" t="s">
        <v>34</v>
      </c>
      <c r="H14" s="404"/>
      <c r="I14" s="437"/>
      <c r="J14" s="437"/>
      <c r="K14" s="437"/>
      <c r="L14" s="438"/>
      <c r="M14" s="37"/>
    </row>
    <row r="15" spans="1:13" ht="19.5" customHeight="1" thickBot="1" x14ac:dyDescent="0.6">
      <c r="A15" s="435" t="s">
        <v>33</v>
      </c>
      <c r="B15" s="436"/>
      <c r="C15" s="477"/>
      <c r="D15" s="477"/>
      <c r="E15" s="477"/>
      <c r="F15" s="478"/>
      <c r="G15" s="435" t="s">
        <v>35</v>
      </c>
      <c r="H15" s="436"/>
      <c r="I15" s="439"/>
      <c r="J15" s="439"/>
      <c r="K15" s="439"/>
      <c r="L15" s="440"/>
      <c r="M15" s="37"/>
    </row>
    <row r="16" spans="1:13" ht="16.5" customHeight="1" x14ac:dyDescent="0.55000000000000004">
      <c r="A16" s="67"/>
      <c r="B16" s="67"/>
      <c r="C16" s="149"/>
      <c r="D16" s="149"/>
      <c r="E16" s="149"/>
      <c r="F16" s="149"/>
      <c r="G16" s="67"/>
      <c r="H16" s="67"/>
      <c r="I16" s="68"/>
      <c r="J16" s="68"/>
      <c r="K16" s="68"/>
      <c r="L16" s="68"/>
      <c r="M16" s="37"/>
    </row>
    <row r="17" spans="1:13" ht="15" x14ac:dyDescent="0.55000000000000004">
      <c r="A17" s="67"/>
      <c r="B17" s="67"/>
      <c r="C17" s="74"/>
      <c r="D17" s="74"/>
      <c r="E17" s="74"/>
      <c r="F17" s="74"/>
      <c r="G17" s="67"/>
      <c r="H17" s="67"/>
      <c r="I17" s="68"/>
      <c r="J17" s="68"/>
      <c r="K17" s="68"/>
      <c r="L17" s="68"/>
      <c r="M17" s="37"/>
    </row>
    <row r="18" spans="1:13" ht="30" customHeight="1" x14ac:dyDescent="0.55000000000000004">
      <c r="A18" s="450" t="s">
        <v>1768</v>
      </c>
      <c r="B18" s="450"/>
      <c r="C18" s="450"/>
      <c r="D18" s="450"/>
      <c r="E18" s="450"/>
      <c r="F18" s="450"/>
      <c r="G18" s="450"/>
      <c r="H18" s="450"/>
      <c r="I18" s="450"/>
      <c r="J18" s="450"/>
      <c r="K18" s="450"/>
      <c r="L18" s="450"/>
      <c r="M18" s="76"/>
    </row>
    <row r="19" spans="1:13" ht="30" customHeight="1" x14ac:dyDescent="0.55000000000000004">
      <c r="A19" s="450"/>
      <c r="B19" s="450"/>
      <c r="C19" s="450"/>
      <c r="D19" s="450"/>
      <c r="E19" s="450"/>
      <c r="F19" s="450"/>
      <c r="G19" s="450"/>
      <c r="H19" s="450"/>
      <c r="I19" s="450"/>
      <c r="J19" s="450"/>
      <c r="K19" s="450"/>
      <c r="L19" s="450"/>
      <c r="M19" s="76"/>
    </row>
    <row r="20" spans="1:13" ht="15.75" customHeight="1" x14ac:dyDescent="0.55000000000000004">
      <c r="A20" s="148"/>
      <c r="B20" s="148"/>
      <c r="C20" s="148"/>
      <c r="D20" s="148"/>
      <c r="E20" s="148"/>
      <c r="F20" s="148"/>
      <c r="G20" s="148"/>
      <c r="H20" s="148"/>
      <c r="I20" s="148"/>
      <c r="J20" s="148"/>
      <c r="K20" s="148"/>
      <c r="L20" s="148"/>
      <c r="M20" s="147"/>
    </row>
    <row r="21" spans="1:13" ht="15.3" thickBot="1" x14ac:dyDescent="0.6">
      <c r="A21" s="37"/>
      <c r="B21" s="37"/>
      <c r="C21" s="37"/>
      <c r="D21" s="37"/>
      <c r="E21" s="37"/>
      <c r="F21" s="37"/>
      <c r="G21" s="37"/>
      <c r="H21" s="37"/>
      <c r="I21" s="37"/>
      <c r="J21" s="37"/>
      <c r="K21" s="37"/>
      <c r="L21" s="37"/>
      <c r="M21" s="76"/>
    </row>
    <row r="22" spans="1:13" ht="19.5" customHeight="1" thickBot="1" x14ac:dyDescent="0.6">
      <c r="A22" s="418" t="s">
        <v>20</v>
      </c>
      <c r="B22" s="419"/>
      <c r="C22" s="419"/>
      <c r="D22" s="419"/>
      <c r="E22" s="419"/>
      <c r="F22" s="419"/>
      <c r="G22" s="419"/>
      <c r="H22" s="419"/>
      <c r="I22" s="419"/>
      <c r="J22" s="419"/>
      <c r="K22" s="419"/>
      <c r="L22" s="420"/>
      <c r="M22" s="37"/>
    </row>
    <row r="23" spans="1:13" ht="19.5" customHeight="1" x14ac:dyDescent="0.55000000000000004">
      <c r="A23" s="430" t="s">
        <v>23</v>
      </c>
      <c r="B23" s="428"/>
      <c r="C23" s="428"/>
      <c r="D23" s="428"/>
      <c r="E23" s="428" t="s">
        <v>22</v>
      </c>
      <c r="F23" s="428"/>
      <c r="G23" s="428" t="s">
        <v>21</v>
      </c>
      <c r="H23" s="428"/>
      <c r="I23" s="428" t="s">
        <v>53</v>
      </c>
      <c r="J23" s="428"/>
      <c r="K23" s="428" t="s">
        <v>54</v>
      </c>
      <c r="L23" s="429"/>
      <c r="M23" s="37"/>
    </row>
    <row r="24" spans="1:13" ht="19.5" customHeight="1" x14ac:dyDescent="0.55000000000000004">
      <c r="A24" s="479"/>
      <c r="B24" s="475"/>
      <c r="C24" s="475"/>
      <c r="D24" s="475"/>
      <c r="E24" s="475"/>
      <c r="F24" s="475"/>
      <c r="G24" s="475"/>
      <c r="H24" s="475"/>
      <c r="I24" s="475"/>
      <c r="J24" s="475"/>
      <c r="K24" s="475"/>
      <c r="L24" s="480"/>
      <c r="M24" s="37"/>
    </row>
    <row r="25" spans="1:13" ht="19.5" customHeight="1" x14ac:dyDescent="0.55000000000000004">
      <c r="A25" s="479"/>
      <c r="B25" s="475"/>
      <c r="C25" s="475"/>
      <c r="D25" s="475"/>
      <c r="E25" s="475"/>
      <c r="F25" s="475"/>
      <c r="G25" s="475"/>
      <c r="H25" s="475"/>
      <c r="I25" s="475"/>
      <c r="J25" s="475"/>
      <c r="K25" s="475"/>
      <c r="L25" s="480"/>
      <c r="M25" s="37"/>
    </row>
    <row r="26" spans="1:13" ht="19.5" customHeight="1" x14ac:dyDescent="0.55000000000000004">
      <c r="A26" s="479"/>
      <c r="B26" s="475"/>
      <c r="C26" s="475"/>
      <c r="D26" s="475"/>
      <c r="E26" s="475"/>
      <c r="F26" s="475"/>
      <c r="G26" s="475"/>
      <c r="H26" s="475"/>
      <c r="I26" s="475"/>
      <c r="J26" s="475"/>
      <c r="K26" s="475"/>
      <c r="L26" s="480"/>
      <c r="M26" s="37"/>
    </row>
    <row r="27" spans="1:13" ht="19.5" customHeight="1" x14ac:dyDescent="0.55000000000000004">
      <c r="A27" s="479"/>
      <c r="B27" s="475"/>
      <c r="C27" s="475"/>
      <c r="D27" s="475"/>
      <c r="E27" s="475"/>
      <c r="F27" s="475"/>
      <c r="G27" s="475"/>
      <c r="H27" s="475"/>
      <c r="I27" s="475"/>
      <c r="J27" s="475"/>
      <c r="K27" s="475"/>
      <c r="L27" s="480"/>
      <c r="M27" s="37"/>
    </row>
    <row r="28" spans="1:13" ht="19.5" customHeight="1" thickBot="1" x14ac:dyDescent="0.6">
      <c r="A28" s="476"/>
      <c r="B28" s="477"/>
      <c r="C28" s="477"/>
      <c r="D28" s="477"/>
      <c r="E28" s="477"/>
      <c r="F28" s="477"/>
      <c r="G28" s="477"/>
      <c r="H28" s="477"/>
      <c r="I28" s="477"/>
      <c r="J28" s="477"/>
      <c r="K28" s="477"/>
      <c r="L28" s="478"/>
      <c r="M28" s="37"/>
    </row>
    <row r="29" spans="1:13" ht="15" x14ac:dyDescent="0.55000000000000004">
      <c r="A29" s="74"/>
      <c r="B29" s="74"/>
      <c r="C29" s="74"/>
      <c r="D29" s="74"/>
      <c r="E29" s="74"/>
      <c r="F29" s="74"/>
      <c r="G29" s="74"/>
      <c r="H29" s="74"/>
      <c r="I29" s="74"/>
      <c r="J29" s="74"/>
      <c r="K29" s="74"/>
      <c r="L29" s="74"/>
      <c r="M29" s="37"/>
    </row>
    <row r="30" spans="1:13" ht="15.3" thickBot="1" x14ac:dyDescent="0.6">
      <c r="A30" s="37"/>
      <c r="B30" s="37"/>
      <c r="C30" s="37"/>
      <c r="D30" s="37"/>
      <c r="E30" s="37"/>
      <c r="F30" s="37"/>
      <c r="G30" s="37"/>
      <c r="H30" s="37"/>
      <c r="I30" s="37"/>
      <c r="J30" s="37"/>
      <c r="K30" s="37"/>
      <c r="L30" s="37"/>
      <c r="M30" s="76"/>
    </row>
    <row r="31" spans="1:13" ht="19.5" customHeight="1" thickBot="1" x14ac:dyDescent="0.6">
      <c r="A31" s="418" t="s">
        <v>13</v>
      </c>
      <c r="B31" s="419"/>
      <c r="C31" s="419"/>
      <c r="D31" s="419"/>
      <c r="E31" s="419"/>
      <c r="F31" s="419"/>
      <c r="G31" s="419"/>
      <c r="H31" s="419"/>
      <c r="I31" s="419"/>
      <c r="J31" s="419"/>
      <c r="K31" s="419"/>
      <c r="L31" s="420"/>
      <c r="M31" s="37"/>
    </row>
    <row r="32" spans="1:13" ht="19.5" customHeight="1" x14ac:dyDescent="0.55000000000000004">
      <c r="A32" s="430" t="s">
        <v>30</v>
      </c>
      <c r="B32" s="428"/>
      <c r="C32" s="441" t="str">
        <f>IF(C34="","",LOOKUP(C34,Models,Description))</f>
        <v/>
      </c>
      <c r="D32" s="441"/>
      <c r="E32" s="441"/>
      <c r="F32" s="441"/>
      <c r="G32" s="441"/>
      <c r="H32" s="441"/>
      <c r="I32" s="428" t="s">
        <v>25</v>
      </c>
      <c r="J32" s="428"/>
      <c r="K32" s="441" t="s">
        <v>1769</v>
      </c>
      <c r="L32" s="442"/>
      <c r="M32" s="37"/>
    </row>
    <row r="33" spans="1:13" ht="19.5" customHeight="1" x14ac:dyDescent="0.55000000000000004">
      <c r="A33" s="403" t="s">
        <v>15</v>
      </c>
      <c r="B33" s="404"/>
      <c r="C33" s="475"/>
      <c r="D33" s="475"/>
      <c r="E33" s="404" t="s">
        <v>16</v>
      </c>
      <c r="F33" s="404"/>
      <c r="G33" s="405"/>
      <c r="H33" s="405"/>
      <c r="I33" s="404" t="s">
        <v>18</v>
      </c>
      <c r="J33" s="404"/>
      <c r="K33" s="405"/>
      <c r="L33" s="427"/>
      <c r="M33" s="37"/>
    </row>
    <row r="34" spans="1:13" ht="19.5" customHeight="1" x14ac:dyDescent="0.55000000000000004">
      <c r="A34" s="403" t="s">
        <v>14</v>
      </c>
      <c r="B34" s="404"/>
      <c r="C34" s="405"/>
      <c r="D34" s="405"/>
      <c r="E34" s="404" t="s">
        <v>42</v>
      </c>
      <c r="F34" s="404"/>
      <c r="G34" s="405"/>
      <c r="H34" s="405"/>
      <c r="I34" s="404" t="s">
        <v>43</v>
      </c>
      <c r="J34" s="404"/>
      <c r="K34" s="405"/>
      <c r="L34" s="427"/>
      <c r="M34" s="37"/>
    </row>
    <row r="35" spans="1:13" ht="19.5" customHeight="1" x14ac:dyDescent="0.55000000000000004">
      <c r="A35" s="534" t="s">
        <v>17</v>
      </c>
      <c r="B35" s="535"/>
      <c r="C35" s="536"/>
      <c r="D35" s="536"/>
      <c r="E35" s="535" t="s">
        <v>26</v>
      </c>
      <c r="F35" s="535"/>
      <c r="G35" s="536"/>
      <c r="H35" s="536"/>
      <c r="I35" s="535" t="s">
        <v>27</v>
      </c>
      <c r="J35" s="535"/>
      <c r="K35" s="536"/>
      <c r="L35" s="537"/>
      <c r="M35" s="37"/>
    </row>
    <row r="36" spans="1:13" ht="33" customHeight="1" x14ac:dyDescent="0.55000000000000004">
      <c r="A36" s="538" t="s">
        <v>19</v>
      </c>
      <c r="B36" s="539"/>
      <c r="C36" s="540" t="str">
        <f>IF(C34="","",LOOKUP(C34,Models,Accuracy))</f>
        <v/>
      </c>
      <c r="D36" s="541"/>
      <c r="E36" s="541"/>
      <c r="F36" s="541"/>
      <c r="G36" s="541"/>
      <c r="H36" s="541"/>
      <c r="I36" s="541"/>
      <c r="J36" s="541"/>
      <c r="K36" s="541"/>
      <c r="L36" s="542"/>
      <c r="M36" s="37"/>
    </row>
    <row r="37" spans="1:13" ht="19.5" customHeight="1" x14ac:dyDescent="0.55000000000000004">
      <c r="A37" s="543"/>
      <c r="B37" s="544"/>
      <c r="C37" s="544"/>
      <c r="D37" s="545"/>
      <c r="E37" s="546" t="s">
        <v>42</v>
      </c>
      <c r="F37" s="546"/>
      <c r="G37" s="547"/>
      <c r="H37" s="547"/>
      <c r="I37" s="546" t="s">
        <v>43</v>
      </c>
      <c r="J37" s="546"/>
      <c r="K37" s="547"/>
      <c r="L37" s="548"/>
      <c r="M37" s="76"/>
    </row>
    <row r="38" spans="1:13" ht="19.5" customHeight="1" x14ac:dyDescent="0.55000000000000004">
      <c r="A38" s="403" t="s">
        <v>17</v>
      </c>
      <c r="B38" s="404"/>
      <c r="C38" s="405"/>
      <c r="D38" s="405"/>
      <c r="E38" s="404" t="s">
        <v>26</v>
      </c>
      <c r="F38" s="404"/>
      <c r="G38" s="405"/>
      <c r="H38" s="405"/>
      <c r="I38" s="404" t="s">
        <v>27</v>
      </c>
      <c r="J38" s="404"/>
      <c r="K38" s="405"/>
      <c r="L38" s="427"/>
      <c r="M38" s="76"/>
    </row>
    <row r="39" spans="1:13" ht="33" customHeight="1" thickBot="1" x14ac:dyDescent="0.6">
      <c r="A39" s="435" t="s">
        <v>19</v>
      </c>
      <c r="B39" s="436"/>
      <c r="C39" s="473" t="str">
        <f>IF(C34="","",LOOKUP(C34,Models,Accuracy2))</f>
        <v/>
      </c>
      <c r="D39" s="473"/>
      <c r="E39" s="473"/>
      <c r="F39" s="473"/>
      <c r="G39" s="473"/>
      <c r="H39" s="473"/>
      <c r="I39" s="473"/>
      <c r="J39" s="473"/>
      <c r="K39" s="473"/>
      <c r="L39" s="474"/>
      <c r="M39" s="37"/>
    </row>
    <row r="40" spans="1:13" ht="15.75" customHeight="1" x14ac:dyDescent="0.55000000000000004">
      <c r="A40" s="67"/>
      <c r="B40" s="67"/>
      <c r="C40" s="146"/>
      <c r="D40" s="146"/>
      <c r="E40" s="146"/>
      <c r="F40" s="146"/>
      <c r="G40" s="146"/>
      <c r="H40" s="146"/>
      <c r="I40" s="146"/>
      <c r="J40" s="146"/>
      <c r="K40" s="146"/>
      <c r="L40" s="146"/>
      <c r="M40" s="37"/>
    </row>
    <row r="41" spans="1:13" ht="15.3" thickBot="1" x14ac:dyDescent="0.6">
      <c r="A41" s="76"/>
      <c r="B41" s="76"/>
      <c r="C41" s="76"/>
      <c r="D41" s="76"/>
      <c r="E41" s="76"/>
      <c r="F41" s="76"/>
      <c r="G41" s="76"/>
      <c r="H41" s="76"/>
      <c r="I41" s="76"/>
      <c r="J41" s="76"/>
      <c r="K41" s="76"/>
      <c r="L41" s="76"/>
      <c r="M41" s="37"/>
    </row>
    <row r="42" spans="1:13" ht="21" customHeight="1" thickBot="1" x14ac:dyDescent="0.6">
      <c r="A42" s="418" t="s">
        <v>7</v>
      </c>
      <c r="B42" s="419"/>
      <c r="C42" s="419"/>
      <c r="D42" s="419"/>
      <c r="E42" s="419"/>
      <c r="F42" s="419"/>
      <c r="G42" s="419"/>
      <c r="H42" s="419"/>
      <c r="I42" s="419"/>
      <c r="J42" s="419"/>
      <c r="K42" s="419"/>
      <c r="L42" s="420"/>
      <c r="M42" s="76"/>
    </row>
    <row r="43" spans="1:13" ht="21" customHeight="1" thickBot="1" x14ac:dyDescent="0.6">
      <c r="A43" s="421" t="s">
        <v>8</v>
      </c>
      <c r="B43" s="422"/>
      <c r="C43" s="24"/>
      <c r="D43" s="422" t="s">
        <v>9</v>
      </c>
      <c r="E43" s="422"/>
      <c r="F43" s="24"/>
      <c r="G43" s="422" t="s">
        <v>10</v>
      </c>
      <c r="H43" s="422"/>
      <c r="I43" s="24"/>
      <c r="J43" s="422" t="s">
        <v>11</v>
      </c>
      <c r="K43" s="422"/>
      <c r="L43" s="25"/>
      <c r="M43" s="37"/>
    </row>
    <row r="44" spans="1:13" ht="15.75" customHeight="1" x14ac:dyDescent="0.55000000000000004">
      <c r="A44" s="66"/>
      <c r="B44" s="66"/>
      <c r="C44" s="146"/>
      <c r="D44" s="66"/>
      <c r="E44" s="66"/>
      <c r="F44" s="146"/>
      <c r="G44" s="66"/>
      <c r="H44" s="66"/>
      <c r="I44" s="146"/>
      <c r="J44" s="66"/>
      <c r="K44" s="66"/>
      <c r="L44" s="146"/>
      <c r="M44" s="37"/>
    </row>
    <row r="45" spans="1:13" ht="15.3" thickBot="1" x14ac:dyDescent="0.6">
      <c r="A45" s="37"/>
      <c r="B45" s="37"/>
      <c r="C45" s="37"/>
      <c r="D45" s="37"/>
      <c r="E45" s="37"/>
      <c r="F45" s="37"/>
      <c r="G45" s="37"/>
      <c r="H45" s="37"/>
      <c r="I45" s="37"/>
      <c r="J45" s="37"/>
      <c r="K45" s="37"/>
      <c r="L45" s="37"/>
      <c r="M45" s="37"/>
    </row>
    <row r="46" spans="1:13" ht="15.3" thickBot="1" x14ac:dyDescent="0.6">
      <c r="A46" s="418" t="s">
        <v>24</v>
      </c>
      <c r="B46" s="419"/>
      <c r="C46" s="419"/>
      <c r="D46" s="419"/>
      <c r="E46" s="419"/>
      <c r="F46" s="419"/>
      <c r="G46" s="419"/>
      <c r="H46" s="419"/>
      <c r="I46" s="419"/>
      <c r="J46" s="419"/>
      <c r="K46" s="419"/>
      <c r="L46" s="420"/>
      <c r="M46" s="37"/>
    </row>
    <row r="47" spans="1:13" ht="15" x14ac:dyDescent="0.55000000000000004">
      <c r="A47" s="408"/>
      <c r="B47" s="409"/>
      <c r="C47" s="409"/>
      <c r="D47" s="409"/>
      <c r="E47" s="409"/>
      <c r="F47" s="409"/>
      <c r="G47" s="409"/>
      <c r="H47" s="409"/>
      <c r="I47" s="409"/>
      <c r="J47" s="409"/>
      <c r="K47" s="409"/>
      <c r="L47" s="410"/>
      <c r="M47" s="76"/>
    </row>
    <row r="48" spans="1:13" ht="15" x14ac:dyDescent="0.55000000000000004">
      <c r="A48" s="411"/>
      <c r="B48" s="412"/>
      <c r="C48" s="412"/>
      <c r="D48" s="412"/>
      <c r="E48" s="412"/>
      <c r="F48" s="412"/>
      <c r="G48" s="412"/>
      <c r="H48" s="412"/>
      <c r="I48" s="412"/>
      <c r="J48" s="412"/>
      <c r="K48" s="412"/>
      <c r="L48" s="413"/>
      <c r="M48" s="76"/>
    </row>
    <row r="49" spans="1:13" ht="15.3" thickBot="1" x14ac:dyDescent="0.6">
      <c r="A49" s="414"/>
      <c r="B49" s="415"/>
      <c r="C49" s="415"/>
      <c r="D49" s="415"/>
      <c r="E49" s="415"/>
      <c r="F49" s="415"/>
      <c r="G49" s="415"/>
      <c r="H49" s="415"/>
      <c r="I49" s="415"/>
      <c r="J49" s="415"/>
      <c r="K49" s="415"/>
      <c r="L49" s="416"/>
      <c r="M49" s="76"/>
    </row>
    <row r="50" spans="1:13" ht="15" x14ac:dyDescent="0.55000000000000004">
      <c r="A50" s="146"/>
      <c r="B50" s="146"/>
      <c r="C50" s="146"/>
      <c r="D50" s="146"/>
      <c r="E50" s="146"/>
      <c r="F50" s="146"/>
      <c r="G50" s="146"/>
      <c r="H50" s="146"/>
      <c r="I50" s="146"/>
      <c r="J50" s="146"/>
      <c r="K50" s="146"/>
      <c r="L50" s="146"/>
      <c r="M50" s="147"/>
    </row>
    <row r="51" spans="1:13" ht="15" x14ac:dyDescent="0.55000000000000004">
      <c r="A51" s="37"/>
      <c r="B51" s="37"/>
      <c r="C51" s="37"/>
      <c r="D51" s="37"/>
      <c r="E51" s="37"/>
      <c r="F51" s="37"/>
      <c r="G51" s="37"/>
      <c r="H51" s="37"/>
      <c r="I51" s="37"/>
      <c r="J51" s="37"/>
      <c r="K51" s="37"/>
      <c r="L51" s="37"/>
      <c r="M51" s="76"/>
    </row>
    <row r="52" spans="1:13" ht="22.5" customHeight="1" x14ac:dyDescent="0.55000000000000004">
      <c r="A52" s="450" t="s">
        <v>47</v>
      </c>
      <c r="B52" s="451"/>
      <c r="C52" s="451"/>
      <c r="D52" s="451"/>
      <c r="E52" s="451"/>
      <c r="F52" s="451"/>
      <c r="G52" s="451"/>
      <c r="H52" s="451"/>
      <c r="I52" s="451"/>
      <c r="J52" s="451"/>
      <c r="K52" s="451"/>
      <c r="L52" s="451"/>
      <c r="M52" s="76"/>
    </row>
    <row r="53" spans="1:13" ht="22.5" customHeight="1" x14ac:dyDescent="0.55000000000000004">
      <c r="A53" s="451"/>
      <c r="B53" s="451"/>
      <c r="C53" s="451"/>
      <c r="D53" s="451"/>
      <c r="E53" s="451"/>
      <c r="F53" s="451"/>
      <c r="G53" s="451"/>
      <c r="H53" s="451"/>
      <c r="I53" s="451"/>
      <c r="J53" s="451"/>
      <c r="K53" s="451"/>
      <c r="L53" s="451"/>
      <c r="M53" s="76"/>
    </row>
    <row r="54" spans="1:13" ht="23.25" customHeight="1" x14ac:dyDescent="0.55000000000000004">
      <c r="A54" s="450" t="s">
        <v>1770</v>
      </c>
      <c r="B54" s="451"/>
      <c r="C54" s="451"/>
      <c r="D54" s="451"/>
      <c r="E54" s="451"/>
      <c r="F54" s="451"/>
      <c r="G54" s="451"/>
      <c r="H54" s="451"/>
      <c r="I54" s="451"/>
      <c r="J54" s="451"/>
      <c r="K54" s="451"/>
      <c r="L54" s="451"/>
      <c r="M54" s="147"/>
    </row>
    <row r="55" spans="1:13" ht="23.25" customHeight="1" x14ac:dyDescent="0.55000000000000004">
      <c r="A55" s="451"/>
      <c r="B55" s="451"/>
      <c r="C55" s="451"/>
      <c r="D55" s="451"/>
      <c r="E55" s="451"/>
      <c r="F55" s="451"/>
      <c r="G55" s="451"/>
      <c r="H55" s="451"/>
      <c r="I55" s="451"/>
      <c r="J55" s="451"/>
      <c r="K55" s="451"/>
      <c r="L55" s="451"/>
      <c r="M55" s="147"/>
    </row>
    <row r="56" spans="1:13" ht="15" x14ac:dyDescent="0.55000000000000004">
      <c r="A56" s="77"/>
      <c r="B56" s="77"/>
      <c r="C56" s="77"/>
      <c r="D56" s="77"/>
      <c r="E56" s="77"/>
      <c r="F56" s="77"/>
      <c r="G56" s="77"/>
      <c r="H56" s="77"/>
      <c r="I56" s="77"/>
      <c r="J56" s="77"/>
      <c r="K56" s="77"/>
      <c r="L56" s="77"/>
      <c r="M56" s="76"/>
    </row>
    <row r="57" spans="1:13" ht="15" customHeight="1" x14ac:dyDescent="0.55000000000000004">
      <c r="A57" s="37"/>
      <c r="B57" s="37"/>
      <c r="C57" s="41"/>
      <c r="D57" s="41"/>
      <c r="E57" s="41"/>
      <c r="F57" s="37"/>
      <c r="G57" s="37"/>
      <c r="H57" s="37"/>
      <c r="I57" s="468"/>
      <c r="J57" s="468"/>
      <c r="K57" s="468"/>
      <c r="L57" s="468"/>
      <c r="M57" s="76"/>
    </row>
    <row r="58" spans="1:13" ht="16.5" customHeight="1" thickBot="1" x14ac:dyDescent="0.6">
      <c r="A58" s="445" t="s">
        <v>12</v>
      </c>
      <c r="B58" s="445"/>
      <c r="C58" s="444"/>
      <c r="D58" s="444"/>
      <c r="E58" s="444"/>
      <c r="F58" s="444"/>
      <c r="G58" s="445" t="s">
        <v>40</v>
      </c>
      <c r="H58" s="445"/>
      <c r="I58" s="469"/>
      <c r="J58" s="469"/>
      <c r="K58" s="469"/>
      <c r="L58" s="469"/>
      <c r="M58" s="76"/>
    </row>
    <row r="59" spans="1:13" ht="15" x14ac:dyDescent="0.55000000000000004">
      <c r="A59" s="37"/>
      <c r="B59" s="37"/>
      <c r="C59" s="37"/>
      <c r="D59" s="37"/>
      <c r="E59" s="37"/>
      <c r="F59" s="37"/>
      <c r="G59" s="37"/>
      <c r="H59" s="37"/>
      <c r="I59" s="37"/>
      <c r="J59" s="37"/>
      <c r="K59" s="37"/>
      <c r="L59" s="37"/>
      <c r="M59" s="76"/>
    </row>
    <row r="60" spans="1:13" ht="15.3" thickBot="1" x14ac:dyDescent="0.6">
      <c r="A60" s="445" t="s">
        <v>49</v>
      </c>
      <c r="B60" s="445"/>
      <c r="C60" s="444"/>
      <c r="D60" s="444"/>
      <c r="E60" s="444"/>
      <c r="F60" s="444"/>
      <c r="G60" s="445" t="s">
        <v>41</v>
      </c>
      <c r="H60" s="445"/>
      <c r="I60" s="444"/>
      <c r="J60" s="444"/>
      <c r="K60" s="444"/>
      <c r="L60" s="444"/>
      <c r="M60" s="76"/>
    </row>
    <row r="61" spans="1:13" ht="15" x14ac:dyDescent="0.55000000000000004">
      <c r="A61" s="75"/>
      <c r="B61" s="75"/>
      <c r="C61" s="76"/>
      <c r="D61" s="76"/>
      <c r="E61" s="76"/>
      <c r="F61" s="37"/>
      <c r="G61" s="75"/>
      <c r="H61" s="75"/>
      <c r="I61" s="76"/>
      <c r="J61" s="76"/>
      <c r="K61" s="76"/>
      <c r="L61" s="37"/>
      <c r="M61" s="37"/>
    </row>
    <row r="62" spans="1:13" ht="15" x14ac:dyDescent="0.55000000000000004">
      <c r="A62" s="75"/>
      <c r="B62" s="75"/>
      <c r="C62" s="76"/>
      <c r="D62" s="76"/>
      <c r="E62" s="76"/>
      <c r="F62" s="37"/>
      <c r="G62" s="75"/>
      <c r="H62" s="75"/>
      <c r="I62" s="76"/>
      <c r="J62" s="76"/>
      <c r="K62" s="76"/>
      <c r="L62" s="37"/>
      <c r="M62" s="37"/>
    </row>
    <row r="63" spans="1:13" ht="15" x14ac:dyDescent="0.55000000000000004">
      <c r="A63" s="549"/>
      <c r="B63" s="550"/>
      <c r="C63" s="550"/>
      <c r="D63" s="550"/>
      <c r="E63" s="550"/>
      <c r="F63" s="550"/>
      <c r="G63" s="550"/>
      <c r="H63" s="550"/>
      <c r="I63" s="550"/>
      <c r="J63" s="550"/>
      <c r="K63" s="550"/>
      <c r="L63" s="551"/>
      <c r="M63" s="37"/>
    </row>
    <row r="64" spans="1:13" ht="15" x14ac:dyDescent="0.55000000000000004">
      <c r="A64" s="552"/>
      <c r="B64" s="553"/>
      <c r="C64" s="553"/>
      <c r="D64" s="553"/>
      <c r="E64" s="553"/>
      <c r="F64" s="553"/>
      <c r="G64" s="553"/>
      <c r="H64" s="553"/>
      <c r="I64" s="553"/>
      <c r="J64" s="553"/>
      <c r="K64" s="553"/>
      <c r="L64" s="554"/>
      <c r="M64" s="37"/>
    </row>
    <row r="65" spans="1:16" ht="15" x14ac:dyDescent="0.55000000000000004">
      <c r="A65" s="76"/>
      <c r="B65" s="76"/>
      <c r="C65" s="76"/>
      <c r="D65" s="76"/>
      <c r="E65" s="76"/>
      <c r="F65" s="76"/>
      <c r="G65" s="76"/>
      <c r="H65" s="76"/>
      <c r="I65" s="76"/>
      <c r="J65" s="76"/>
      <c r="K65" s="76"/>
      <c r="L65" s="76"/>
      <c r="M65" s="37"/>
    </row>
    <row r="66" spans="1:16" ht="15.75" customHeight="1" x14ac:dyDescent="0.55000000000000004">
      <c r="A66" s="447"/>
      <c r="B66" s="447"/>
      <c r="C66" s="447"/>
      <c r="D66" s="447"/>
      <c r="E66" s="448" t="s">
        <v>48</v>
      </c>
      <c r="F66" s="448"/>
      <c r="G66" s="448"/>
      <c r="H66" s="448"/>
      <c r="I66" s="448"/>
      <c r="J66" s="448"/>
      <c r="K66" s="448"/>
      <c r="L66" s="448"/>
      <c r="M66" s="37"/>
    </row>
    <row r="67" spans="1:16" ht="15.75" customHeight="1" x14ac:dyDescent="0.55000000000000004">
      <c r="A67" s="447"/>
      <c r="B67" s="447"/>
      <c r="C67" s="447"/>
      <c r="D67" s="447"/>
      <c r="E67" s="448"/>
      <c r="F67" s="448"/>
      <c r="G67" s="448"/>
      <c r="H67" s="448"/>
      <c r="I67" s="448"/>
      <c r="J67" s="448"/>
      <c r="K67" s="448"/>
      <c r="L67" s="448"/>
      <c r="M67" s="37"/>
    </row>
    <row r="68" spans="1:16" ht="15.75" customHeight="1" x14ac:dyDescent="0.55000000000000004">
      <c r="A68" s="447"/>
      <c r="B68" s="447"/>
      <c r="C68" s="447"/>
      <c r="D68" s="447"/>
      <c r="E68" s="448"/>
      <c r="F68" s="448"/>
      <c r="G68" s="448"/>
      <c r="H68" s="448"/>
      <c r="I68" s="448"/>
      <c r="J68" s="448"/>
      <c r="K68" s="448"/>
      <c r="L68" s="448"/>
      <c r="M68" s="37"/>
    </row>
    <row r="69" spans="1:16" ht="15.75" customHeight="1" x14ac:dyDescent="0.55000000000000004">
      <c r="A69" s="447"/>
      <c r="B69" s="447"/>
      <c r="C69" s="447"/>
      <c r="D69" s="447"/>
      <c r="E69" s="457" t="s">
        <v>51</v>
      </c>
      <c r="F69" s="457"/>
      <c r="G69" s="457"/>
      <c r="H69" s="457"/>
      <c r="I69" s="457"/>
      <c r="J69" s="457"/>
      <c r="K69" s="457"/>
      <c r="L69" s="457"/>
      <c r="M69" s="37"/>
    </row>
    <row r="70" spans="1:16" ht="15.75" customHeight="1" x14ac:dyDescent="0.55000000000000004">
      <c r="A70" s="447"/>
      <c r="B70" s="447"/>
      <c r="C70" s="447"/>
      <c r="D70" s="447"/>
      <c r="E70" s="457"/>
      <c r="F70" s="457"/>
      <c r="G70" s="457"/>
      <c r="H70" s="457"/>
      <c r="I70" s="457"/>
      <c r="J70" s="457"/>
      <c r="K70" s="457"/>
      <c r="L70" s="457"/>
    </row>
    <row r="71" spans="1:16" ht="15.75" customHeight="1" x14ac:dyDescent="0.55000000000000004">
      <c r="A71" s="447"/>
      <c r="B71" s="447"/>
      <c r="C71" s="447"/>
      <c r="D71" s="447"/>
      <c r="E71" s="457"/>
      <c r="F71" s="457"/>
      <c r="G71" s="457"/>
      <c r="H71" s="457"/>
      <c r="I71" s="457"/>
      <c r="J71" s="457"/>
      <c r="K71" s="457"/>
      <c r="L71" s="457"/>
    </row>
    <row r="72" spans="1:16" ht="15.75" customHeight="1" x14ac:dyDescent="0.55000000000000004">
      <c r="A72" s="32"/>
      <c r="B72" s="32"/>
      <c r="C72" s="32"/>
      <c r="D72" s="32"/>
      <c r="E72" s="78"/>
      <c r="F72" s="78"/>
      <c r="G72" s="78"/>
      <c r="H72" s="78"/>
      <c r="I72" s="78"/>
      <c r="J72" s="78"/>
      <c r="K72" s="78"/>
      <c r="L72" s="78"/>
    </row>
    <row r="73" spans="1:16" ht="15.75" customHeight="1" thickBot="1" x14ac:dyDescent="0.6">
      <c r="A73" s="77"/>
      <c r="B73" s="77"/>
      <c r="C73" s="77"/>
      <c r="D73" s="77"/>
      <c r="E73" s="77"/>
      <c r="F73" s="77"/>
      <c r="G73" s="77"/>
      <c r="H73" s="77"/>
      <c r="I73" s="77"/>
      <c r="J73" s="77"/>
      <c r="K73" s="77"/>
      <c r="L73" s="77"/>
    </row>
    <row r="74" spans="1:16" ht="15.75" customHeight="1" thickBot="1" x14ac:dyDescent="0.6">
      <c r="A74" s="37"/>
      <c r="B74" s="418" t="str">
        <f>IF(K32="","",IF(K32="New","Calibration Data: As Found/As Left",IF(K32="Used","Calibration Data: As Found/As Left",IF(K32="Repaired","Calibration Data: As Found",))))</f>
        <v>Calibration Data: As Found/As Left</v>
      </c>
      <c r="C74" s="419"/>
      <c r="D74" s="419"/>
      <c r="E74" s="419"/>
      <c r="F74" s="419"/>
      <c r="G74" s="419"/>
      <c r="H74" s="419"/>
      <c r="I74" s="419"/>
      <c r="J74" s="419"/>
      <c r="K74" s="420"/>
      <c r="L74" s="37"/>
    </row>
    <row r="75" spans="1:16" ht="33" customHeight="1" x14ac:dyDescent="0.55000000000000004">
      <c r="A75" s="37"/>
      <c r="B75" s="470" t="s">
        <v>0</v>
      </c>
      <c r="C75" s="471"/>
      <c r="D75" s="472" t="s">
        <v>2</v>
      </c>
      <c r="E75" s="471"/>
      <c r="F75" s="71" t="s">
        <v>1</v>
      </c>
      <c r="G75" s="472" t="s">
        <v>3</v>
      </c>
      <c r="H75" s="471"/>
      <c r="I75" s="472" t="s">
        <v>5</v>
      </c>
      <c r="J75" s="471"/>
      <c r="K75" s="27" t="s">
        <v>4</v>
      </c>
      <c r="L75" s="37"/>
      <c r="O75" s="99" t="s">
        <v>58</v>
      </c>
      <c r="P75" s="99" t="s">
        <v>59</v>
      </c>
    </row>
    <row r="76" spans="1:16" ht="15.75" customHeight="1" x14ac:dyDescent="0.55000000000000004">
      <c r="A76" s="37"/>
      <c r="B76" s="458"/>
      <c r="C76" s="456"/>
      <c r="D76" s="455"/>
      <c r="E76" s="456"/>
      <c r="F76" s="72"/>
      <c r="G76" s="455" t="str">
        <f>IF(B76="","",B76-D76)</f>
        <v/>
      </c>
      <c r="H76" s="456"/>
      <c r="I76" s="455"/>
      <c r="J76" s="456"/>
      <c r="K76" s="79" t="str">
        <f>IF(G76="","",IF(AND(G76&gt;=-I76,G76&lt;=I76),"Pass","Fail"))</f>
        <v/>
      </c>
      <c r="L76" s="37"/>
      <c r="O76" s="10">
        <f>-I76</f>
        <v>0</v>
      </c>
      <c r="P76" s="10">
        <f>I76</f>
        <v>0</v>
      </c>
    </row>
    <row r="77" spans="1:16" ht="15.75" customHeight="1" x14ac:dyDescent="0.55000000000000004">
      <c r="A77" s="37"/>
      <c r="B77" s="458"/>
      <c r="C77" s="456"/>
      <c r="D77" s="455"/>
      <c r="E77" s="456"/>
      <c r="F77" s="72"/>
      <c r="G77" s="455" t="str">
        <f t="shared" ref="G77:G79" si="0">IF(B77="","",B77-D77)</f>
        <v/>
      </c>
      <c r="H77" s="456"/>
      <c r="I77" s="455"/>
      <c r="J77" s="456"/>
      <c r="K77" s="79" t="str">
        <f t="shared" ref="K77:K79" si="1">IF(G77="","",IF(AND(G77&gt;=-I77,G77&lt;=I77),"Pass","Fail"))</f>
        <v/>
      </c>
      <c r="L77" s="37"/>
      <c r="O77" s="10">
        <f t="shared" ref="O77:O79" si="2">-I77</f>
        <v>0</v>
      </c>
      <c r="P77" s="10">
        <f t="shared" ref="P77:P79" si="3">I77</f>
        <v>0</v>
      </c>
    </row>
    <row r="78" spans="1:16" ht="15.75" customHeight="1" x14ac:dyDescent="0.55000000000000004">
      <c r="A78" s="37"/>
      <c r="B78" s="458"/>
      <c r="C78" s="456"/>
      <c r="D78" s="455"/>
      <c r="E78" s="456"/>
      <c r="F78" s="72"/>
      <c r="G78" s="455" t="str">
        <f t="shared" si="0"/>
        <v/>
      </c>
      <c r="H78" s="456"/>
      <c r="I78" s="455"/>
      <c r="J78" s="456"/>
      <c r="K78" s="79" t="str">
        <f t="shared" si="1"/>
        <v/>
      </c>
      <c r="L78" s="37"/>
      <c r="O78" s="10">
        <f t="shared" si="2"/>
        <v>0</v>
      </c>
      <c r="P78" s="10">
        <f t="shared" si="3"/>
        <v>0</v>
      </c>
    </row>
    <row r="79" spans="1:16" ht="15.75" customHeight="1" x14ac:dyDescent="0.55000000000000004">
      <c r="A79" s="37"/>
      <c r="B79" s="417"/>
      <c r="C79" s="405"/>
      <c r="D79" s="405"/>
      <c r="E79" s="405"/>
      <c r="F79" s="72"/>
      <c r="G79" s="405" t="str">
        <f t="shared" si="0"/>
        <v/>
      </c>
      <c r="H79" s="405"/>
      <c r="I79" s="405"/>
      <c r="J79" s="405"/>
      <c r="K79" s="79" t="str">
        <f t="shared" si="1"/>
        <v/>
      </c>
      <c r="L79" s="37"/>
      <c r="O79" s="10">
        <f t="shared" si="2"/>
        <v>0</v>
      </c>
      <c r="P79" s="10">
        <f t="shared" si="3"/>
        <v>0</v>
      </c>
    </row>
    <row r="80" spans="1:16" ht="15.75" customHeight="1" x14ac:dyDescent="0.55000000000000004">
      <c r="A80" s="37"/>
      <c r="B80" s="458"/>
      <c r="C80" s="456"/>
      <c r="D80" s="455"/>
      <c r="E80" s="456"/>
      <c r="F80" s="72"/>
      <c r="G80" s="455" t="str">
        <f t="shared" ref="G80:G84" si="4">IF(B80="","",B80-D80)</f>
        <v/>
      </c>
      <c r="H80" s="456"/>
      <c r="I80" s="455"/>
      <c r="J80" s="456"/>
      <c r="K80" s="79" t="str">
        <f t="shared" ref="K80:K84" si="5">IF(G80="","",IF(AND(G80&gt;=-I80,G80&lt;=I80),"Pass","Fail"))</f>
        <v/>
      </c>
      <c r="L80" s="37"/>
      <c r="O80" s="10">
        <f>-I80</f>
        <v>0</v>
      </c>
      <c r="P80" s="10">
        <f>I80</f>
        <v>0</v>
      </c>
    </row>
    <row r="81" spans="1:16" ht="15.75" customHeight="1" x14ac:dyDescent="0.55000000000000004">
      <c r="A81" s="37"/>
      <c r="B81" s="458"/>
      <c r="C81" s="456"/>
      <c r="D81" s="455"/>
      <c r="E81" s="456"/>
      <c r="F81" s="72"/>
      <c r="G81" s="455" t="str">
        <f t="shared" si="4"/>
        <v/>
      </c>
      <c r="H81" s="456"/>
      <c r="I81" s="455"/>
      <c r="J81" s="456"/>
      <c r="K81" s="79" t="str">
        <f t="shared" si="5"/>
        <v/>
      </c>
      <c r="L81" s="37"/>
      <c r="O81" s="10">
        <f>-I81</f>
        <v>0</v>
      </c>
      <c r="P81" s="10">
        <f>I81</f>
        <v>0</v>
      </c>
    </row>
    <row r="82" spans="1:16" ht="15.75" customHeight="1" x14ac:dyDescent="0.55000000000000004">
      <c r="A82" s="37"/>
      <c r="B82" s="458"/>
      <c r="C82" s="456"/>
      <c r="D82" s="455"/>
      <c r="E82" s="456"/>
      <c r="F82" s="72"/>
      <c r="G82" s="455" t="str">
        <f t="shared" ref="G82" si="6">IF(B82="","",B82-D82)</f>
        <v/>
      </c>
      <c r="H82" s="456"/>
      <c r="I82" s="455"/>
      <c r="J82" s="456"/>
      <c r="K82" s="79" t="str">
        <f t="shared" ref="K82" si="7">IF(G82="","",IF(AND(G82&gt;=-I82,G82&lt;=I82),"Pass","Fail"))</f>
        <v/>
      </c>
      <c r="L82" s="37"/>
      <c r="O82" s="10">
        <f>-I82</f>
        <v>0</v>
      </c>
      <c r="P82" s="10">
        <f>I82</f>
        <v>0</v>
      </c>
    </row>
    <row r="83" spans="1:16" ht="15.75" customHeight="1" x14ac:dyDescent="0.55000000000000004">
      <c r="A83" s="37"/>
      <c r="B83" s="417"/>
      <c r="C83" s="405"/>
      <c r="D83" s="405"/>
      <c r="E83" s="405"/>
      <c r="F83" s="72"/>
      <c r="G83" s="405" t="str">
        <f t="shared" si="4"/>
        <v/>
      </c>
      <c r="H83" s="405"/>
      <c r="I83" s="405"/>
      <c r="J83" s="405"/>
      <c r="K83" s="79" t="str">
        <f t="shared" si="5"/>
        <v/>
      </c>
      <c r="L83" s="37"/>
      <c r="O83" s="10">
        <f>-I83</f>
        <v>0</v>
      </c>
      <c r="P83" s="10">
        <f>I83</f>
        <v>0</v>
      </c>
    </row>
    <row r="84" spans="1:16" ht="15.75" customHeight="1" thickBot="1" x14ac:dyDescent="0.6">
      <c r="A84" s="37"/>
      <c r="B84" s="417"/>
      <c r="C84" s="405"/>
      <c r="D84" s="405"/>
      <c r="E84" s="405"/>
      <c r="F84" s="72"/>
      <c r="G84" s="405" t="str">
        <f t="shared" si="4"/>
        <v/>
      </c>
      <c r="H84" s="405"/>
      <c r="I84" s="405"/>
      <c r="J84" s="405"/>
      <c r="K84" s="79" t="str">
        <f t="shared" si="5"/>
        <v/>
      </c>
      <c r="L84" s="37"/>
      <c r="O84" s="10">
        <f>-I84</f>
        <v>0</v>
      </c>
      <c r="P84" s="10">
        <f>I84</f>
        <v>0</v>
      </c>
    </row>
    <row r="85" spans="1:16" ht="33" customHeight="1" x14ac:dyDescent="0.55000000000000004">
      <c r="B85" s="470" t="s">
        <v>0</v>
      </c>
      <c r="C85" s="471"/>
      <c r="D85" s="472" t="s">
        <v>2</v>
      </c>
      <c r="E85" s="471"/>
      <c r="F85" s="71" t="s">
        <v>1</v>
      </c>
      <c r="G85" s="472" t="s">
        <v>3</v>
      </c>
      <c r="H85" s="471"/>
      <c r="I85" s="472" t="s">
        <v>5</v>
      </c>
      <c r="J85" s="471"/>
      <c r="K85" s="27" t="s">
        <v>4</v>
      </c>
      <c r="L85" s="37"/>
      <c r="O85" s="99" t="s">
        <v>58</v>
      </c>
      <c r="P85" s="99" t="s">
        <v>59</v>
      </c>
    </row>
    <row r="86" spans="1:16" ht="15.75" customHeight="1" x14ac:dyDescent="0.55000000000000004">
      <c r="B86" s="458"/>
      <c r="C86" s="456"/>
      <c r="D86" s="455"/>
      <c r="E86" s="456"/>
      <c r="F86" s="72"/>
      <c r="G86" s="455" t="str">
        <f>IF(B86="","",B86-D86)</f>
        <v/>
      </c>
      <c r="H86" s="456"/>
      <c r="I86" s="455"/>
      <c r="J86" s="456"/>
      <c r="K86" s="79" t="str">
        <f>IF(G86="","",IF(AND(G86&gt;=-I86,G86&lt;=I86),"Pass","Fail"))</f>
        <v/>
      </c>
      <c r="L86" s="37"/>
      <c r="O86" s="10">
        <f>-I86</f>
        <v>0</v>
      </c>
      <c r="P86" s="10">
        <f>I86</f>
        <v>0</v>
      </c>
    </row>
    <row r="87" spans="1:16" ht="15.75" customHeight="1" x14ac:dyDescent="0.55000000000000004">
      <c r="B87" s="458"/>
      <c r="C87" s="456"/>
      <c r="D87" s="455"/>
      <c r="E87" s="456"/>
      <c r="F87" s="72"/>
      <c r="G87" s="455" t="str">
        <f t="shared" ref="G87:G89" si="8">IF(B87="","",B87-D87)</f>
        <v/>
      </c>
      <c r="H87" s="456"/>
      <c r="I87" s="455"/>
      <c r="J87" s="456"/>
      <c r="K87" s="79" t="str">
        <f t="shared" ref="K87:K89" si="9">IF(G87="","",IF(AND(G87&gt;=-I87,G87&lt;=I87),"Pass","Fail"))</f>
        <v/>
      </c>
      <c r="L87" s="37"/>
      <c r="O87" s="10">
        <f t="shared" ref="O87:O89" si="10">-I87</f>
        <v>0</v>
      </c>
      <c r="P87" s="10">
        <f t="shared" ref="P87:P89" si="11">I87</f>
        <v>0</v>
      </c>
    </row>
    <row r="88" spans="1:16" ht="15.75" customHeight="1" x14ac:dyDescent="0.55000000000000004">
      <c r="B88" s="458"/>
      <c r="C88" s="456"/>
      <c r="D88" s="455"/>
      <c r="E88" s="456"/>
      <c r="F88" s="72"/>
      <c r="G88" s="455" t="str">
        <f t="shared" si="8"/>
        <v/>
      </c>
      <c r="H88" s="456"/>
      <c r="I88" s="455"/>
      <c r="J88" s="456"/>
      <c r="K88" s="79" t="str">
        <f t="shared" si="9"/>
        <v/>
      </c>
      <c r="L88" s="37"/>
      <c r="O88" s="10">
        <f t="shared" si="10"/>
        <v>0</v>
      </c>
      <c r="P88" s="10">
        <f t="shared" si="11"/>
        <v>0</v>
      </c>
    </row>
    <row r="89" spans="1:16" ht="15.75" customHeight="1" x14ac:dyDescent="0.55000000000000004">
      <c r="B89" s="458"/>
      <c r="C89" s="456"/>
      <c r="D89" s="455"/>
      <c r="E89" s="456"/>
      <c r="F89" s="72"/>
      <c r="G89" s="455" t="str">
        <f t="shared" si="8"/>
        <v/>
      </c>
      <c r="H89" s="456"/>
      <c r="I89" s="455"/>
      <c r="J89" s="456"/>
      <c r="K89" s="79" t="str">
        <f t="shared" si="9"/>
        <v/>
      </c>
      <c r="L89" s="37"/>
      <c r="O89" s="10">
        <f t="shared" si="10"/>
        <v>0</v>
      </c>
      <c r="P89" s="10">
        <f t="shared" si="11"/>
        <v>0</v>
      </c>
    </row>
    <row r="90" spans="1:16" ht="15.75" customHeight="1" x14ac:dyDescent="0.55000000000000004">
      <c r="B90" s="458"/>
      <c r="C90" s="456"/>
      <c r="D90" s="455"/>
      <c r="E90" s="456"/>
      <c r="F90" s="72"/>
      <c r="G90" s="455" t="str">
        <f t="shared" ref="G90:G94" si="12">IF(B90="","",B90-D90)</f>
        <v/>
      </c>
      <c r="H90" s="456"/>
      <c r="I90" s="455"/>
      <c r="J90" s="456"/>
      <c r="K90" s="79" t="str">
        <f t="shared" ref="K90:K94" si="13">IF(G90="","",IF(AND(G90&gt;=-I90,G90&lt;=I90),"Pass","Fail"))</f>
        <v/>
      </c>
      <c r="L90" s="37"/>
      <c r="O90" s="10">
        <f>-I90</f>
        <v>0</v>
      </c>
      <c r="P90" s="10">
        <f>I90</f>
        <v>0</v>
      </c>
    </row>
    <row r="91" spans="1:16" ht="15.75" customHeight="1" x14ac:dyDescent="0.55000000000000004">
      <c r="B91" s="458"/>
      <c r="C91" s="456"/>
      <c r="D91" s="455"/>
      <c r="E91" s="456"/>
      <c r="F91" s="72"/>
      <c r="G91" s="455" t="str">
        <f t="shared" si="12"/>
        <v/>
      </c>
      <c r="H91" s="456"/>
      <c r="I91" s="455"/>
      <c r="J91" s="456"/>
      <c r="K91" s="79" t="str">
        <f t="shared" si="13"/>
        <v/>
      </c>
      <c r="L91" s="37"/>
      <c r="O91" s="10">
        <f>-I91</f>
        <v>0</v>
      </c>
      <c r="P91" s="10">
        <f>I91</f>
        <v>0</v>
      </c>
    </row>
    <row r="92" spans="1:16" ht="15.75" customHeight="1" x14ac:dyDescent="0.55000000000000004">
      <c r="B92" s="458"/>
      <c r="C92" s="456"/>
      <c r="D92" s="455"/>
      <c r="E92" s="456"/>
      <c r="F92" s="72"/>
      <c r="G92" s="455" t="str">
        <f t="shared" ref="G92" si="14">IF(B92="","",B92-D92)</f>
        <v/>
      </c>
      <c r="H92" s="456"/>
      <c r="I92" s="455"/>
      <c r="J92" s="456"/>
      <c r="K92" s="79" t="str">
        <f t="shared" ref="K92" si="15">IF(G92="","",IF(AND(G92&gt;=-I92,G92&lt;=I92),"Pass","Fail"))</f>
        <v/>
      </c>
      <c r="L92" s="37"/>
      <c r="O92" s="10">
        <f>-I92</f>
        <v>0</v>
      </c>
      <c r="P92" s="10">
        <f>I92</f>
        <v>0</v>
      </c>
    </row>
    <row r="93" spans="1:16" ht="15.75" customHeight="1" x14ac:dyDescent="0.55000000000000004">
      <c r="B93" s="417"/>
      <c r="C93" s="405"/>
      <c r="D93" s="405"/>
      <c r="E93" s="405"/>
      <c r="F93" s="72"/>
      <c r="G93" s="405" t="str">
        <f t="shared" si="12"/>
        <v/>
      </c>
      <c r="H93" s="405"/>
      <c r="I93" s="405"/>
      <c r="J93" s="405"/>
      <c r="K93" s="79" t="str">
        <f t="shared" si="13"/>
        <v/>
      </c>
      <c r="L93" s="37"/>
      <c r="O93" s="10">
        <f>-I93</f>
        <v>0</v>
      </c>
      <c r="P93" s="10">
        <f>I93</f>
        <v>0</v>
      </c>
    </row>
    <row r="94" spans="1:16" ht="15.75" customHeight="1" thickBot="1" x14ac:dyDescent="0.6">
      <c r="B94" s="425"/>
      <c r="C94" s="424"/>
      <c r="D94" s="424"/>
      <c r="E94" s="424"/>
      <c r="F94" s="73"/>
      <c r="G94" s="424" t="str">
        <f t="shared" si="12"/>
        <v/>
      </c>
      <c r="H94" s="424"/>
      <c r="I94" s="424"/>
      <c r="J94" s="424"/>
      <c r="K94" s="80" t="str">
        <f t="shared" si="13"/>
        <v/>
      </c>
      <c r="L94" s="37"/>
      <c r="O94" s="10">
        <f>-I94</f>
        <v>0</v>
      </c>
      <c r="P94" s="10">
        <f>I94</f>
        <v>0</v>
      </c>
    </row>
    <row r="131" spans="1:12" ht="15.75" customHeight="1" x14ac:dyDescent="0.55000000000000004">
      <c r="A131" s="549"/>
      <c r="B131" s="550"/>
      <c r="C131" s="550"/>
      <c r="D131" s="550"/>
      <c r="E131" s="550"/>
      <c r="F131" s="550"/>
      <c r="G131" s="550"/>
      <c r="H131" s="550"/>
      <c r="I131" s="550"/>
      <c r="J131" s="550"/>
      <c r="K131" s="550"/>
      <c r="L131" s="551"/>
    </row>
    <row r="132" spans="1:12" ht="15.75" customHeight="1" x14ac:dyDescent="0.55000000000000004">
      <c r="A132" s="552"/>
      <c r="B132" s="553"/>
      <c r="C132" s="553"/>
      <c r="D132" s="553"/>
      <c r="E132" s="553"/>
      <c r="F132" s="553"/>
      <c r="G132" s="553"/>
      <c r="H132" s="553"/>
      <c r="I132" s="553"/>
      <c r="J132" s="553"/>
      <c r="K132" s="553"/>
      <c r="L132" s="554"/>
    </row>
    <row r="135" spans="1:12" ht="15.75" customHeight="1" x14ac:dyDescent="0.55000000000000004">
      <c r="A135" s="447"/>
      <c r="B135" s="447"/>
      <c r="C135" s="447"/>
      <c r="D135" s="447"/>
      <c r="E135" s="448" t="s">
        <v>48</v>
      </c>
      <c r="F135" s="448"/>
      <c r="G135" s="448"/>
      <c r="H135" s="448"/>
      <c r="I135" s="448"/>
      <c r="J135" s="448"/>
      <c r="K135" s="448"/>
      <c r="L135" s="448"/>
    </row>
    <row r="136" spans="1:12" ht="15.75" customHeight="1" x14ac:dyDescent="0.55000000000000004">
      <c r="A136" s="447"/>
      <c r="B136" s="447"/>
      <c r="C136" s="447"/>
      <c r="D136" s="447"/>
      <c r="E136" s="448"/>
      <c r="F136" s="448"/>
      <c r="G136" s="448"/>
      <c r="H136" s="448"/>
      <c r="I136" s="448"/>
      <c r="J136" s="448"/>
      <c r="K136" s="448"/>
      <c r="L136" s="448"/>
    </row>
    <row r="137" spans="1:12" ht="15.75" customHeight="1" x14ac:dyDescent="0.55000000000000004">
      <c r="A137" s="447"/>
      <c r="B137" s="447"/>
      <c r="C137" s="447"/>
      <c r="D137" s="447"/>
      <c r="E137" s="448"/>
      <c r="F137" s="448"/>
      <c r="G137" s="448"/>
      <c r="H137" s="448"/>
      <c r="I137" s="448"/>
      <c r="J137" s="448"/>
      <c r="K137" s="448"/>
      <c r="L137" s="448"/>
    </row>
    <row r="138" spans="1:12" ht="15.75" customHeight="1" x14ac:dyDescent="0.55000000000000004">
      <c r="A138" s="447"/>
      <c r="B138" s="447"/>
      <c r="C138" s="447"/>
      <c r="D138" s="447"/>
      <c r="E138" s="457" t="s">
        <v>51</v>
      </c>
      <c r="F138" s="457"/>
      <c r="G138" s="457"/>
      <c r="H138" s="457"/>
      <c r="I138" s="457"/>
      <c r="J138" s="457"/>
      <c r="K138" s="457"/>
      <c r="L138" s="457"/>
    </row>
    <row r="139" spans="1:12" ht="15.75" customHeight="1" x14ac:dyDescent="0.55000000000000004">
      <c r="A139" s="447"/>
      <c r="B139" s="447"/>
      <c r="C139" s="447"/>
      <c r="D139" s="447"/>
      <c r="E139" s="457"/>
      <c r="F139" s="457"/>
      <c r="G139" s="457"/>
      <c r="H139" s="457"/>
      <c r="I139" s="457"/>
      <c r="J139" s="457"/>
      <c r="K139" s="457"/>
      <c r="L139" s="457"/>
    </row>
    <row r="140" spans="1:12" ht="15.75" customHeight="1" x14ac:dyDescent="0.55000000000000004">
      <c r="A140" s="32"/>
      <c r="B140" s="32"/>
      <c r="C140" s="32"/>
      <c r="D140" s="32"/>
      <c r="E140" s="457"/>
      <c r="F140" s="457"/>
      <c r="G140" s="457"/>
      <c r="H140" s="457"/>
      <c r="I140" s="457"/>
      <c r="J140" s="457"/>
      <c r="K140" s="457"/>
      <c r="L140" s="457"/>
    </row>
    <row r="142" spans="1:12" ht="15.75" customHeight="1" thickBot="1" x14ac:dyDescent="0.6"/>
    <row r="143" spans="1:12" ht="15.75" customHeight="1" thickBot="1" x14ac:dyDescent="0.6">
      <c r="A143" s="37"/>
      <c r="B143" s="418" t="str">
        <f>IF(K32="","",IF(K32="Repaired","Calibration Data: As Left",""))</f>
        <v/>
      </c>
      <c r="C143" s="419"/>
      <c r="D143" s="419"/>
      <c r="E143" s="419"/>
      <c r="F143" s="419"/>
      <c r="G143" s="419"/>
      <c r="H143" s="419"/>
      <c r="I143" s="419"/>
      <c r="J143" s="419"/>
      <c r="K143" s="420"/>
      <c r="L143" s="37"/>
    </row>
    <row r="144" spans="1:12" ht="33" customHeight="1" x14ac:dyDescent="0.55000000000000004">
      <c r="A144" s="37"/>
      <c r="B144" s="470" t="s">
        <v>0</v>
      </c>
      <c r="C144" s="471"/>
      <c r="D144" s="472" t="s">
        <v>2</v>
      </c>
      <c r="E144" s="471"/>
      <c r="F144" s="71" t="s">
        <v>1</v>
      </c>
      <c r="G144" s="472" t="s">
        <v>3</v>
      </c>
      <c r="H144" s="471"/>
      <c r="I144" s="472" t="s">
        <v>5</v>
      </c>
      <c r="J144" s="471"/>
      <c r="K144" s="27" t="s">
        <v>4</v>
      </c>
      <c r="L144" s="37"/>
    </row>
    <row r="145" spans="1:16" ht="15.75" customHeight="1" x14ac:dyDescent="0.55000000000000004">
      <c r="A145" s="37"/>
      <c r="B145" s="458"/>
      <c r="C145" s="456"/>
      <c r="D145" s="455"/>
      <c r="E145" s="456"/>
      <c r="F145" s="72"/>
      <c r="G145" s="455" t="str">
        <f>IF(B145="","",B145-D145)</f>
        <v/>
      </c>
      <c r="H145" s="456"/>
      <c r="I145" s="455"/>
      <c r="J145" s="456"/>
      <c r="K145" s="79" t="str">
        <f>IF(G145="","",IF(AND(G145&gt;=-I145,G145&lt;=I145),"Pass","Fail"))</f>
        <v/>
      </c>
      <c r="L145" s="37"/>
      <c r="O145" s="10">
        <f>-I145</f>
        <v>0</v>
      </c>
      <c r="P145" s="10">
        <f>I145</f>
        <v>0</v>
      </c>
    </row>
    <row r="146" spans="1:16" ht="15.75" customHeight="1" x14ac:dyDescent="0.55000000000000004">
      <c r="A146" s="37"/>
      <c r="B146" s="458"/>
      <c r="C146" s="456"/>
      <c r="D146" s="455"/>
      <c r="E146" s="456"/>
      <c r="F146" s="72"/>
      <c r="G146" s="455" t="str">
        <f t="shared" ref="G146:G148" si="16">IF(B146="","",B146-D146)</f>
        <v/>
      </c>
      <c r="H146" s="456"/>
      <c r="I146" s="455"/>
      <c r="J146" s="456"/>
      <c r="K146" s="79" t="str">
        <f t="shared" ref="K146:K148" si="17">IF(G146="","",IF(AND(G146&gt;=-I146,G146&lt;=I146),"Pass","Fail"))</f>
        <v/>
      </c>
      <c r="L146" s="37"/>
      <c r="O146" s="10">
        <f t="shared" ref="O146:O149" si="18">-I146</f>
        <v>0</v>
      </c>
      <c r="P146" s="10">
        <f t="shared" ref="P146:P149" si="19">I146</f>
        <v>0</v>
      </c>
    </row>
    <row r="147" spans="1:16" ht="15.75" customHeight="1" x14ac:dyDescent="0.55000000000000004">
      <c r="A147" s="37"/>
      <c r="B147" s="458"/>
      <c r="C147" s="456"/>
      <c r="D147" s="455"/>
      <c r="E147" s="456"/>
      <c r="F147" s="72"/>
      <c r="G147" s="455" t="str">
        <f t="shared" si="16"/>
        <v/>
      </c>
      <c r="H147" s="456"/>
      <c r="I147" s="455"/>
      <c r="J147" s="456"/>
      <c r="K147" s="79" t="str">
        <f t="shared" si="17"/>
        <v/>
      </c>
      <c r="L147" s="37"/>
      <c r="O147" s="10">
        <f t="shared" si="18"/>
        <v>0</v>
      </c>
      <c r="P147" s="10">
        <f t="shared" si="19"/>
        <v>0</v>
      </c>
    </row>
    <row r="148" spans="1:16" ht="15.75" customHeight="1" x14ac:dyDescent="0.55000000000000004">
      <c r="A148" s="37"/>
      <c r="B148" s="458"/>
      <c r="C148" s="456"/>
      <c r="D148" s="455"/>
      <c r="E148" s="456"/>
      <c r="F148" s="72"/>
      <c r="G148" s="455" t="str">
        <f t="shared" si="16"/>
        <v/>
      </c>
      <c r="H148" s="456"/>
      <c r="I148" s="455"/>
      <c r="J148" s="456"/>
      <c r="K148" s="79" t="str">
        <f t="shared" si="17"/>
        <v/>
      </c>
      <c r="L148" s="37"/>
      <c r="O148" s="10">
        <f t="shared" si="18"/>
        <v>0</v>
      </c>
      <c r="P148" s="10">
        <f t="shared" si="19"/>
        <v>0</v>
      </c>
    </row>
    <row r="149" spans="1:16" ht="15.75" customHeight="1" x14ac:dyDescent="0.55000000000000004">
      <c r="A149" s="37"/>
      <c r="B149" s="458"/>
      <c r="C149" s="456"/>
      <c r="D149" s="455"/>
      <c r="E149" s="456"/>
      <c r="F149" s="72"/>
      <c r="G149" s="455" t="str">
        <f t="shared" ref="G149" si="20">IF(B149="","",B149-D149)</f>
        <v/>
      </c>
      <c r="H149" s="456"/>
      <c r="I149" s="455"/>
      <c r="J149" s="456"/>
      <c r="K149" s="79" t="str">
        <f t="shared" ref="K149" si="21">IF(G149="","",IF(AND(G149&gt;=-I149,G149&lt;=I149),"Pass","Fail"))</f>
        <v/>
      </c>
      <c r="L149" s="37"/>
      <c r="O149" s="10">
        <f t="shared" si="18"/>
        <v>0</v>
      </c>
      <c r="P149" s="10">
        <f t="shared" si="19"/>
        <v>0</v>
      </c>
    </row>
    <row r="150" spans="1:16" ht="15.75" customHeight="1" x14ac:dyDescent="0.55000000000000004">
      <c r="A150" s="37"/>
      <c r="B150" s="458"/>
      <c r="C150" s="456"/>
      <c r="D150" s="455"/>
      <c r="E150" s="456"/>
      <c r="F150" s="72"/>
      <c r="G150" s="455" t="str">
        <f t="shared" ref="G150:G153" si="22">IF(B150="","",B150-D150)</f>
        <v/>
      </c>
      <c r="H150" s="456"/>
      <c r="I150" s="455"/>
      <c r="J150" s="456"/>
      <c r="K150" s="79" t="str">
        <f t="shared" ref="K150:K153" si="23">IF(G150="","",IF(AND(G150&gt;=-I150,G150&lt;=I150),"Pass","Fail"))</f>
        <v/>
      </c>
      <c r="L150" s="37"/>
      <c r="O150" s="10">
        <f>-I150</f>
        <v>0</v>
      </c>
      <c r="P150" s="10">
        <f>I150</f>
        <v>0</v>
      </c>
    </row>
    <row r="151" spans="1:16" ht="15.75" customHeight="1" x14ac:dyDescent="0.55000000000000004">
      <c r="A151" s="37"/>
      <c r="B151" s="458"/>
      <c r="C151" s="456"/>
      <c r="D151" s="455"/>
      <c r="E151" s="456"/>
      <c r="F151" s="72"/>
      <c r="G151" s="455" t="str">
        <f t="shared" si="22"/>
        <v/>
      </c>
      <c r="H151" s="456"/>
      <c r="I151" s="455"/>
      <c r="J151" s="456"/>
      <c r="K151" s="79" t="str">
        <f t="shared" si="23"/>
        <v/>
      </c>
      <c r="L151" s="37"/>
      <c r="O151" s="10">
        <f>-I151</f>
        <v>0</v>
      </c>
      <c r="P151" s="10">
        <f>I151</f>
        <v>0</v>
      </c>
    </row>
    <row r="152" spans="1:16" ht="15.75" customHeight="1" x14ac:dyDescent="0.55000000000000004">
      <c r="A152" s="37"/>
      <c r="B152" s="417"/>
      <c r="C152" s="405"/>
      <c r="D152" s="405"/>
      <c r="E152" s="405"/>
      <c r="F152" s="72"/>
      <c r="G152" s="405" t="str">
        <f t="shared" si="22"/>
        <v/>
      </c>
      <c r="H152" s="405"/>
      <c r="I152" s="405"/>
      <c r="J152" s="405"/>
      <c r="K152" s="79" t="str">
        <f t="shared" si="23"/>
        <v/>
      </c>
      <c r="L152" s="37"/>
      <c r="O152" s="10">
        <f>-I152</f>
        <v>0</v>
      </c>
      <c r="P152" s="10">
        <f>I152</f>
        <v>0</v>
      </c>
    </row>
    <row r="153" spans="1:16" ht="15.75" customHeight="1" thickBot="1" x14ac:dyDescent="0.6">
      <c r="A153" s="37"/>
      <c r="B153" s="417"/>
      <c r="C153" s="405"/>
      <c r="D153" s="405"/>
      <c r="E153" s="405"/>
      <c r="F153" s="72"/>
      <c r="G153" s="405" t="str">
        <f t="shared" si="22"/>
        <v/>
      </c>
      <c r="H153" s="405"/>
      <c r="I153" s="405"/>
      <c r="J153" s="405"/>
      <c r="K153" s="79" t="str">
        <f t="shared" si="23"/>
        <v/>
      </c>
      <c r="L153" s="37"/>
      <c r="O153" s="10">
        <f>-I153</f>
        <v>0</v>
      </c>
      <c r="P153" s="10">
        <f>I153</f>
        <v>0</v>
      </c>
    </row>
    <row r="154" spans="1:16" ht="33" customHeight="1" x14ac:dyDescent="0.55000000000000004">
      <c r="B154" s="470" t="s">
        <v>0</v>
      </c>
      <c r="C154" s="471"/>
      <c r="D154" s="472" t="s">
        <v>2</v>
      </c>
      <c r="E154" s="471"/>
      <c r="F154" s="71" t="s">
        <v>1</v>
      </c>
      <c r="G154" s="472" t="s">
        <v>3</v>
      </c>
      <c r="H154" s="471"/>
      <c r="I154" s="472" t="s">
        <v>5</v>
      </c>
      <c r="J154" s="471"/>
      <c r="K154" s="27" t="s">
        <v>4</v>
      </c>
      <c r="L154" s="37"/>
    </row>
    <row r="155" spans="1:16" ht="15.75" customHeight="1" x14ac:dyDescent="0.55000000000000004">
      <c r="B155" s="458"/>
      <c r="C155" s="456"/>
      <c r="D155" s="455"/>
      <c r="E155" s="456"/>
      <c r="F155" s="72"/>
      <c r="G155" s="455" t="str">
        <f>IF(B155="","",B155-D155)</f>
        <v/>
      </c>
      <c r="H155" s="456"/>
      <c r="I155" s="455"/>
      <c r="J155" s="456"/>
      <c r="K155" s="79" t="str">
        <f>IF(G155="","",IF(AND(G155&gt;=-I155,G155&lt;=I155),"Pass","Fail"))</f>
        <v/>
      </c>
      <c r="L155" s="37"/>
      <c r="O155" s="10">
        <f>-I155</f>
        <v>0</v>
      </c>
      <c r="P155" s="10">
        <f>I155</f>
        <v>0</v>
      </c>
    </row>
    <row r="156" spans="1:16" ht="15.75" customHeight="1" x14ac:dyDescent="0.55000000000000004">
      <c r="B156" s="458"/>
      <c r="C156" s="456"/>
      <c r="D156" s="455"/>
      <c r="E156" s="456"/>
      <c r="F156" s="72"/>
      <c r="G156" s="455" t="str">
        <f t="shared" ref="G156:G159" si="24">IF(B156="","",B156-D156)</f>
        <v/>
      </c>
      <c r="H156" s="456"/>
      <c r="I156" s="455"/>
      <c r="J156" s="456"/>
      <c r="K156" s="79" t="str">
        <f t="shared" ref="K156:K159" si="25">IF(G156="","",IF(AND(G156&gt;=-I156,G156&lt;=I156),"Pass","Fail"))</f>
        <v/>
      </c>
      <c r="L156" s="37"/>
      <c r="O156" s="10">
        <f t="shared" ref="O156:O159" si="26">-I156</f>
        <v>0</v>
      </c>
      <c r="P156" s="10">
        <f t="shared" ref="P156:P159" si="27">I156</f>
        <v>0</v>
      </c>
    </row>
    <row r="157" spans="1:16" ht="15.75" customHeight="1" x14ac:dyDescent="0.55000000000000004">
      <c r="B157" s="458"/>
      <c r="C157" s="456"/>
      <c r="D157" s="455"/>
      <c r="E157" s="456"/>
      <c r="F157" s="72"/>
      <c r="G157" s="455" t="str">
        <f t="shared" si="24"/>
        <v/>
      </c>
      <c r="H157" s="456"/>
      <c r="I157" s="455"/>
      <c r="J157" s="456"/>
      <c r="K157" s="79" t="str">
        <f t="shared" si="25"/>
        <v/>
      </c>
      <c r="L157" s="37"/>
      <c r="O157" s="10">
        <f t="shared" si="26"/>
        <v>0</v>
      </c>
      <c r="P157" s="10">
        <f t="shared" si="27"/>
        <v>0</v>
      </c>
    </row>
    <row r="158" spans="1:16" ht="15.75" customHeight="1" x14ac:dyDescent="0.55000000000000004">
      <c r="B158" s="458"/>
      <c r="C158" s="456"/>
      <c r="D158" s="455"/>
      <c r="E158" s="456"/>
      <c r="F158" s="72"/>
      <c r="G158" s="455" t="str">
        <f t="shared" si="24"/>
        <v/>
      </c>
      <c r="H158" s="456"/>
      <c r="I158" s="455"/>
      <c r="J158" s="456"/>
      <c r="K158" s="79" t="str">
        <f t="shared" si="25"/>
        <v/>
      </c>
      <c r="L158" s="37"/>
      <c r="O158" s="10">
        <f t="shared" si="26"/>
        <v>0</v>
      </c>
      <c r="P158" s="10">
        <f t="shared" si="27"/>
        <v>0</v>
      </c>
    </row>
    <row r="159" spans="1:16" ht="15.75" customHeight="1" x14ac:dyDescent="0.55000000000000004">
      <c r="B159" s="458"/>
      <c r="C159" s="456"/>
      <c r="D159" s="455"/>
      <c r="E159" s="456"/>
      <c r="F159" s="72"/>
      <c r="G159" s="455" t="str">
        <f t="shared" si="24"/>
        <v/>
      </c>
      <c r="H159" s="456"/>
      <c r="I159" s="455"/>
      <c r="J159" s="456"/>
      <c r="K159" s="79" t="str">
        <f t="shared" si="25"/>
        <v/>
      </c>
      <c r="L159" s="37"/>
      <c r="O159" s="10">
        <f t="shared" si="26"/>
        <v>0</v>
      </c>
      <c r="P159" s="10">
        <f t="shared" si="27"/>
        <v>0</v>
      </c>
    </row>
    <row r="160" spans="1:16" ht="15.75" customHeight="1" x14ac:dyDescent="0.55000000000000004">
      <c r="B160" s="458"/>
      <c r="C160" s="456"/>
      <c r="D160" s="455"/>
      <c r="E160" s="456"/>
      <c r="F160" s="72"/>
      <c r="G160" s="455" t="str">
        <f t="shared" ref="G160:G163" si="28">IF(B160="","",B160-D160)</f>
        <v/>
      </c>
      <c r="H160" s="456"/>
      <c r="I160" s="455"/>
      <c r="J160" s="456"/>
      <c r="K160" s="79" t="str">
        <f t="shared" ref="K160:K163" si="29">IF(G160="","",IF(AND(G160&gt;=-I160,G160&lt;=I160),"Pass","Fail"))</f>
        <v/>
      </c>
      <c r="L160" s="37"/>
      <c r="O160" s="10">
        <f>-I160</f>
        <v>0</v>
      </c>
      <c r="P160" s="10">
        <f>I160</f>
        <v>0</v>
      </c>
    </row>
    <row r="161" spans="1:16" ht="15.75" customHeight="1" x14ac:dyDescent="0.55000000000000004">
      <c r="B161" s="458"/>
      <c r="C161" s="456"/>
      <c r="D161" s="455"/>
      <c r="E161" s="456"/>
      <c r="F161" s="72"/>
      <c r="G161" s="455" t="str">
        <f t="shared" si="28"/>
        <v/>
      </c>
      <c r="H161" s="456"/>
      <c r="I161" s="455"/>
      <c r="J161" s="456"/>
      <c r="K161" s="79" t="str">
        <f t="shared" si="29"/>
        <v/>
      </c>
      <c r="L161" s="37"/>
      <c r="O161" s="10">
        <f>-I161</f>
        <v>0</v>
      </c>
      <c r="P161" s="10">
        <f>I161</f>
        <v>0</v>
      </c>
    </row>
    <row r="162" spans="1:16" ht="15.75" customHeight="1" x14ac:dyDescent="0.55000000000000004">
      <c r="B162" s="417"/>
      <c r="C162" s="405"/>
      <c r="D162" s="405"/>
      <c r="E162" s="405"/>
      <c r="F162" s="72"/>
      <c r="G162" s="405" t="str">
        <f t="shared" si="28"/>
        <v/>
      </c>
      <c r="H162" s="405"/>
      <c r="I162" s="405"/>
      <c r="J162" s="405"/>
      <c r="K162" s="79" t="str">
        <f t="shared" si="29"/>
        <v/>
      </c>
      <c r="L162" s="37"/>
      <c r="O162" s="10">
        <f>-I162</f>
        <v>0</v>
      </c>
      <c r="P162" s="10">
        <f>I162</f>
        <v>0</v>
      </c>
    </row>
    <row r="163" spans="1:16" ht="15.75" customHeight="1" thickBot="1" x14ac:dyDescent="0.6">
      <c r="B163" s="425"/>
      <c r="C163" s="424"/>
      <c r="D163" s="424"/>
      <c r="E163" s="424"/>
      <c r="F163" s="73"/>
      <c r="G163" s="424" t="str">
        <f t="shared" si="28"/>
        <v/>
      </c>
      <c r="H163" s="424"/>
      <c r="I163" s="424"/>
      <c r="J163" s="424"/>
      <c r="K163" s="80" t="str">
        <f t="shared" si="29"/>
        <v/>
      </c>
      <c r="L163" s="37"/>
      <c r="O163" s="10">
        <f>-I163</f>
        <v>0</v>
      </c>
      <c r="P163" s="10">
        <f>I163</f>
        <v>0</v>
      </c>
    </row>
    <row r="164" spans="1:16" ht="15" x14ac:dyDescent="0.55000000000000004"/>
    <row r="165" spans="1:16" ht="15" x14ac:dyDescent="0.55000000000000004"/>
    <row r="166" spans="1:16" ht="15" x14ac:dyDescent="0.55000000000000004"/>
    <row r="167" spans="1:16" s="93" customFormat="1" ht="15.75" customHeight="1" x14ac:dyDescent="0.55000000000000004">
      <c r="A167" s="10"/>
      <c r="B167" s="10"/>
      <c r="C167" s="10"/>
      <c r="D167" s="10"/>
      <c r="E167" s="10"/>
      <c r="F167" s="10"/>
      <c r="G167" s="10"/>
      <c r="H167" s="10"/>
      <c r="I167" s="10"/>
      <c r="J167" s="10"/>
      <c r="K167" s="10"/>
      <c r="L167" s="10"/>
      <c r="M167" s="10"/>
      <c r="N167" s="10"/>
      <c r="O167" s="10"/>
      <c r="P167" s="10"/>
    </row>
    <row r="168" spans="1:16" s="93" customFormat="1" ht="15.75" customHeight="1" x14ac:dyDescent="0.55000000000000004">
      <c r="A168" s="10"/>
      <c r="B168" s="10"/>
      <c r="C168" s="10"/>
      <c r="D168" s="10"/>
      <c r="E168" s="10"/>
      <c r="F168" s="10"/>
      <c r="G168" s="10"/>
      <c r="H168" s="10"/>
      <c r="I168" s="10"/>
      <c r="J168" s="10"/>
      <c r="K168" s="10"/>
      <c r="L168" s="10"/>
      <c r="M168" s="10"/>
      <c r="N168" s="10"/>
      <c r="O168" s="10"/>
      <c r="P168" s="10"/>
    </row>
    <row r="169" spans="1:16" s="93" customFormat="1" ht="15.75" customHeight="1" x14ac:dyDescent="0.55000000000000004">
      <c r="A169" s="10"/>
      <c r="B169" s="10"/>
      <c r="C169" s="10"/>
      <c r="D169" s="10"/>
      <c r="E169" s="10"/>
      <c r="F169" s="10"/>
      <c r="G169" s="10"/>
      <c r="H169" s="10"/>
      <c r="I169" s="10"/>
      <c r="J169" s="10"/>
      <c r="K169" s="10"/>
      <c r="L169" s="10"/>
      <c r="M169" s="10"/>
      <c r="N169" s="10"/>
      <c r="O169" s="10"/>
      <c r="P169" s="10"/>
    </row>
    <row r="179" spans="1:15" ht="15.75" customHeight="1" x14ac:dyDescent="0.55000000000000004">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125" priority="5" operator="containsText" text="Fail">
      <formula>NOT(ISERROR(SEARCH("Fail",K76)))</formula>
    </cfRule>
    <cfRule type="containsText" dxfId="124" priority="6" operator="containsText" text="Pass">
      <formula>NOT(ISERROR(SEARCH("Pass",K76)))</formula>
    </cfRule>
  </conditionalFormatting>
  <conditionalFormatting sqref="K77:K79">
    <cfRule type="containsText" dxfId="123" priority="1" operator="containsText" text="Fail">
      <formula>NOT(ISERROR(SEARCH("Fail",K77)))</formula>
    </cfRule>
    <cfRule type="containsText" dxfId="122"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M58"/>
  <sheetViews>
    <sheetView zoomScale="70" zoomScaleNormal="70" workbookViewId="0">
      <selection activeCell="A34" sqref="A34:B34"/>
    </sheetView>
  </sheetViews>
  <sheetFormatPr defaultColWidth="12.41796875" defaultRowHeight="16.5" customHeight="1" x14ac:dyDescent="0.55000000000000004"/>
  <cols>
    <col min="1" max="16384" width="12.41796875" style="10"/>
  </cols>
  <sheetData>
    <row r="1" spans="1:13" ht="18.75" customHeight="1" thickBot="1" x14ac:dyDescent="0.6">
      <c r="A1" s="418" t="s">
        <v>28</v>
      </c>
      <c r="B1" s="419"/>
      <c r="C1" s="419"/>
      <c r="D1" s="419"/>
      <c r="E1" s="419"/>
      <c r="F1" s="420"/>
      <c r="G1" s="418" t="s">
        <v>29</v>
      </c>
      <c r="H1" s="419"/>
      <c r="I1" s="419"/>
      <c r="J1" s="419"/>
      <c r="K1" s="419"/>
      <c r="L1" s="420"/>
      <c r="M1" s="9"/>
    </row>
    <row r="2" spans="1:13" ht="18.75" customHeight="1" x14ac:dyDescent="0.55000000000000004">
      <c r="A2" s="430" t="s">
        <v>31</v>
      </c>
      <c r="B2" s="428"/>
      <c r="C2" s="441"/>
      <c r="D2" s="441"/>
      <c r="E2" s="441"/>
      <c r="F2" s="442"/>
      <c r="G2" s="430" t="s">
        <v>36</v>
      </c>
      <c r="H2" s="428"/>
      <c r="I2" s="433"/>
      <c r="J2" s="433"/>
      <c r="K2" s="433"/>
      <c r="L2" s="434"/>
      <c r="M2" s="9"/>
    </row>
    <row r="3" spans="1:13" ht="18.75" customHeight="1" x14ac:dyDescent="0.55000000000000004">
      <c r="A3" s="403" t="s">
        <v>32</v>
      </c>
      <c r="B3" s="404"/>
      <c r="C3" s="405"/>
      <c r="D3" s="405"/>
      <c r="E3" s="405"/>
      <c r="F3" s="427"/>
      <c r="G3" s="403" t="s">
        <v>37</v>
      </c>
      <c r="H3" s="404"/>
      <c r="I3" s="405"/>
      <c r="J3" s="405"/>
      <c r="K3" s="405"/>
      <c r="L3" s="427"/>
      <c r="M3" s="9"/>
    </row>
    <row r="4" spans="1:13" ht="18.75" customHeight="1" x14ac:dyDescent="0.55000000000000004">
      <c r="A4" s="403"/>
      <c r="B4" s="404"/>
      <c r="C4" s="405"/>
      <c r="D4" s="405"/>
      <c r="E4" s="405"/>
      <c r="F4" s="427"/>
      <c r="G4" s="403" t="s">
        <v>38</v>
      </c>
      <c r="H4" s="404"/>
      <c r="I4" s="405"/>
      <c r="J4" s="405"/>
      <c r="K4" s="405"/>
      <c r="L4" s="427"/>
      <c r="M4" s="9"/>
    </row>
    <row r="5" spans="1:13" ht="18.75" customHeight="1" x14ac:dyDescent="0.55000000000000004">
      <c r="A5" s="403"/>
      <c r="B5" s="404"/>
      <c r="C5" s="405"/>
      <c r="D5" s="405"/>
      <c r="E5" s="405"/>
      <c r="F5" s="427"/>
      <c r="G5" s="403" t="s">
        <v>39</v>
      </c>
      <c r="H5" s="404"/>
      <c r="I5" s="405" t="s">
        <v>50</v>
      </c>
      <c r="J5" s="405"/>
      <c r="K5" s="405"/>
      <c r="L5" s="427"/>
      <c r="M5" s="9"/>
    </row>
    <row r="6" spans="1:13" ht="18.75" customHeight="1" x14ac:dyDescent="0.55000000000000004">
      <c r="A6" s="403"/>
      <c r="B6" s="404"/>
      <c r="C6" s="405"/>
      <c r="D6" s="405"/>
      <c r="E6" s="405"/>
      <c r="F6" s="427"/>
      <c r="G6" s="403" t="s">
        <v>34</v>
      </c>
      <c r="H6" s="404"/>
      <c r="I6" s="437"/>
      <c r="J6" s="437"/>
      <c r="K6" s="437"/>
      <c r="L6" s="438"/>
      <c r="M6" s="9"/>
    </row>
    <row r="7" spans="1:13" ht="18.75" customHeight="1" thickBot="1" x14ac:dyDescent="0.6">
      <c r="A7" s="435" t="s">
        <v>33</v>
      </c>
      <c r="B7" s="436"/>
      <c r="C7" s="424"/>
      <c r="D7" s="424"/>
      <c r="E7" s="424"/>
      <c r="F7" s="426"/>
      <c r="G7" s="435" t="s">
        <v>35</v>
      </c>
      <c r="H7" s="436"/>
      <c r="I7" s="439"/>
      <c r="J7" s="439"/>
      <c r="K7" s="439"/>
      <c r="L7" s="440"/>
      <c r="M7" s="9"/>
    </row>
    <row r="8" spans="1:13" ht="16.5" customHeight="1" x14ac:dyDescent="0.55000000000000004">
      <c r="A8" s="9"/>
      <c r="B8" s="9"/>
      <c r="C8" s="9"/>
      <c r="D8" s="9"/>
      <c r="E8" s="9"/>
      <c r="F8" s="9"/>
      <c r="G8" s="9"/>
      <c r="H8" s="9"/>
      <c r="I8" s="9"/>
      <c r="J8" s="9"/>
      <c r="K8" s="9"/>
      <c r="L8" s="9"/>
      <c r="M8" s="11"/>
    </row>
    <row r="9" spans="1:13" ht="21" customHeight="1" x14ac:dyDescent="0.55000000000000004">
      <c r="A9" s="443" t="s">
        <v>52</v>
      </c>
      <c r="B9" s="443"/>
      <c r="C9" s="443"/>
      <c r="D9" s="443"/>
      <c r="E9" s="443"/>
      <c r="F9" s="443"/>
      <c r="G9" s="443"/>
      <c r="H9" s="443"/>
      <c r="I9" s="443"/>
      <c r="J9" s="443"/>
      <c r="K9" s="443"/>
      <c r="L9" s="443"/>
      <c r="M9" s="11"/>
    </row>
    <row r="10" spans="1:13" ht="21" customHeight="1" x14ac:dyDescent="0.55000000000000004">
      <c r="A10" s="443"/>
      <c r="B10" s="443"/>
      <c r="C10" s="443"/>
      <c r="D10" s="443"/>
      <c r="E10" s="443"/>
      <c r="F10" s="443"/>
      <c r="G10" s="443"/>
      <c r="H10" s="443"/>
      <c r="I10" s="443"/>
      <c r="J10" s="443"/>
      <c r="K10" s="443"/>
      <c r="L10" s="443"/>
      <c r="M10" s="11"/>
    </row>
    <row r="11" spans="1:13" ht="16.5" customHeight="1" thickBot="1" x14ac:dyDescent="0.6">
      <c r="A11" s="9"/>
      <c r="B11" s="9"/>
      <c r="C11" s="9"/>
      <c r="D11" s="9"/>
      <c r="E11" s="9"/>
      <c r="F11" s="9"/>
      <c r="G11" s="9"/>
      <c r="H11" s="9"/>
      <c r="I11" s="9"/>
      <c r="J11" s="9"/>
      <c r="K11" s="9"/>
      <c r="L11" s="9"/>
      <c r="M11" s="11"/>
    </row>
    <row r="12" spans="1:13" ht="16.5" customHeight="1" thickBot="1" x14ac:dyDescent="0.6">
      <c r="A12" s="418" t="s">
        <v>20</v>
      </c>
      <c r="B12" s="419"/>
      <c r="C12" s="419"/>
      <c r="D12" s="419"/>
      <c r="E12" s="419"/>
      <c r="F12" s="419"/>
      <c r="G12" s="419"/>
      <c r="H12" s="419"/>
      <c r="I12" s="419"/>
      <c r="J12" s="419"/>
      <c r="K12" s="419"/>
      <c r="L12" s="420"/>
      <c r="M12" s="9"/>
    </row>
    <row r="13" spans="1:13" ht="16.5" customHeight="1" x14ac:dyDescent="0.55000000000000004">
      <c r="A13" s="430" t="s">
        <v>23</v>
      </c>
      <c r="B13" s="428"/>
      <c r="C13" s="428"/>
      <c r="D13" s="428"/>
      <c r="E13" s="428" t="s">
        <v>22</v>
      </c>
      <c r="F13" s="428"/>
      <c r="G13" s="428" t="s">
        <v>21</v>
      </c>
      <c r="H13" s="428"/>
      <c r="I13" s="428" t="s">
        <v>53</v>
      </c>
      <c r="J13" s="428"/>
      <c r="K13" s="428" t="s">
        <v>54</v>
      </c>
      <c r="L13" s="429"/>
      <c r="M13" s="9"/>
    </row>
    <row r="14" spans="1:13" ht="16.5" customHeight="1" x14ac:dyDescent="0.55000000000000004">
      <c r="A14" s="417"/>
      <c r="B14" s="405"/>
      <c r="C14" s="405"/>
      <c r="D14" s="405"/>
      <c r="E14" s="405"/>
      <c r="F14" s="405"/>
      <c r="G14" s="405"/>
      <c r="H14" s="405"/>
      <c r="I14" s="405"/>
      <c r="J14" s="405"/>
      <c r="K14" s="405"/>
      <c r="L14" s="427"/>
      <c r="M14" s="9"/>
    </row>
    <row r="15" spans="1:13" ht="16.5" customHeight="1" x14ac:dyDescent="0.55000000000000004">
      <c r="A15" s="417"/>
      <c r="B15" s="405"/>
      <c r="C15" s="405"/>
      <c r="D15" s="405"/>
      <c r="E15" s="405"/>
      <c r="F15" s="405"/>
      <c r="G15" s="405"/>
      <c r="H15" s="405"/>
      <c r="I15" s="405"/>
      <c r="J15" s="405"/>
      <c r="K15" s="405"/>
      <c r="L15" s="427"/>
      <c r="M15" s="9"/>
    </row>
    <row r="16" spans="1:13" ht="16.5" customHeight="1" x14ac:dyDescent="0.55000000000000004">
      <c r="A16" s="417"/>
      <c r="B16" s="405"/>
      <c r="C16" s="405"/>
      <c r="D16" s="405"/>
      <c r="E16" s="405"/>
      <c r="F16" s="405"/>
      <c r="G16" s="405"/>
      <c r="H16" s="405"/>
      <c r="I16" s="405"/>
      <c r="J16" s="405"/>
      <c r="K16" s="405"/>
      <c r="L16" s="427"/>
      <c r="M16" s="9"/>
    </row>
    <row r="17" spans="1:13" ht="16.5" customHeight="1" x14ac:dyDescent="0.55000000000000004">
      <c r="A17" s="417"/>
      <c r="B17" s="405"/>
      <c r="C17" s="405"/>
      <c r="D17" s="405"/>
      <c r="E17" s="405"/>
      <c r="F17" s="405"/>
      <c r="G17" s="405"/>
      <c r="H17" s="405"/>
      <c r="I17" s="405"/>
      <c r="J17" s="405"/>
      <c r="K17" s="405"/>
      <c r="L17" s="427"/>
      <c r="M17" s="9"/>
    </row>
    <row r="18" spans="1:13" ht="16.5" customHeight="1" thickBot="1" x14ac:dyDescent="0.6">
      <c r="A18" s="425"/>
      <c r="B18" s="424"/>
      <c r="C18" s="424"/>
      <c r="D18" s="424"/>
      <c r="E18" s="424"/>
      <c r="F18" s="424"/>
      <c r="G18" s="424"/>
      <c r="H18" s="424"/>
      <c r="I18" s="424"/>
      <c r="J18" s="424"/>
      <c r="K18" s="424"/>
      <c r="L18" s="426"/>
      <c r="M18" s="9"/>
    </row>
    <row r="19" spans="1:13" ht="16.5" customHeight="1" thickBot="1" x14ac:dyDescent="0.6">
      <c r="A19" s="9"/>
      <c r="B19" s="9"/>
      <c r="C19" s="9"/>
      <c r="D19" s="9"/>
      <c r="E19" s="9"/>
      <c r="F19" s="9"/>
      <c r="G19" s="9"/>
      <c r="H19" s="9"/>
      <c r="I19" s="9"/>
      <c r="J19" s="9"/>
      <c r="K19" s="9"/>
      <c r="L19" s="9"/>
      <c r="M19" s="11"/>
    </row>
    <row r="20" spans="1:13" ht="16.5" customHeight="1" thickBot="1" x14ac:dyDescent="0.6">
      <c r="A20" s="418" t="s">
        <v>13</v>
      </c>
      <c r="B20" s="419"/>
      <c r="C20" s="419"/>
      <c r="D20" s="419"/>
      <c r="E20" s="419"/>
      <c r="F20" s="419"/>
      <c r="G20" s="419"/>
      <c r="H20" s="419"/>
      <c r="I20" s="419"/>
      <c r="J20" s="419"/>
      <c r="K20" s="419"/>
      <c r="L20" s="420"/>
      <c r="M20" s="9"/>
    </row>
    <row r="21" spans="1:13" ht="16.5" customHeight="1" x14ac:dyDescent="0.55000000000000004">
      <c r="A21" s="430" t="s">
        <v>30</v>
      </c>
      <c r="B21" s="428"/>
      <c r="C21" s="441"/>
      <c r="D21" s="441"/>
      <c r="E21" s="441"/>
      <c r="F21" s="441"/>
      <c r="G21" s="441"/>
      <c r="H21" s="441"/>
      <c r="I21" s="428" t="s">
        <v>25</v>
      </c>
      <c r="J21" s="428"/>
      <c r="K21" s="441"/>
      <c r="L21" s="442"/>
      <c r="M21" s="9"/>
    </row>
    <row r="22" spans="1:13" ht="16.5" customHeight="1" x14ac:dyDescent="0.55000000000000004">
      <c r="A22" s="403" t="s">
        <v>15</v>
      </c>
      <c r="B22" s="404"/>
      <c r="C22" s="405"/>
      <c r="D22" s="405"/>
      <c r="E22" s="404" t="s">
        <v>16</v>
      </c>
      <c r="F22" s="404"/>
      <c r="G22" s="405"/>
      <c r="H22" s="405"/>
      <c r="I22" s="404" t="s">
        <v>18</v>
      </c>
      <c r="J22" s="404"/>
      <c r="K22" s="405"/>
      <c r="L22" s="427"/>
      <c r="M22" s="9"/>
    </row>
    <row r="23" spans="1:13" ht="16.5" customHeight="1" x14ac:dyDescent="0.55000000000000004">
      <c r="A23" s="403" t="s">
        <v>14</v>
      </c>
      <c r="B23" s="404"/>
      <c r="C23" s="405"/>
      <c r="D23" s="405"/>
      <c r="E23" s="404" t="s">
        <v>42</v>
      </c>
      <c r="F23" s="404"/>
      <c r="G23" s="405"/>
      <c r="H23" s="405"/>
      <c r="I23" s="404" t="s">
        <v>43</v>
      </c>
      <c r="J23" s="404"/>
      <c r="K23" s="405"/>
      <c r="L23" s="427"/>
      <c r="M23" s="9"/>
    </row>
    <row r="24" spans="1:13" ht="16.5" customHeight="1" x14ac:dyDescent="0.55000000000000004">
      <c r="A24" s="403" t="s">
        <v>17</v>
      </c>
      <c r="B24" s="404"/>
      <c r="C24" s="405"/>
      <c r="D24" s="405"/>
      <c r="E24" s="404" t="s">
        <v>26</v>
      </c>
      <c r="F24" s="404"/>
      <c r="G24" s="405"/>
      <c r="H24" s="405"/>
      <c r="I24" s="404" t="s">
        <v>27</v>
      </c>
      <c r="J24" s="404"/>
      <c r="K24" s="405"/>
      <c r="L24" s="427"/>
      <c r="M24" s="9"/>
    </row>
    <row r="25" spans="1:13" ht="33.75" customHeight="1" x14ac:dyDescent="0.55000000000000004">
      <c r="A25" s="403" t="s">
        <v>19</v>
      </c>
      <c r="B25" s="404"/>
      <c r="C25" s="405"/>
      <c r="D25" s="405"/>
      <c r="E25" s="405"/>
      <c r="F25" s="405"/>
      <c r="G25" s="405"/>
      <c r="H25" s="405"/>
      <c r="I25" s="405"/>
      <c r="J25" s="405"/>
      <c r="K25" s="405"/>
      <c r="L25" s="427"/>
      <c r="M25" s="9"/>
    </row>
    <row r="26" spans="1:13" ht="16.5" customHeight="1" x14ac:dyDescent="0.55000000000000004">
      <c r="A26" s="555"/>
      <c r="B26" s="556"/>
      <c r="C26" s="556"/>
      <c r="D26" s="557"/>
      <c r="E26" s="404" t="s">
        <v>55</v>
      </c>
      <c r="F26" s="404"/>
      <c r="G26" s="405"/>
      <c r="H26" s="405"/>
      <c r="I26" s="404" t="s">
        <v>43</v>
      </c>
      <c r="J26" s="404"/>
      <c r="K26" s="405"/>
      <c r="L26" s="427"/>
      <c r="M26" s="9"/>
    </row>
    <row r="27" spans="1:13" ht="16.5" customHeight="1" x14ac:dyDescent="0.55000000000000004">
      <c r="A27" s="403" t="s">
        <v>17</v>
      </c>
      <c r="B27" s="404"/>
      <c r="C27" s="405"/>
      <c r="D27" s="405"/>
      <c r="E27" s="404" t="s">
        <v>26</v>
      </c>
      <c r="F27" s="404"/>
      <c r="G27" s="405"/>
      <c r="H27" s="405"/>
      <c r="I27" s="404" t="s">
        <v>27</v>
      </c>
      <c r="J27" s="404"/>
      <c r="K27" s="405"/>
      <c r="L27" s="427"/>
      <c r="M27" s="9"/>
    </row>
    <row r="28" spans="1:13" ht="33.75" customHeight="1" thickBot="1" x14ac:dyDescent="0.6">
      <c r="A28" s="435" t="s">
        <v>19</v>
      </c>
      <c r="B28" s="436"/>
      <c r="C28" s="424"/>
      <c r="D28" s="424"/>
      <c r="E28" s="424"/>
      <c r="F28" s="424"/>
      <c r="G28" s="424"/>
      <c r="H28" s="424"/>
      <c r="I28" s="424"/>
      <c r="J28" s="424"/>
      <c r="K28" s="424"/>
      <c r="L28" s="426"/>
      <c r="M28" s="9"/>
    </row>
    <row r="29" spans="1:13" ht="16.5" customHeight="1" thickBot="1" x14ac:dyDescent="0.6">
      <c r="A29" s="15"/>
      <c r="B29" s="15"/>
      <c r="C29" s="15"/>
      <c r="D29" s="15"/>
      <c r="E29" s="15"/>
      <c r="F29" s="15"/>
      <c r="G29" s="15"/>
      <c r="H29" s="15"/>
      <c r="I29" s="15"/>
      <c r="J29" s="15"/>
      <c r="K29" s="15"/>
      <c r="L29" s="15"/>
      <c r="M29" s="11"/>
    </row>
    <row r="30" spans="1:13" ht="21" customHeight="1" thickBot="1" x14ac:dyDescent="0.6">
      <c r="A30" s="418" t="s">
        <v>7</v>
      </c>
      <c r="B30" s="419"/>
      <c r="C30" s="419"/>
      <c r="D30" s="419"/>
      <c r="E30" s="419"/>
      <c r="F30" s="419"/>
      <c r="G30" s="419"/>
      <c r="H30" s="419"/>
      <c r="I30" s="419"/>
      <c r="J30" s="419"/>
      <c r="K30" s="419"/>
      <c r="L30" s="420"/>
      <c r="M30" s="9"/>
    </row>
    <row r="31" spans="1:13" ht="21" customHeight="1" thickBot="1" x14ac:dyDescent="0.6">
      <c r="A31" s="421" t="s">
        <v>8</v>
      </c>
      <c r="B31" s="422"/>
      <c r="C31" s="24"/>
      <c r="D31" s="422" t="s">
        <v>9</v>
      </c>
      <c r="E31" s="422"/>
      <c r="F31" s="24"/>
      <c r="G31" s="422" t="s">
        <v>10</v>
      </c>
      <c r="H31" s="422"/>
      <c r="I31" s="24"/>
      <c r="J31" s="422" t="s">
        <v>11</v>
      </c>
      <c r="K31" s="422"/>
      <c r="L31" s="25"/>
      <c r="M31" s="9"/>
    </row>
    <row r="32" spans="1:13" ht="16.5" customHeight="1" thickBot="1" x14ac:dyDescent="0.6">
      <c r="A32" s="9"/>
      <c r="B32" s="9"/>
      <c r="C32" s="9"/>
      <c r="D32" s="9"/>
      <c r="E32" s="9"/>
      <c r="F32" s="9"/>
      <c r="G32" s="9"/>
      <c r="H32" s="9"/>
      <c r="I32" s="9"/>
      <c r="J32" s="9"/>
      <c r="K32" s="9"/>
      <c r="L32" s="9"/>
      <c r="M32" s="11"/>
    </row>
    <row r="33" spans="1:13" ht="19.5" customHeight="1" thickBot="1" x14ac:dyDescent="0.6">
      <c r="A33" s="418" t="s">
        <v>44</v>
      </c>
      <c r="B33" s="419"/>
      <c r="C33" s="419"/>
      <c r="D33" s="419"/>
      <c r="E33" s="419"/>
      <c r="F33" s="419"/>
      <c r="G33" s="419"/>
      <c r="H33" s="419"/>
      <c r="I33" s="419"/>
      <c r="J33" s="419"/>
      <c r="K33" s="419"/>
      <c r="L33" s="420"/>
      <c r="M33" s="9"/>
    </row>
    <row r="34" spans="1:13" ht="36.75" customHeight="1" x14ac:dyDescent="0.55000000000000004">
      <c r="A34" s="431" t="s">
        <v>61</v>
      </c>
      <c r="B34" s="432"/>
      <c r="C34" s="432" t="s">
        <v>2</v>
      </c>
      <c r="D34" s="432"/>
      <c r="E34" s="26" t="s">
        <v>1</v>
      </c>
      <c r="F34" s="432" t="s">
        <v>45</v>
      </c>
      <c r="G34" s="432"/>
      <c r="H34" s="432" t="s">
        <v>3</v>
      </c>
      <c r="I34" s="432"/>
      <c r="J34" s="432" t="s">
        <v>5</v>
      </c>
      <c r="K34" s="432"/>
      <c r="L34" s="27" t="s">
        <v>4</v>
      </c>
      <c r="M34" s="9"/>
    </row>
    <row r="35" spans="1:13" ht="16.5" customHeight="1" x14ac:dyDescent="0.55000000000000004">
      <c r="A35" s="417"/>
      <c r="B35" s="405"/>
      <c r="C35" s="405"/>
      <c r="D35" s="405"/>
      <c r="E35" s="28"/>
      <c r="F35" s="405"/>
      <c r="G35" s="405"/>
      <c r="H35" s="405" t="str">
        <f>IF(A35="","",A35-C35)</f>
        <v/>
      </c>
      <c r="I35" s="405"/>
      <c r="J35" s="405"/>
      <c r="K35" s="405"/>
      <c r="L35" s="21" t="str">
        <f>IF(H35="","",IF(AND(H35&gt;=-J35,H35&lt;=J35),"Pass","Fail"))</f>
        <v/>
      </c>
      <c r="M35" s="9"/>
    </row>
    <row r="36" spans="1:13" ht="16.5" customHeight="1" x14ac:dyDescent="0.55000000000000004">
      <c r="A36" s="417"/>
      <c r="B36" s="405"/>
      <c r="C36" s="405"/>
      <c r="D36" s="405"/>
      <c r="E36" s="28"/>
      <c r="F36" s="405"/>
      <c r="G36" s="405"/>
      <c r="H36" s="405" t="str">
        <f t="shared" ref="H36:H43" si="0">IF(A36="","",A36-C36)</f>
        <v/>
      </c>
      <c r="I36" s="405"/>
      <c r="J36" s="405"/>
      <c r="K36" s="405"/>
      <c r="L36" s="21" t="str">
        <f t="shared" ref="L36:L43" si="1">IF(H36="","",IF(AND(H36&gt;=-J36,H36&lt;=J36),"Pass","Fail"))</f>
        <v/>
      </c>
      <c r="M36" s="9"/>
    </row>
    <row r="37" spans="1:13" ht="16.5" customHeight="1" x14ac:dyDescent="0.55000000000000004">
      <c r="A37" s="417"/>
      <c r="B37" s="405"/>
      <c r="C37" s="405"/>
      <c r="D37" s="405"/>
      <c r="E37" s="28"/>
      <c r="F37" s="405"/>
      <c r="G37" s="405"/>
      <c r="H37" s="405" t="str">
        <f t="shared" si="0"/>
        <v/>
      </c>
      <c r="I37" s="405"/>
      <c r="J37" s="405"/>
      <c r="K37" s="405"/>
      <c r="L37" s="21" t="str">
        <f t="shared" si="1"/>
        <v/>
      </c>
      <c r="M37" s="9"/>
    </row>
    <row r="38" spans="1:13" ht="16.5" customHeight="1" x14ac:dyDescent="0.55000000000000004">
      <c r="A38" s="417"/>
      <c r="B38" s="405"/>
      <c r="C38" s="405"/>
      <c r="D38" s="405"/>
      <c r="E38" s="28"/>
      <c r="F38" s="405"/>
      <c r="G38" s="405"/>
      <c r="H38" s="405" t="str">
        <f t="shared" si="0"/>
        <v/>
      </c>
      <c r="I38" s="405"/>
      <c r="J38" s="405"/>
      <c r="K38" s="405"/>
      <c r="L38" s="21" t="str">
        <f t="shared" si="1"/>
        <v/>
      </c>
      <c r="M38" s="9"/>
    </row>
    <row r="39" spans="1:13" ht="16.5" customHeight="1" x14ac:dyDescent="0.55000000000000004">
      <c r="A39" s="417"/>
      <c r="B39" s="405"/>
      <c r="C39" s="405"/>
      <c r="D39" s="405"/>
      <c r="E39" s="28"/>
      <c r="F39" s="405"/>
      <c r="G39" s="405"/>
      <c r="H39" s="405" t="str">
        <f t="shared" si="0"/>
        <v/>
      </c>
      <c r="I39" s="405"/>
      <c r="J39" s="405"/>
      <c r="K39" s="405"/>
      <c r="L39" s="21" t="str">
        <f t="shared" si="1"/>
        <v/>
      </c>
      <c r="M39" s="9"/>
    </row>
    <row r="40" spans="1:13" ht="16.5" customHeight="1" x14ac:dyDescent="0.55000000000000004">
      <c r="A40" s="417"/>
      <c r="B40" s="405"/>
      <c r="C40" s="405"/>
      <c r="D40" s="405"/>
      <c r="E40" s="28"/>
      <c r="F40" s="405"/>
      <c r="G40" s="405"/>
      <c r="H40" s="405" t="str">
        <f t="shared" si="0"/>
        <v/>
      </c>
      <c r="I40" s="405"/>
      <c r="J40" s="405"/>
      <c r="K40" s="405"/>
      <c r="L40" s="21" t="str">
        <f t="shared" si="1"/>
        <v/>
      </c>
      <c r="M40" s="9"/>
    </row>
    <row r="41" spans="1:13" ht="16.5" customHeight="1" x14ac:dyDescent="0.55000000000000004">
      <c r="A41" s="417"/>
      <c r="B41" s="405"/>
      <c r="C41" s="405"/>
      <c r="D41" s="405"/>
      <c r="E41" s="28"/>
      <c r="F41" s="405"/>
      <c r="G41" s="405"/>
      <c r="H41" s="405" t="str">
        <f t="shared" si="0"/>
        <v/>
      </c>
      <c r="I41" s="405"/>
      <c r="J41" s="405"/>
      <c r="K41" s="405"/>
      <c r="L41" s="21" t="str">
        <f t="shared" si="1"/>
        <v/>
      </c>
      <c r="M41" s="9"/>
    </row>
    <row r="42" spans="1:13" ht="16.5" customHeight="1" x14ac:dyDescent="0.55000000000000004">
      <c r="A42" s="417"/>
      <c r="B42" s="405"/>
      <c r="C42" s="405"/>
      <c r="D42" s="405"/>
      <c r="E42" s="28"/>
      <c r="F42" s="405"/>
      <c r="G42" s="405"/>
      <c r="H42" s="405" t="str">
        <f t="shared" si="0"/>
        <v/>
      </c>
      <c r="I42" s="405"/>
      <c r="J42" s="405"/>
      <c r="K42" s="405"/>
      <c r="L42" s="21" t="str">
        <f t="shared" si="1"/>
        <v/>
      </c>
      <c r="M42" s="9"/>
    </row>
    <row r="43" spans="1:13" ht="16.5" customHeight="1" thickBot="1" x14ac:dyDescent="0.6">
      <c r="A43" s="425"/>
      <c r="B43" s="424"/>
      <c r="C43" s="424"/>
      <c r="D43" s="424"/>
      <c r="E43" s="29"/>
      <c r="F43" s="424"/>
      <c r="G43" s="424"/>
      <c r="H43" s="424" t="str">
        <f t="shared" si="0"/>
        <v/>
      </c>
      <c r="I43" s="424"/>
      <c r="J43" s="424"/>
      <c r="K43" s="424"/>
      <c r="L43" s="23" t="str">
        <f t="shared" si="1"/>
        <v/>
      </c>
      <c r="M43" s="9"/>
    </row>
    <row r="44" spans="1:13" ht="16.5" customHeight="1" thickBot="1" x14ac:dyDescent="0.6">
      <c r="A44" s="11"/>
      <c r="B44" s="11"/>
      <c r="C44" s="11"/>
      <c r="D44" s="11"/>
      <c r="E44" s="11"/>
      <c r="F44" s="11"/>
      <c r="G44" s="11"/>
      <c r="H44" s="11"/>
      <c r="I44" s="11"/>
      <c r="J44" s="11"/>
      <c r="K44" s="11"/>
      <c r="L44" s="11"/>
      <c r="M44" s="11"/>
    </row>
    <row r="45" spans="1:13" ht="16.5" customHeight="1" thickBot="1" x14ac:dyDescent="0.6">
      <c r="A45" s="418" t="s">
        <v>24</v>
      </c>
      <c r="B45" s="419"/>
      <c r="C45" s="419"/>
      <c r="D45" s="419"/>
      <c r="E45" s="419"/>
      <c r="F45" s="419"/>
      <c r="G45" s="419"/>
      <c r="H45" s="419"/>
      <c r="I45" s="419"/>
      <c r="J45" s="419"/>
      <c r="K45" s="419"/>
      <c r="L45" s="420"/>
      <c r="M45" s="9"/>
    </row>
    <row r="46" spans="1:13" ht="16.5" customHeight="1" x14ac:dyDescent="0.55000000000000004">
      <c r="A46" s="408"/>
      <c r="B46" s="409"/>
      <c r="C46" s="409"/>
      <c r="D46" s="409"/>
      <c r="E46" s="409"/>
      <c r="F46" s="409"/>
      <c r="G46" s="409"/>
      <c r="H46" s="409"/>
      <c r="I46" s="409"/>
      <c r="J46" s="409"/>
      <c r="K46" s="409"/>
      <c r="L46" s="410"/>
      <c r="M46" s="9"/>
    </row>
    <row r="47" spans="1:13" ht="16.5" customHeight="1" x14ac:dyDescent="0.55000000000000004">
      <c r="A47" s="411"/>
      <c r="B47" s="412"/>
      <c r="C47" s="412"/>
      <c r="D47" s="412"/>
      <c r="E47" s="412"/>
      <c r="F47" s="412"/>
      <c r="G47" s="412"/>
      <c r="H47" s="412"/>
      <c r="I47" s="412"/>
      <c r="J47" s="412"/>
      <c r="K47" s="412"/>
      <c r="L47" s="413"/>
      <c r="M47" s="9"/>
    </row>
    <row r="48" spans="1:13" ht="16.5" customHeight="1" thickBot="1" x14ac:dyDescent="0.6">
      <c r="A48" s="414"/>
      <c r="B48" s="415"/>
      <c r="C48" s="415"/>
      <c r="D48" s="415"/>
      <c r="E48" s="415"/>
      <c r="F48" s="415"/>
      <c r="G48" s="415"/>
      <c r="H48" s="415"/>
      <c r="I48" s="415"/>
      <c r="J48" s="415"/>
      <c r="K48" s="415"/>
      <c r="L48" s="416"/>
      <c r="M48" s="9"/>
    </row>
    <row r="49" spans="1:13" ht="16.5" customHeight="1" x14ac:dyDescent="0.55000000000000004">
      <c r="A49" s="9"/>
      <c r="B49" s="9"/>
      <c r="C49" s="9"/>
      <c r="D49" s="9"/>
      <c r="E49" s="9"/>
      <c r="F49" s="9"/>
      <c r="G49" s="9"/>
      <c r="H49" s="9"/>
      <c r="I49" s="9"/>
      <c r="J49" s="9"/>
      <c r="K49" s="9"/>
      <c r="L49" s="9"/>
      <c r="M49" s="11"/>
    </row>
    <row r="50" spans="1:13" ht="21.75" customHeight="1" x14ac:dyDescent="0.55000000000000004">
      <c r="A50" s="406" t="s">
        <v>47</v>
      </c>
      <c r="B50" s="407"/>
      <c r="C50" s="407"/>
      <c r="D50" s="407"/>
      <c r="E50" s="407"/>
      <c r="F50" s="407"/>
      <c r="G50" s="407"/>
      <c r="H50" s="407"/>
      <c r="I50" s="407"/>
      <c r="J50" s="407"/>
      <c r="K50" s="407"/>
      <c r="L50" s="407"/>
      <c r="M50" s="11"/>
    </row>
    <row r="51" spans="1:13" ht="21.75" customHeight="1" x14ac:dyDescent="0.55000000000000004">
      <c r="A51" s="407"/>
      <c r="B51" s="407"/>
      <c r="C51" s="407"/>
      <c r="D51" s="407"/>
      <c r="E51" s="407"/>
      <c r="F51" s="407"/>
      <c r="G51" s="407"/>
      <c r="H51" s="407"/>
      <c r="I51" s="407"/>
      <c r="J51" s="407"/>
      <c r="K51" s="407"/>
      <c r="L51" s="407"/>
      <c r="M51" s="11"/>
    </row>
    <row r="52" spans="1:13" ht="16.5" customHeight="1" x14ac:dyDescent="0.55000000000000004">
      <c r="A52" s="13"/>
      <c r="B52" s="13"/>
      <c r="C52" s="13"/>
      <c r="D52" s="13"/>
      <c r="E52" s="13"/>
      <c r="F52" s="13"/>
      <c r="G52" s="13"/>
      <c r="H52" s="13"/>
      <c r="I52" s="13"/>
      <c r="J52" s="13"/>
      <c r="K52" s="13"/>
      <c r="L52" s="13"/>
      <c r="M52" s="11"/>
    </row>
    <row r="53" spans="1:13" ht="16.5" customHeight="1" x14ac:dyDescent="0.55000000000000004">
      <c r="A53" s="9"/>
      <c r="B53" s="9"/>
      <c r="C53" s="14"/>
      <c r="D53" s="14"/>
      <c r="E53" s="14"/>
      <c r="F53" s="9"/>
      <c r="G53" s="9"/>
      <c r="H53" s="9"/>
      <c r="I53" s="9"/>
      <c r="J53" s="9"/>
      <c r="K53" s="9"/>
      <c r="L53" s="9"/>
      <c r="M53" s="11"/>
    </row>
    <row r="54" spans="1:13" ht="16.5" customHeight="1" thickBot="1" x14ac:dyDescent="0.6">
      <c r="A54" s="402" t="s">
        <v>12</v>
      </c>
      <c r="B54" s="402"/>
      <c r="C54" s="401"/>
      <c r="D54" s="401"/>
      <c r="E54" s="401"/>
      <c r="F54" s="14"/>
      <c r="G54" s="402" t="s">
        <v>40</v>
      </c>
      <c r="H54" s="402"/>
      <c r="I54" s="401"/>
      <c r="J54" s="401"/>
      <c r="K54" s="401"/>
      <c r="M54" s="11"/>
    </row>
    <row r="55" spans="1:13" ht="16.5" customHeight="1" x14ac:dyDescent="0.55000000000000004">
      <c r="A55" s="9"/>
      <c r="B55" s="9"/>
      <c r="C55" s="9"/>
      <c r="D55" s="9"/>
      <c r="E55" s="9"/>
      <c r="F55" s="9"/>
      <c r="G55" s="9"/>
      <c r="H55" s="9"/>
      <c r="I55" s="9"/>
      <c r="J55" s="9"/>
      <c r="K55" s="9"/>
      <c r="L55" s="9"/>
      <c r="M55" s="11"/>
    </row>
    <row r="56" spans="1:13" ht="16.5" customHeight="1" thickBot="1" x14ac:dyDescent="0.6">
      <c r="A56" s="402" t="s">
        <v>49</v>
      </c>
      <c r="B56" s="402"/>
      <c r="C56" s="401"/>
      <c r="D56" s="401"/>
      <c r="E56" s="401"/>
      <c r="F56" s="9"/>
      <c r="G56" s="402" t="s">
        <v>41</v>
      </c>
      <c r="H56" s="402"/>
      <c r="I56" s="401"/>
      <c r="J56" s="401"/>
      <c r="K56" s="401"/>
      <c r="L56" s="9"/>
      <c r="M56" s="11"/>
    </row>
    <row r="57" spans="1:13" ht="16.5" customHeight="1" x14ac:dyDescent="0.55000000000000004">
      <c r="A57" s="423"/>
      <c r="B57" s="423"/>
      <c r="C57" s="423"/>
      <c r="D57" s="423"/>
      <c r="E57" s="423"/>
      <c r="F57" s="423"/>
      <c r="G57" s="423"/>
      <c r="H57" s="423"/>
      <c r="I57" s="423"/>
      <c r="J57" s="423"/>
      <c r="K57" s="423"/>
      <c r="L57" s="423"/>
    </row>
    <row r="58" spans="1:13" ht="16.5" customHeight="1" x14ac:dyDescent="0.55000000000000004">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01" priority="2" operator="containsText" text="Fail">
      <formula>NOT(ISERROR(SEARCH("Fail",L35)))</formula>
    </cfRule>
    <cfRule type="containsText" dxfId="100"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M66"/>
  <sheetViews>
    <sheetView topLeftCell="A28" zoomScale="70" zoomScaleNormal="70" workbookViewId="0">
      <selection activeCell="A42" sqref="A42:B42"/>
    </sheetView>
  </sheetViews>
  <sheetFormatPr defaultColWidth="12.41796875" defaultRowHeight="16.5" customHeight="1" x14ac:dyDescent="0.55000000000000004"/>
  <cols>
    <col min="1" max="16384" width="12.41796875" style="10"/>
  </cols>
  <sheetData>
    <row r="1" spans="1:13" customFormat="1" ht="14.4" x14ac:dyDescent="0.55000000000000004">
      <c r="A1" s="447"/>
      <c r="B1" s="447"/>
      <c r="C1" s="447"/>
      <c r="D1" s="447"/>
      <c r="E1" s="448" t="s">
        <v>48</v>
      </c>
      <c r="F1" s="448"/>
      <c r="G1" s="448"/>
      <c r="H1" s="448"/>
      <c r="I1" s="448"/>
      <c r="J1" s="448"/>
      <c r="K1" s="448"/>
      <c r="L1" s="448"/>
      <c r="M1" s="32"/>
    </row>
    <row r="2" spans="1:13" customFormat="1" ht="14.4" x14ac:dyDescent="0.55000000000000004">
      <c r="A2" s="447"/>
      <c r="B2" s="447"/>
      <c r="C2" s="447"/>
      <c r="D2" s="447"/>
      <c r="E2" s="448"/>
      <c r="F2" s="448"/>
      <c r="G2" s="448"/>
      <c r="H2" s="448"/>
      <c r="I2" s="448"/>
      <c r="J2" s="448"/>
      <c r="K2" s="448"/>
      <c r="L2" s="448"/>
      <c r="M2" s="32"/>
    </row>
    <row r="3" spans="1:13" customFormat="1" ht="14.4" x14ac:dyDescent="0.55000000000000004">
      <c r="A3" s="447"/>
      <c r="B3" s="447"/>
      <c r="C3" s="447"/>
      <c r="D3" s="447"/>
      <c r="E3" s="448"/>
      <c r="F3" s="448"/>
      <c r="G3" s="448"/>
      <c r="H3" s="448"/>
      <c r="I3" s="448"/>
      <c r="J3" s="448"/>
      <c r="K3" s="448"/>
      <c r="L3" s="448"/>
      <c r="M3" s="32"/>
    </row>
    <row r="4" spans="1:13" customFormat="1" ht="15" customHeight="1" x14ac:dyDescent="0.55000000000000004">
      <c r="A4" s="447"/>
      <c r="B4" s="447"/>
      <c r="C4" s="447"/>
      <c r="D4" s="447"/>
      <c r="E4" s="449" t="s">
        <v>51</v>
      </c>
      <c r="F4" s="449"/>
      <c r="G4" s="449"/>
      <c r="H4" s="449"/>
      <c r="I4" s="449"/>
      <c r="J4" s="449"/>
      <c r="K4" s="449"/>
      <c r="L4" s="449"/>
      <c r="M4" s="32"/>
    </row>
    <row r="5" spans="1:13" customFormat="1" ht="15" customHeight="1" x14ac:dyDescent="0.55000000000000004">
      <c r="A5" s="447"/>
      <c r="B5" s="447"/>
      <c r="C5" s="447"/>
      <c r="D5" s="447"/>
      <c r="E5" s="449"/>
      <c r="F5" s="449"/>
      <c r="G5" s="449"/>
      <c r="H5" s="449"/>
      <c r="I5" s="449"/>
      <c r="J5" s="449"/>
      <c r="K5" s="449"/>
      <c r="L5" s="449"/>
      <c r="M5" s="32"/>
    </row>
    <row r="6" spans="1:13" customFormat="1" ht="15" customHeight="1" x14ac:dyDescent="0.55000000000000004">
      <c r="A6" s="32"/>
      <c r="B6" s="32"/>
      <c r="C6" s="32"/>
      <c r="D6" s="32"/>
      <c r="E6" s="449"/>
      <c r="F6" s="449"/>
      <c r="G6" s="449"/>
      <c r="H6" s="449"/>
      <c r="I6" s="449"/>
      <c r="J6" s="449"/>
      <c r="K6" s="449"/>
      <c r="L6" s="449"/>
      <c r="M6" s="32"/>
    </row>
    <row r="7" spans="1:13" customFormat="1" ht="23.4" thickBot="1" x14ac:dyDescent="0.6">
      <c r="A7" s="32"/>
      <c r="B7" s="32"/>
      <c r="C7" s="32"/>
      <c r="D7" s="32"/>
      <c r="E7" s="43"/>
      <c r="F7" s="43"/>
      <c r="G7" s="43"/>
      <c r="H7" s="43"/>
      <c r="I7" s="43"/>
      <c r="J7" s="43"/>
      <c r="K7" s="43"/>
      <c r="L7" s="43"/>
      <c r="M7" s="32"/>
    </row>
    <row r="8" spans="1:13" ht="18.75" customHeight="1" thickBot="1" x14ac:dyDescent="0.6">
      <c r="A8" s="418" t="s">
        <v>28</v>
      </c>
      <c r="B8" s="419"/>
      <c r="C8" s="419"/>
      <c r="D8" s="419"/>
      <c r="E8" s="419"/>
      <c r="F8" s="420"/>
      <c r="G8" s="418" t="s">
        <v>29</v>
      </c>
      <c r="H8" s="419"/>
      <c r="I8" s="419"/>
      <c r="J8" s="419"/>
      <c r="K8" s="419"/>
      <c r="L8" s="420"/>
      <c r="M8" s="37"/>
    </row>
    <row r="9" spans="1:13" ht="18.75" customHeight="1" x14ac:dyDescent="0.55000000000000004">
      <c r="A9" s="430" t="s">
        <v>31</v>
      </c>
      <c r="B9" s="428"/>
      <c r="C9" s="441"/>
      <c r="D9" s="441"/>
      <c r="E9" s="441"/>
      <c r="F9" s="442"/>
      <c r="G9" s="430" t="s">
        <v>36</v>
      </c>
      <c r="H9" s="428"/>
      <c r="I9" s="433"/>
      <c r="J9" s="433"/>
      <c r="K9" s="433"/>
      <c r="L9" s="434"/>
      <c r="M9" s="37"/>
    </row>
    <row r="10" spans="1:13" ht="18.75" customHeight="1" x14ac:dyDescent="0.55000000000000004">
      <c r="A10" s="403" t="s">
        <v>32</v>
      </c>
      <c r="B10" s="404"/>
      <c r="C10" s="405"/>
      <c r="D10" s="405"/>
      <c r="E10" s="405"/>
      <c r="F10" s="427"/>
      <c r="G10" s="403" t="s">
        <v>37</v>
      </c>
      <c r="H10" s="404"/>
      <c r="I10" s="405"/>
      <c r="J10" s="405"/>
      <c r="K10" s="405"/>
      <c r="L10" s="427"/>
      <c r="M10" s="37"/>
    </row>
    <row r="11" spans="1:13" ht="18.75" customHeight="1" x14ac:dyDescent="0.55000000000000004">
      <c r="A11" s="403"/>
      <c r="B11" s="404"/>
      <c r="C11" s="405"/>
      <c r="D11" s="405"/>
      <c r="E11" s="405"/>
      <c r="F11" s="427"/>
      <c r="G11" s="403" t="s">
        <v>38</v>
      </c>
      <c r="H11" s="404"/>
      <c r="I11" s="405"/>
      <c r="J11" s="405"/>
      <c r="K11" s="405"/>
      <c r="L11" s="427"/>
      <c r="M11" s="37"/>
    </row>
    <row r="12" spans="1:13" ht="18.75" customHeight="1" x14ac:dyDescent="0.55000000000000004">
      <c r="A12" s="403"/>
      <c r="B12" s="404"/>
      <c r="C12" s="405"/>
      <c r="D12" s="405"/>
      <c r="E12" s="405"/>
      <c r="F12" s="427"/>
      <c r="G12" s="403" t="s">
        <v>39</v>
      </c>
      <c r="H12" s="404"/>
      <c r="I12" s="405" t="s">
        <v>50</v>
      </c>
      <c r="J12" s="405"/>
      <c r="K12" s="405"/>
      <c r="L12" s="427"/>
      <c r="M12" s="37"/>
    </row>
    <row r="13" spans="1:13" ht="18.75" customHeight="1" x14ac:dyDescent="0.55000000000000004">
      <c r="A13" s="403"/>
      <c r="B13" s="404"/>
      <c r="C13" s="405"/>
      <c r="D13" s="405"/>
      <c r="E13" s="405"/>
      <c r="F13" s="427"/>
      <c r="G13" s="403" t="s">
        <v>34</v>
      </c>
      <c r="H13" s="404"/>
      <c r="I13" s="437"/>
      <c r="J13" s="437"/>
      <c r="K13" s="437"/>
      <c r="L13" s="438"/>
      <c r="M13" s="37"/>
    </row>
    <row r="14" spans="1:13" ht="18.75" customHeight="1" thickBot="1" x14ac:dyDescent="0.6">
      <c r="A14" s="435" t="s">
        <v>33</v>
      </c>
      <c r="B14" s="436"/>
      <c r="C14" s="424"/>
      <c r="D14" s="424"/>
      <c r="E14" s="424"/>
      <c r="F14" s="426"/>
      <c r="G14" s="435" t="s">
        <v>35</v>
      </c>
      <c r="H14" s="436"/>
      <c r="I14" s="439"/>
      <c r="J14" s="439"/>
      <c r="K14" s="439"/>
      <c r="L14" s="440"/>
      <c r="M14" s="37"/>
    </row>
    <row r="15" spans="1:13" ht="16.5" customHeight="1" x14ac:dyDescent="0.55000000000000004">
      <c r="A15" s="37"/>
      <c r="B15" s="37"/>
      <c r="C15" s="37"/>
      <c r="D15" s="37"/>
      <c r="E15" s="37"/>
      <c r="F15" s="37"/>
      <c r="G15" s="37"/>
      <c r="H15" s="37"/>
      <c r="I15" s="37"/>
      <c r="J15" s="37"/>
      <c r="K15" s="37"/>
      <c r="L15" s="37"/>
      <c r="M15" s="39"/>
    </row>
    <row r="16" spans="1:13" ht="21" customHeight="1" x14ac:dyDescent="0.55000000000000004">
      <c r="A16" s="450" t="s">
        <v>52</v>
      </c>
      <c r="B16" s="450"/>
      <c r="C16" s="450"/>
      <c r="D16" s="450"/>
      <c r="E16" s="450"/>
      <c r="F16" s="450"/>
      <c r="G16" s="450"/>
      <c r="H16" s="450"/>
      <c r="I16" s="450"/>
      <c r="J16" s="450"/>
      <c r="K16" s="450"/>
      <c r="L16" s="450"/>
      <c r="M16" s="39"/>
    </row>
    <row r="17" spans="1:13" ht="21" customHeight="1" x14ac:dyDescent="0.55000000000000004">
      <c r="A17" s="450"/>
      <c r="B17" s="450"/>
      <c r="C17" s="450"/>
      <c r="D17" s="450"/>
      <c r="E17" s="450"/>
      <c r="F17" s="450"/>
      <c r="G17" s="450"/>
      <c r="H17" s="450"/>
      <c r="I17" s="450"/>
      <c r="J17" s="450"/>
      <c r="K17" s="450"/>
      <c r="L17" s="450"/>
      <c r="M17" s="39"/>
    </row>
    <row r="18" spans="1:13" ht="16.5" customHeight="1" thickBot="1" x14ac:dyDescent="0.6">
      <c r="A18" s="37"/>
      <c r="B18" s="37"/>
      <c r="C18" s="37"/>
      <c r="D18" s="37"/>
      <c r="E18" s="37"/>
      <c r="F18" s="37"/>
      <c r="G18" s="37"/>
      <c r="H18" s="37"/>
      <c r="I18" s="37"/>
      <c r="J18" s="37"/>
      <c r="K18" s="37"/>
      <c r="L18" s="37"/>
      <c r="M18" s="39"/>
    </row>
    <row r="19" spans="1:13" ht="16.5" customHeight="1" thickBot="1" x14ac:dyDescent="0.6">
      <c r="A19" s="418" t="s">
        <v>20</v>
      </c>
      <c r="B19" s="419"/>
      <c r="C19" s="419"/>
      <c r="D19" s="419"/>
      <c r="E19" s="419"/>
      <c r="F19" s="419"/>
      <c r="G19" s="419"/>
      <c r="H19" s="419"/>
      <c r="I19" s="419"/>
      <c r="J19" s="419"/>
      <c r="K19" s="419"/>
      <c r="L19" s="420"/>
      <c r="M19" s="37"/>
    </row>
    <row r="20" spans="1:13" ht="16.5" customHeight="1" x14ac:dyDescent="0.55000000000000004">
      <c r="A20" s="430" t="s">
        <v>23</v>
      </c>
      <c r="B20" s="428"/>
      <c r="C20" s="428"/>
      <c r="D20" s="428"/>
      <c r="E20" s="428" t="s">
        <v>22</v>
      </c>
      <c r="F20" s="428"/>
      <c r="G20" s="428" t="s">
        <v>21</v>
      </c>
      <c r="H20" s="428"/>
      <c r="I20" s="428" t="s">
        <v>53</v>
      </c>
      <c r="J20" s="428"/>
      <c r="K20" s="428" t="s">
        <v>54</v>
      </c>
      <c r="L20" s="429"/>
      <c r="M20" s="37"/>
    </row>
    <row r="21" spans="1:13" ht="16.5" customHeight="1" x14ac:dyDescent="0.55000000000000004">
      <c r="A21" s="417"/>
      <c r="B21" s="405"/>
      <c r="C21" s="405"/>
      <c r="D21" s="405"/>
      <c r="E21" s="405"/>
      <c r="F21" s="405"/>
      <c r="G21" s="405"/>
      <c r="H21" s="405"/>
      <c r="I21" s="405"/>
      <c r="J21" s="405"/>
      <c r="K21" s="405"/>
      <c r="L21" s="427"/>
      <c r="M21" s="37"/>
    </row>
    <row r="22" spans="1:13" ht="16.5" customHeight="1" x14ac:dyDescent="0.55000000000000004">
      <c r="A22" s="417"/>
      <c r="B22" s="405"/>
      <c r="C22" s="405"/>
      <c r="D22" s="405"/>
      <c r="E22" s="405"/>
      <c r="F22" s="405"/>
      <c r="G22" s="405"/>
      <c r="H22" s="405"/>
      <c r="I22" s="405"/>
      <c r="J22" s="405"/>
      <c r="K22" s="405"/>
      <c r="L22" s="427"/>
      <c r="M22" s="37"/>
    </row>
    <row r="23" spans="1:13" ht="16.5" customHeight="1" x14ac:dyDescent="0.55000000000000004">
      <c r="A23" s="417"/>
      <c r="B23" s="405"/>
      <c r="C23" s="405"/>
      <c r="D23" s="405"/>
      <c r="E23" s="405"/>
      <c r="F23" s="405"/>
      <c r="G23" s="405"/>
      <c r="H23" s="405"/>
      <c r="I23" s="405"/>
      <c r="J23" s="405"/>
      <c r="K23" s="405"/>
      <c r="L23" s="427"/>
      <c r="M23" s="37"/>
    </row>
    <row r="24" spans="1:13" ht="16.5" customHeight="1" x14ac:dyDescent="0.55000000000000004">
      <c r="A24" s="417"/>
      <c r="B24" s="405"/>
      <c r="C24" s="405"/>
      <c r="D24" s="405"/>
      <c r="E24" s="405"/>
      <c r="F24" s="405"/>
      <c r="G24" s="405"/>
      <c r="H24" s="405"/>
      <c r="I24" s="405"/>
      <c r="J24" s="405"/>
      <c r="K24" s="405"/>
      <c r="L24" s="427"/>
      <c r="M24" s="37"/>
    </row>
    <row r="25" spans="1:13" ht="16.5" customHeight="1" thickBot="1" x14ac:dyDescent="0.6">
      <c r="A25" s="425"/>
      <c r="B25" s="424"/>
      <c r="C25" s="424"/>
      <c r="D25" s="424"/>
      <c r="E25" s="424"/>
      <c r="F25" s="424"/>
      <c r="G25" s="424"/>
      <c r="H25" s="424"/>
      <c r="I25" s="424"/>
      <c r="J25" s="424"/>
      <c r="K25" s="424"/>
      <c r="L25" s="426"/>
      <c r="M25" s="37"/>
    </row>
    <row r="26" spans="1:13" ht="16.5" customHeight="1" thickBot="1" x14ac:dyDescent="0.6">
      <c r="A26" s="37"/>
      <c r="B26" s="37"/>
      <c r="C26" s="37"/>
      <c r="D26" s="37"/>
      <c r="E26" s="37"/>
      <c r="F26" s="37"/>
      <c r="G26" s="37"/>
      <c r="H26" s="37"/>
      <c r="I26" s="37"/>
      <c r="J26" s="37"/>
      <c r="K26" s="37"/>
      <c r="L26" s="37"/>
      <c r="M26" s="39"/>
    </row>
    <row r="27" spans="1:13" ht="16.5" customHeight="1" thickBot="1" x14ac:dyDescent="0.6">
      <c r="A27" s="418" t="s">
        <v>13</v>
      </c>
      <c r="B27" s="419"/>
      <c r="C27" s="419"/>
      <c r="D27" s="419"/>
      <c r="E27" s="419"/>
      <c r="F27" s="419"/>
      <c r="G27" s="419"/>
      <c r="H27" s="419"/>
      <c r="I27" s="419"/>
      <c r="J27" s="419"/>
      <c r="K27" s="419"/>
      <c r="L27" s="420"/>
      <c r="M27" s="37"/>
    </row>
    <row r="28" spans="1:13" ht="16.5" customHeight="1" x14ac:dyDescent="0.55000000000000004">
      <c r="A28" s="430" t="s">
        <v>30</v>
      </c>
      <c r="B28" s="428"/>
      <c r="C28" s="441"/>
      <c r="D28" s="441"/>
      <c r="E28" s="441"/>
      <c r="F28" s="441"/>
      <c r="G28" s="441"/>
      <c r="H28" s="441"/>
      <c r="I28" s="428" t="s">
        <v>25</v>
      </c>
      <c r="J28" s="428"/>
      <c r="K28" s="441"/>
      <c r="L28" s="442"/>
      <c r="M28" s="37"/>
    </row>
    <row r="29" spans="1:13" ht="16.5" customHeight="1" x14ac:dyDescent="0.55000000000000004">
      <c r="A29" s="403" t="s">
        <v>15</v>
      </c>
      <c r="B29" s="404"/>
      <c r="C29" s="405"/>
      <c r="D29" s="405"/>
      <c r="E29" s="404" t="s">
        <v>16</v>
      </c>
      <c r="F29" s="404"/>
      <c r="G29" s="405"/>
      <c r="H29" s="405"/>
      <c r="I29" s="404" t="s">
        <v>18</v>
      </c>
      <c r="J29" s="404"/>
      <c r="K29" s="405"/>
      <c r="L29" s="427"/>
      <c r="M29" s="37"/>
    </row>
    <row r="30" spans="1:13" ht="16.5" customHeight="1" x14ac:dyDescent="0.55000000000000004">
      <c r="A30" s="403" t="s">
        <v>14</v>
      </c>
      <c r="B30" s="404"/>
      <c r="C30" s="405"/>
      <c r="D30" s="405"/>
      <c r="E30" s="404" t="s">
        <v>42</v>
      </c>
      <c r="F30" s="404"/>
      <c r="G30" s="405"/>
      <c r="H30" s="405"/>
      <c r="I30" s="404" t="s">
        <v>43</v>
      </c>
      <c r="J30" s="404"/>
      <c r="K30" s="405"/>
      <c r="L30" s="427"/>
      <c r="M30" s="37"/>
    </row>
    <row r="31" spans="1:13" ht="16.5" customHeight="1" x14ac:dyDescent="0.55000000000000004">
      <c r="A31" s="403" t="s">
        <v>17</v>
      </c>
      <c r="B31" s="404"/>
      <c r="C31" s="405"/>
      <c r="D31" s="405"/>
      <c r="E31" s="404" t="s">
        <v>26</v>
      </c>
      <c r="F31" s="404"/>
      <c r="G31" s="405"/>
      <c r="H31" s="405"/>
      <c r="I31" s="404" t="s">
        <v>27</v>
      </c>
      <c r="J31" s="404"/>
      <c r="K31" s="405"/>
      <c r="L31" s="427"/>
      <c r="M31" s="37"/>
    </row>
    <row r="32" spans="1:13" ht="33.75" customHeight="1" x14ac:dyDescent="0.55000000000000004">
      <c r="A32" s="403" t="s">
        <v>19</v>
      </c>
      <c r="B32" s="404"/>
      <c r="C32" s="405"/>
      <c r="D32" s="405"/>
      <c r="E32" s="405"/>
      <c r="F32" s="405"/>
      <c r="G32" s="405"/>
      <c r="H32" s="405"/>
      <c r="I32" s="405"/>
      <c r="J32" s="405"/>
      <c r="K32" s="405"/>
      <c r="L32" s="427"/>
      <c r="M32" s="37"/>
    </row>
    <row r="33" spans="1:13" ht="16.5" customHeight="1" x14ac:dyDescent="0.55000000000000004">
      <c r="A33" s="555"/>
      <c r="B33" s="556"/>
      <c r="C33" s="556"/>
      <c r="D33" s="557"/>
      <c r="E33" s="404" t="s">
        <v>55</v>
      </c>
      <c r="F33" s="404"/>
      <c r="G33" s="405"/>
      <c r="H33" s="405"/>
      <c r="I33" s="404" t="s">
        <v>43</v>
      </c>
      <c r="J33" s="404"/>
      <c r="K33" s="405"/>
      <c r="L33" s="427"/>
      <c r="M33" s="37"/>
    </row>
    <row r="34" spans="1:13" ht="16.5" customHeight="1" x14ac:dyDescent="0.55000000000000004">
      <c r="A34" s="403" t="s">
        <v>17</v>
      </c>
      <c r="B34" s="404"/>
      <c r="C34" s="405"/>
      <c r="D34" s="405"/>
      <c r="E34" s="404" t="s">
        <v>26</v>
      </c>
      <c r="F34" s="404"/>
      <c r="G34" s="405"/>
      <c r="H34" s="405"/>
      <c r="I34" s="404" t="s">
        <v>27</v>
      </c>
      <c r="J34" s="404"/>
      <c r="K34" s="405"/>
      <c r="L34" s="427"/>
      <c r="M34" s="37"/>
    </row>
    <row r="35" spans="1:13" ht="33.75" customHeight="1" thickBot="1" x14ac:dyDescent="0.6">
      <c r="A35" s="435" t="s">
        <v>19</v>
      </c>
      <c r="B35" s="436"/>
      <c r="C35" s="424"/>
      <c r="D35" s="424"/>
      <c r="E35" s="424"/>
      <c r="F35" s="424"/>
      <c r="G35" s="424"/>
      <c r="H35" s="424"/>
      <c r="I35" s="424"/>
      <c r="J35" s="424"/>
      <c r="K35" s="424"/>
      <c r="L35" s="426"/>
      <c r="M35" s="37"/>
    </row>
    <row r="36" spans="1:13" ht="16.5" customHeight="1" thickBot="1" x14ac:dyDescent="0.6">
      <c r="A36" s="42"/>
      <c r="B36" s="42"/>
      <c r="C36" s="42"/>
      <c r="D36" s="42"/>
      <c r="E36" s="42"/>
      <c r="F36" s="42"/>
      <c r="G36" s="42"/>
      <c r="H36" s="42"/>
      <c r="I36" s="42"/>
      <c r="J36" s="42"/>
      <c r="K36" s="42"/>
      <c r="L36" s="42"/>
      <c r="M36" s="39"/>
    </row>
    <row r="37" spans="1:13" ht="21" customHeight="1" thickBot="1" x14ac:dyDescent="0.6">
      <c r="A37" s="418" t="s">
        <v>7</v>
      </c>
      <c r="B37" s="419"/>
      <c r="C37" s="419"/>
      <c r="D37" s="419"/>
      <c r="E37" s="419"/>
      <c r="F37" s="419"/>
      <c r="G37" s="419"/>
      <c r="H37" s="419"/>
      <c r="I37" s="419"/>
      <c r="J37" s="419"/>
      <c r="K37" s="419"/>
      <c r="L37" s="420"/>
      <c r="M37" s="37"/>
    </row>
    <row r="38" spans="1:13" ht="21" customHeight="1" thickBot="1" x14ac:dyDescent="0.6">
      <c r="A38" s="421" t="s">
        <v>8</v>
      </c>
      <c r="B38" s="422"/>
      <c r="C38" s="24"/>
      <c r="D38" s="422" t="s">
        <v>9</v>
      </c>
      <c r="E38" s="422"/>
      <c r="F38" s="24"/>
      <c r="G38" s="422" t="s">
        <v>10</v>
      </c>
      <c r="H38" s="422"/>
      <c r="I38" s="24"/>
      <c r="J38" s="422" t="s">
        <v>11</v>
      </c>
      <c r="K38" s="422"/>
      <c r="L38" s="25"/>
      <c r="M38" s="37"/>
    </row>
    <row r="39" spans="1:13" ht="16.5" customHeight="1" thickBot="1" x14ac:dyDescent="0.6">
      <c r="A39" s="37"/>
      <c r="B39" s="37"/>
      <c r="C39" s="37"/>
      <c r="D39" s="37"/>
      <c r="E39" s="37"/>
      <c r="F39" s="37"/>
      <c r="G39" s="37"/>
      <c r="H39" s="37"/>
      <c r="I39" s="37"/>
      <c r="J39" s="37"/>
      <c r="K39" s="37"/>
      <c r="L39" s="37"/>
      <c r="M39" s="39"/>
    </row>
    <row r="40" spans="1:13" ht="19.5" customHeight="1" thickBot="1" x14ac:dyDescent="0.6">
      <c r="A40" s="418" t="s">
        <v>44</v>
      </c>
      <c r="B40" s="419"/>
      <c r="C40" s="419"/>
      <c r="D40" s="419"/>
      <c r="E40" s="419"/>
      <c r="F40" s="419"/>
      <c r="G40" s="419"/>
      <c r="H40" s="419"/>
      <c r="I40" s="419"/>
      <c r="J40" s="419"/>
      <c r="K40" s="419"/>
      <c r="L40" s="420"/>
      <c r="M40" s="37"/>
    </row>
    <row r="41" spans="1:13" ht="36.75" customHeight="1" x14ac:dyDescent="0.55000000000000004">
      <c r="A41" s="431" t="s">
        <v>61</v>
      </c>
      <c r="B41" s="432"/>
      <c r="C41" s="432" t="s">
        <v>2</v>
      </c>
      <c r="D41" s="432"/>
      <c r="E41" s="26" t="s">
        <v>1</v>
      </c>
      <c r="F41" s="432" t="s">
        <v>45</v>
      </c>
      <c r="G41" s="432"/>
      <c r="H41" s="432" t="s">
        <v>3</v>
      </c>
      <c r="I41" s="432"/>
      <c r="J41" s="432" t="s">
        <v>5</v>
      </c>
      <c r="K41" s="432"/>
      <c r="L41" s="27" t="s">
        <v>4</v>
      </c>
      <c r="M41" s="37"/>
    </row>
    <row r="42" spans="1:13" ht="16.5" customHeight="1" x14ac:dyDescent="0.55000000000000004">
      <c r="A42" s="417"/>
      <c r="B42" s="405"/>
      <c r="C42" s="405"/>
      <c r="D42" s="405"/>
      <c r="E42" s="28"/>
      <c r="F42" s="405"/>
      <c r="G42" s="405"/>
      <c r="H42" s="405" t="str">
        <f>IF(A42="","",A42-C42)</f>
        <v/>
      </c>
      <c r="I42" s="405"/>
      <c r="J42" s="405"/>
      <c r="K42" s="405"/>
      <c r="L42" s="21" t="str">
        <f>IF(H42="","",IF(AND(H42&gt;=-J42,H42&lt;=J42),"Pass","Fail"))</f>
        <v/>
      </c>
      <c r="M42" s="37"/>
    </row>
    <row r="43" spans="1:13" ht="16.5" customHeight="1" x14ac:dyDescent="0.55000000000000004">
      <c r="A43" s="417"/>
      <c r="B43" s="405"/>
      <c r="C43" s="405"/>
      <c r="D43" s="405"/>
      <c r="E43" s="28"/>
      <c r="F43" s="405"/>
      <c r="G43" s="405"/>
      <c r="H43" s="405" t="str">
        <f t="shared" ref="H43:H50" si="0">IF(A43="","",A43-C43)</f>
        <v/>
      </c>
      <c r="I43" s="405"/>
      <c r="J43" s="405"/>
      <c r="K43" s="405"/>
      <c r="L43" s="21" t="str">
        <f t="shared" ref="L43:L50" si="1">IF(H43="","",IF(AND(H43&gt;=-J43,H43&lt;=J43),"Pass","Fail"))</f>
        <v/>
      </c>
      <c r="M43" s="37"/>
    </row>
    <row r="44" spans="1:13" ht="16.5" customHeight="1" x14ac:dyDescent="0.55000000000000004">
      <c r="A44" s="417"/>
      <c r="B44" s="405"/>
      <c r="C44" s="405"/>
      <c r="D44" s="405"/>
      <c r="E44" s="28"/>
      <c r="F44" s="405"/>
      <c r="G44" s="405"/>
      <c r="H44" s="405" t="str">
        <f t="shared" si="0"/>
        <v/>
      </c>
      <c r="I44" s="405"/>
      <c r="J44" s="405"/>
      <c r="K44" s="405"/>
      <c r="L44" s="21" t="str">
        <f t="shared" si="1"/>
        <v/>
      </c>
      <c r="M44" s="37"/>
    </row>
    <row r="45" spans="1:13" ht="16.5" customHeight="1" x14ac:dyDescent="0.55000000000000004">
      <c r="A45" s="417"/>
      <c r="B45" s="405"/>
      <c r="C45" s="405"/>
      <c r="D45" s="405"/>
      <c r="E45" s="28"/>
      <c r="F45" s="405"/>
      <c r="G45" s="405"/>
      <c r="H45" s="405" t="str">
        <f t="shared" si="0"/>
        <v/>
      </c>
      <c r="I45" s="405"/>
      <c r="J45" s="405"/>
      <c r="K45" s="405"/>
      <c r="L45" s="21" t="str">
        <f t="shared" si="1"/>
        <v/>
      </c>
      <c r="M45" s="37"/>
    </row>
    <row r="46" spans="1:13" ht="16.5" customHeight="1" x14ac:dyDescent="0.55000000000000004">
      <c r="A46" s="417"/>
      <c r="B46" s="405"/>
      <c r="C46" s="405"/>
      <c r="D46" s="405"/>
      <c r="E46" s="28"/>
      <c r="F46" s="405"/>
      <c r="G46" s="405"/>
      <c r="H46" s="405" t="str">
        <f t="shared" si="0"/>
        <v/>
      </c>
      <c r="I46" s="405"/>
      <c r="J46" s="405"/>
      <c r="K46" s="405"/>
      <c r="L46" s="21" t="str">
        <f t="shared" si="1"/>
        <v/>
      </c>
      <c r="M46" s="37"/>
    </row>
    <row r="47" spans="1:13" ht="16.5" customHeight="1" x14ac:dyDescent="0.55000000000000004">
      <c r="A47" s="417"/>
      <c r="B47" s="405"/>
      <c r="C47" s="405"/>
      <c r="D47" s="405"/>
      <c r="E47" s="28"/>
      <c r="F47" s="405"/>
      <c r="G47" s="405"/>
      <c r="H47" s="405" t="str">
        <f t="shared" si="0"/>
        <v/>
      </c>
      <c r="I47" s="405"/>
      <c r="J47" s="405"/>
      <c r="K47" s="405"/>
      <c r="L47" s="21" t="str">
        <f t="shared" si="1"/>
        <v/>
      </c>
      <c r="M47" s="37"/>
    </row>
    <row r="48" spans="1:13" ht="16.5" customHeight="1" x14ac:dyDescent="0.55000000000000004">
      <c r="A48" s="417"/>
      <c r="B48" s="405"/>
      <c r="C48" s="405"/>
      <c r="D48" s="405"/>
      <c r="E48" s="28"/>
      <c r="F48" s="405"/>
      <c r="G48" s="405"/>
      <c r="H48" s="405" t="str">
        <f t="shared" si="0"/>
        <v/>
      </c>
      <c r="I48" s="405"/>
      <c r="J48" s="405"/>
      <c r="K48" s="405"/>
      <c r="L48" s="21" t="str">
        <f t="shared" si="1"/>
        <v/>
      </c>
      <c r="M48" s="37"/>
    </row>
    <row r="49" spans="1:13" ht="16.5" customHeight="1" x14ac:dyDescent="0.55000000000000004">
      <c r="A49" s="417"/>
      <c r="B49" s="405"/>
      <c r="C49" s="405"/>
      <c r="D49" s="405"/>
      <c r="E49" s="28"/>
      <c r="F49" s="405"/>
      <c r="G49" s="405"/>
      <c r="H49" s="405" t="str">
        <f t="shared" si="0"/>
        <v/>
      </c>
      <c r="I49" s="405"/>
      <c r="J49" s="405"/>
      <c r="K49" s="405"/>
      <c r="L49" s="21" t="str">
        <f t="shared" si="1"/>
        <v/>
      </c>
      <c r="M49" s="37"/>
    </row>
    <row r="50" spans="1:13" ht="16.5" customHeight="1" thickBot="1" x14ac:dyDescent="0.6">
      <c r="A50" s="425"/>
      <c r="B50" s="424"/>
      <c r="C50" s="424"/>
      <c r="D50" s="424"/>
      <c r="E50" s="29"/>
      <c r="F50" s="424"/>
      <c r="G50" s="424"/>
      <c r="H50" s="424" t="str">
        <f t="shared" si="0"/>
        <v/>
      </c>
      <c r="I50" s="424"/>
      <c r="J50" s="424"/>
      <c r="K50" s="424"/>
      <c r="L50" s="23" t="str">
        <f t="shared" si="1"/>
        <v/>
      </c>
      <c r="M50" s="37"/>
    </row>
    <row r="51" spans="1:13" ht="16.5" customHeight="1" thickBot="1" x14ac:dyDescent="0.6">
      <c r="A51" s="39"/>
      <c r="B51" s="39"/>
      <c r="C51" s="39"/>
      <c r="D51" s="39"/>
      <c r="E51" s="39"/>
      <c r="F51" s="39"/>
      <c r="G51" s="39"/>
      <c r="H51" s="39"/>
      <c r="I51" s="39"/>
      <c r="J51" s="39"/>
      <c r="K51" s="39"/>
      <c r="L51" s="39"/>
      <c r="M51" s="39"/>
    </row>
    <row r="52" spans="1:13" ht="16.5" customHeight="1" thickBot="1" x14ac:dyDescent="0.6">
      <c r="A52" s="418" t="s">
        <v>24</v>
      </c>
      <c r="B52" s="419"/>
      <c r="C52" s="419"/>
      <c r="D52" s="419"/>
      <c r="E52" s="419"/>
      <c r="F52" s="419"/>
      <c r="G52" s="419"/>
      <c r="H52" s="419"/>
      <c r="I52" s="419"/>
      <c r="J52" s="419"/>
      <c r="K52" s="419"/>
      <c r="L52" s="420"/>
      <c r="M52" s="37"/>
    </row>
    <row r="53" spans="1:13" ht="16.5" customHeight="1" x14ac:dyDescent="0.55000000000000004">
      <c r="A53" s="408"/>
      <c r="B53" s="409"/>
      <c r="C53" s="409"/>
      <c r="D53" s="409"/>
      <c r="E53" s="409"/>
      <c r="F53" s="409"/>
      <c r="G53" s="409"/>
      <c r="H53" s="409"/>
      <c r="I53" s="409"/>
      <c r="J53" s="409"/>
      <c r="K53" s="409"/>
      <c r="L53" s="410"/>
      <c r="M53" s="37"/>
    </row>
    <row r="54" spans="1:13" ht="16.5" customHeight="1" x14ac:dyDescent="0.55000000000000004">
      <c r="A54" s="411"/>
      <c r="B54" s="412"/>
      <c r="C54" s="412"/>
      <c r="D54" s="412"/>
      <c r="E54" s="412"/>
      <c r="F54" s="412"/>
      <c r="G54" s="412"/>
      <c r="H54" s="412"/>
      <c r="I54" s="412"/>
      <c r="J54" s="412"/>
      <c r="K54" s="412"/>
      <c r="L54" s="413"/>
      <c r="M54" s="37"/>
    </row>
    <row r="55" spans="1:13" ht="16.5" customHeight="1" thickBot="1" x14ac:dyDescent="0.6">
      <c r="A55" s="414"/>
      <c r="B55" s="415"/>
      <c r="C55" s="415"/>
      <c r="D55" s="415"/>
      <c r="E55" s="415"/>
      <c r="F55" s="415"/>
      <c r="G55" s="415"/>
      <c r="H55" s="415"/>
      <c r="I55" s="415"/>
      <c r="J55" s="415"/>
      <c r="K55" s="415"/>
      <c r="L55" s="416"/>
      <c r="M55" s="37"/>
    </row>
    <row r="56" spans="1:13" ht="16.5" customHeight="1" x14ac:dyDescent="0.55000000000000004">
      <c r="A56" s="37"/>
      <c r="B56" s="37"/>
      <c r="C56" s="37"/>
      <c r="D56" s="37"/>
      <c r="E56" s="37"/>
      <c r="F56" s="37"/>
      <c r="G56" s="37"/>
      <c r="H56" s="37"/>
      <c r="I56" s="37"/>
      <c r="J56" s="37"/>
      <c r="K56" s="37"/>
      <c r="L56" s="37"/>
      <c r="M56" s="39"/>
    </row>
    <row r="57" spans="1:13" ht="21.75" customHeight="1" x14ac:dyDescent="0.55000000000000004">
      <c r="A57" s="450" t="s">
        <v>47</v>
      </c>
      <c r="B57" s="451"/>
      <c r="C57" s="451"/>
      <c r="D57" s="451"/>
      <c r="E57" s="451"/>
      <c r="F57" s="451"/>
      <c r="G57" s="451"/>
      <c r="H57" s="451"/>
      <c r="I57" s="451"/>
      <c r="J57" s="451"/>
      <c r="K57" s="451"/>
      <c r="L57" s="451"/>
      <c r="M57" s="39"/>
    </row>
    <row r="58" spans="1:13" ht="21.75" customHeight="1" x14ac:dyDescent="0.55000000000000004">
      <c r="A58" s="451"/>
      <c r="B58" s="451"/>
      <c r="C58" s="451"/>
      <c r="D58" s="451"/>
      <c r="E58" s="451"/>
      <c r="F58" s="451"/>
      <c r="G58" s="451"/>
      <c r="H58" s="451"/>
      <c r="I58" s="451"/>
      <c r="J58" s="451"/>
      <c r="K58" s="451"/>
      <c r="L58" s="451"/>
      <c r="M58" s="39"/>
    </row>
    <row r="59" spans="1:13" ht="16.5" customHeight="1" x14ac:dyDescent="0.55000000000000004">
      <c r="A59" s="40"/>
      <c r="B59" s="40"/>
      <c r="C59" s="40"/>
      <c r="D59" s="40"/>
      <c r="E59" s="40"/>
      <c r="F59" s="40"/>
      <c r="G59" s="40"/>
      <c r="H59" s="40"/>
      <c r="I59" s="40"/>
      <c r="J59" s="40"/>
      <c r="K59" s="40"/>
      <c r="L59" s="40"/>
      <c r="M59" s="39"/>
    </row>
    <row r="60" spans="1:13" ht="16.5" customHeight="1" x14ac:dyDescent="0.55000000000000004">
      <c r="A60" s="37"/>
      <c r="B60" s="37"/>
      <c r="C60" s="41"/>
      <c r="D60" s="41"/>
      <c r="E60" s="41"/>
      <c r="F60" s="37"/>
      <c r="G60" s="37"/>
      <c r="H60" s="37"/>
      <c r="I60" s="37"/>
      <c r="J60" s="37"/>
      <c r="K60" s="37"/>
      <c r="L60" s="37"/>
      <c r="M60" s="39"/>
    </row>
    <row r="61" spans="1:13" ht="16.5" customHeight="1" thickBot="1" x14ac:dyDescent="0.6">
      <c r="A61" s="445" t="s">
        <v>12</v>
      </c>
      <c r="B61" s="445"/>
      <c r="C61" s="444"/>
      <c r="D61" s="444"/>
      <c r="E61" s="444"/>
      <c r="F61" s="41"/>
      <c r="G61" s="445" t="s">
        <v>40</v>
      </c>
      <c r="H61" s="445"/>
      <c r="I61" s="444"/>
      <c r="J61" s="444"/>
      <c r="K61" s="444"/>
      <c r="L61" s="37"/>
      <c r="M61" s="39"/>
    </row>
    <row r="62" spans="1:13" ht="16.5" customHeight="1" x14ac:dyDescent="0.55000000000000004">
      <c r="A62" s="37"/>
      <c r="B62" s="37"/>
      <c r="C62" s="37"/>
      <c r="D62" s="37"/>
      <c r="E62" s="37"/>
      <c r="F62" s="37"/>
      <c r="G62" s="37"/>
      <c r="H62" s="37"/>
      <c r="I62" s="37"/>
      <c r="J62" s="37"/>
      <c r="K62" s="37"/>
      <c r="L62" s="37"/>
      <c r="M62" s="39"/>
    </row>
    <row r="63" spans="1:13" ht="16.5" customHeight="1" thickBot="1" x14ac:dyDescent="0.6">
      <c r="A63" s="445" t="s">
        <v>49</v>
      </c>
      <c r="B63" s="445"/>
      <c r="C63" s="444"/>
      <c r="D63" s="444"/>
      <c r="E63" s="444"/>
      <c r="F63" s="37"/>
      <c r="G63" s="445" t="s">
        <v>41</v>
      </c>
      <c r="H63" s="445"/>
      <c r="I63" s="444"/>
      <c r="J63" s="444"/>
      <c r="K63" s="444"/>
      <c r="L63" s="37"/>
      <c r="M63" s="39"/>
    </row>
    <row r="64" spans="1:13" ht="16.5" customHeight="1" x14ac:dyDescent="0.55000000000000004">
      <c r="A64" s="446"/>
      <c r="B64" s="446"/>
      <c r="C64" s="446"/>
      <c r="D64" s="446"/>
      <c r="E64" s="446"/>
      <c r="F64" s="446"/>
      <c r="G64" s="446"/>
      <c r="H64" s="446"/>
      <c r="I64" s="446"/>
      <c r="J64" s="446"/>
      <c r="K64" s="446"/>
      <c r="L64" s="446"/>
      <c r="M64" s="37"/>
    </row>
    <row r="65" spans="1:13" ht="16.5" customHeight="1" x14ac:dyDescent="0.55000000000000004">
      <c r="A65" s="40"/>
      <c r="B65" s="40"/>
      <c r="C65" s="40"/>
      <c r="D65" s="40"/>
      <c r="E65" s="40"/>
      <c r="F65" s="40"/>
      <c r="G65" s="40"/>
      <c r="H65" s="40"/>
      <c r="I65" s="40"/>
      <c r="J65" s="40"/>
      <c r="K65" s="40"/>
      <c r="L65" s="40"/>
      <c r="M65" s="37"/>
    </row>
    <row r="66" spans="1:13" ht="16.5" customHeight="1" x14ac:dyDescent="0.55000000000000004">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99" priority="1" operator="containsText" text="Fail">
      <formula>NOT(ISERROR(SEARCH("Fail",L42)))</formula>
    </cfRule>
    <cfRule type="containsText" dxfId="98"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S155"/>
  <sheetViews>
    <sheetView topLeftCell="A28" zoomScale="70" zoomScaleNormal="70" workbookViewId="0">
      <selection activeCell="A7" sqref="A7"/>
    </sheetView>
  </sheetViews>
  <sheetFormatPr defaultColWidth="12.41796875" defaultRowHeight="16.5" customHeight="1" x14ac:dyDescent="0.55000000000000004"/>
  <cols>
    <col min="1" max="4" width="13" style="10" customWidth="1"/>
    <col min="5" max="5" width="16.83984375" style="10" customWidth="1"/>
    <col min="6" max="12" width="13" style="10" customWidth="1"/>
    <col min="13" max="14" width="12.41796875" style="10"/>
    <col min="15" max="15" width="13.68359375" style="10" bestFit="1" customWidth="1"/>
    <col min="16" max="16" width="14.83984375" style="10" bestFit="1" customWidth="1"/>
    <col min="17" max="17" width="12" style="10" bestFit="1" customWidth="1"/>
    <col min="18" max="16384" width="12.41796875" style="10"/>
  </cols>
  <sheetData>
    <row r="1" spans="1:13" customFormat="1" ht="15.75" customHeight="1" x14ac:dyDescent="0.55000000000000004">
      <c r="A1" s="447"/>
      <c r="B1" s="447"/>
      <c r="C1" s="447"/>
      <c r="D1" s="447"/>
      <c r="E1" s="448" t="s">
        <v>48</v>
      </c>
      <c r="F1" s="448"/>
      <c r="G1" s="448"/>
      <c r="H1" s="448"/>
      <c r="I1" s="448"/>
      <c r="J1" s="448"/>
      <c r="K1" s="448"/>
      <c r="L1" s="448"/>
      <c r="M1" s="32"/>
    </row>
    <row r="2" spans="1:13" customFormat="1" ht="15.75" customHeight="1" x14ac:dyDescent="0.55000000000000004">
      <c r="A2" s="447"/>
      <c r="B2" s="447"/>
      <c r="C2" s="447"/>
      <c r="D2" s="447"/>
      <c r="E2" s="448"/>
      <c r="F2" s="448"/>
      <c r="G2" s="448"/>
      <c r="H2" s="448"/>
      <c r="I2" s="448"/>
      <c r="J2" s="448"/>
      <c r="K2" s="448"/>
      <c r="L2" s="448"/>
      <c r="M2" s="32"/>
    </row>
    <row r="3" spans="1:13" customFormat="1" ht="15.75" customHeight="1" x14ac:dyDescent="0.55000000000000004">
      <c r="A3" s="447"/>
      <c r="B3" s="447"/>
      <c r="C3" s="447"/>
      <c r="D3" s="447"/>
      <c r="E3" s="448"/>
      <c r="F3" s="448"/>
      <c r="G3" s="448"/>
      <c r="H3" s="448"/>
      <c r="I3" s="448"/>
      <c r="J3" s="448"/>
      <c r="K3" s="448"/>
      <c r="L3" s="448"/>
      <c r="M3" s="32"/>
    </row>
    <row r="4" spans="1:13" customFormat="1" ht="15.75" customHeight="1" x14ac:dyDescent="0.55000000000000004">
      <c r="A4" s="447"/>
      <c r="B4" s="447"/>
      <c r="C4" s="447"/>
      <c r="D4" s="447"/>
      <c r="E4" s="457" t="s">
        <v>2605</v>
      </c>
      <c r="F4" s="457"/>
      <c r="G4" s="457"/>
      <c r="H4" s="457"/>
      <c r="I4" s="457"/>
      <c r="J4" s="457"/>
      <c r="K4" s="457"/>
      <c r="L4" s="457"/>
      <c r="M4" s="32"/>
    </row>
    <row r="5" spans="1:13" customFormat="1" ht="15.75" customHeight="1" x14ac:dyDescent="0.55000000000000004">
      <c r="A5" s="447"/>
      <c r="B5" s="447"/>
      <c r="C5" s="447"/>
      <c r="D5" s="447"/>
      <c r="E5" s="457"/>
      <c r="F5" s="457"/>
      <c r="G5" s="457"/>
      <c r="H5" s="457"/>
      <c r="I5" s="457"/>
      <c r="J5" s="457"/>
      <c r="K5" s="457"/>
      <c r="L5" s="457"/>
      <c r="M5" s="32"/>
    </row>
    <row r="6" spans="1:13" customFormat="1" ht="15.75" customHeight="1" x14ac:dyDescent="0.55000000000000004">
      <c r="A6" s="447"/>
      <c r="B6" s="447"/>
      <c r="C6" s="447"/>
      <c r="D6" s="447"/>
      <c r="E6" s="457"/>
      <c r="F6" s="457"/>
      <c r="G6" s="457"/>
      <c r="H6" s="457"/>
      <c r="I6" s="457"/>
      <c r="J6" s="457"/>
      <c r="K6" s="457"/>
      <c r="L6" s="457"/>
      <c r="M6" s="32"/>
    </row>
    <row r="7" spans="1:13" customFormat="1" ht="16.5" customHeight="1" x14ac:dyDescent="0.55000000000000004">
      <c r="A7" s="32"/>
      <c r="B7" s="32"/>
      <c r="C7" s="32"/>
      <c r="D7" s="32"/>
      <c r="E7" s="101"/>
      <c r="F7" s="101"/>
      <c r="G7" s="101"/>
      <c r="H7" s="101"/>
      <c r="I7" s="101"/>
      <c r="J7" s="101"/>
      <c r="K7" s="101"/>
      <c r="L7" s="101"/>
      <c r="M7" s="32"/>
    </row>
    <row r="8" spans="1:13" customFormat="1" ht="16.5" customHeight="1" thickBot="1" x14ac:dyDescent="0.6">
      <c r="A8" s="32"/>
      <c r="B8" s="32"/>
      <c r="C8" s="32"/>
      <c r="D8" s="32"/>
      <c r="E8" s="43"/>
      <c r="F8" s="43"/>
      <c r="G8" s="43"/>
      <c r="H8" s="43"/>
      <c r="I8" s="43"/>
      <c r="J8" s="43"/>
      <c r="K8" s="43"/>
      <c r="L8" s="43"/>
      <c r="M8" s="32"/>
    </row>
    <row r="9" spans="1:13" ht="18.75" customHeight="1" thickBot="1" x14ac:dyDescent="0.6">
      <c r="A9" s="418" t="s">
        <v>28</v>
      </c>
      <c r="B9" s="419"/>
      <c r="C9" s="419"/>
      <c r="D9" s="419"/>
      <c r="E9" s="419"/>
      <c r="F9" s="420"/>
      <c r="G9" s="418" t="s">
        <v>29</v>
      </c>
      <c r="H9" s="419"/>
      <c r="I9" s="419"/>
      <c r="J9" s="419"/>
      <c r="K9" s="419"/>
      <c r="L9" s="420"/>
      <c r="M9" s="37"/>
    </row>
    <row r="10" spans="1:13" ht="18.75" customHeight="1" x14ac:dyDescent="0.55000000000000004">
      <c r="A10" s="430" t="s">
        <v>31</v>
      </c>
      <c r="B10" s="428"/>
      <c r="C10" s="481"/>
      <c r="D10" s="481"/>
      <c r="E10" s="481"/>
      <c r="F10" s="482"/>
      <c r="G10" s="430" t="s">
        <v>36</v>
      </c>
      <c r="H10" s="428"/>
      <c r="I10" s="433"/>
      <c r="J10" s="433"/>
      <c r="K10" s="433"/>
      <c r="L10" s="434"/>
      <c r="M10" s="37"/>
    </row>
    <row r="11" spans="1:13" ht="18.75" customHeight="1" x14ac:dyDescent="0.55000000000000004">
      <c r="A11" s="403" t="s">
        <v>32</v>
      </c>
      <c r="B11" s="404"/>
      <c r="C11" s="405"/>
      <c r="D11" s="405"/>
      <c r="E11" s="405"/>
      <c r="F11" s="427"/>
      <c r="G11" s="403" t="s">
        <v>37</v>
      </c>
      <c r="H11" s="404"/>
      <c r="I11" s="405"/>
      <c r="J11" s="405"/>
      <c r="K11" s="405"/>
      <c r="L11" s="427"/>
      <c r="M11" s="37"/>
    </row>
    <row r="12" spans="1:13" ht="18.75" customHeight="1" x14ac:dyDescent="0.55000000000000004">
      <c r="A12" s="403"/>
      <c r="B12" s="404"/>
      <c r="C12" s="405"/>
      <c r="D12" s="405"/>
      <c r="E12" s="405"/>
      <c r="F12" s="427"/>
      <c r="G12" s="403" t="s">
        <v>38</v>
      </c>
      <c r="H12" s="404"/>
      <c r="I12" s="405"/>
      <c r="J12" s="405"/>
      <c r="K12" s="405"/>
      <c r="L12" s="427"/>
      <c r="M12" s="37"/>
    </row>
    <row r="13" spans="1:13" ht="18.75" customHeight="1" x14ac:dyDescent="0.55000000000000004">
      <c r="A13" s="403"/>
      <c r="B13" s="404"/>
      <c r="C13" s="405"/>
      <c r="D13" s="405"/>
      <c r="E13" s="405"/>
      <c r="F13" s="427"/>
      <c r="G13" s="403" t="s">
        <v>39</v>
      </c>
      <c r="H13" s="404"/>
      <c r="I13" s="405" t="s">
        <v>50</v>
      </c>
      <c r="J13" s="405"/>
      <c r="K13" s="405"/>
      <c r="L13" s="427"/>
      <c r="M13" s="37"/>
    </row>
    <row r="14" spans="1:13" ht="18.75" customHeight="1" x14ac:dyDescent="0.55000000000000004">
      <c r="A14" s="403"/>
      <c r="B14" s="404"/>
      <c r="C14" s="405" t="s">
        <v>1784</v>
      </c>
      <c r="D14" s="405"/>
      <c r="E14" s="405"/>
      <c r="F14" s="427"/>
      <c r="G14" s="403" t="s">
        <v>34</v>
      </c>
      <c r="H14" s="404"/>
      <c r="I14" s="437"/>
      <c r="J14" s="437"/>
      <c r="K14" s="437"/>
      <c r="L14" s="438"/>
      <c r="M14" s="37"/>
    </row>
    <row r="15" spans="1:13" ht="18.75" customHeight="1" thickBot="1" x14ac:dyDescent="0.6">
      <c r="A15" s="435" t="s">
        <v>33</v>
      </c>
      <c r="B15" s="436"/>
      <c r="C15" s="477"/>
      <c r="D15" s="477"/>
      <c r="E15" s="477"/>
      <c r="F15" s="478"/>
      <c r="G15" s="435" t="s">
        <v>35</v>
      </c>
      <c r="H15" s="436"/>
      <c r="I15" s="439"/>
      <c r="J15" s="439"/>
      <c r="K15" s="439"/>
      <c r="L15" s="440"/>
      <c r="M15" s="37"/>
    </row>
    <row r="16" spans="1:13" ht="15.75" customHeight="1" x14ac:dyDescent="0.55000000000000004">
      <c r="A16" s="67"/>
      <c r="B16" s="67"/>
      <c r="C16" s="149"/>
      <c r="D16" s="149"/>
      <c r="E16" s="149"/>
      <c r="F16" s="149"/>
      <c r="G16" s="67"/>
      <c r="H16" s="67"/>
      <c r="I16" s="68"/>
      <c r="J16" s="68"/>
      <c r="K16" s="68"/>
      <c r="L16" s="68"/>
      <c r="M16" s="37"/>
    </row>
    <row r="17" spans="1:19" ht="16.5" customHeight="1" x14ac:dyDescent="0.55000000000000004">
      <c r="A17" s="37"/>
      <c r="B17" s="37"/>
      <c r="C17" s="37"/>
      <c r="D17" s="37"/>
      <c r="E17" s="37"/>
      <c r="F17" s="37"/>
      <c r="G17" s="37"/>
      <c r="H17" s="37"/>
      <c r="I17" s="37"/>
      <c r="J17" s="37"/>
      <c r="K17" s="37"/>
      <c r="L17" s="37"/>
      <c r="M17" s="87"/>
    </row>
    <row r="18" spans="1:19" ht="29.25" customHeight="1" x14ac:dyDescent="0.55000000000000004">
      <c r="A18" s="450" t="s">
        <v>1768</v>
      </c>
      <c r="B18" s="450"/>
      <c r="C18" s="450"/>
      <c r="D18" s="450"/>
      <c r="E18" s="450"/>
      <c r="F18" s="450"/>
      <c r="G18" s="450"/>
      <c r="H18" s="450"/>
      <c r="I18" s="450"/>
      <c r="J18" s="450"/>
      <c r="K18" s="450"/>
      <c r="L18" s="450"/>
      <c r="M18" s="87"/>
    </row>
    <row r="19" spans="1:19" ht="29.25" customHeight="1" x14ac:dyDescent="0.55000000000000004">
      <c r="A19" s="450"/>
      <c r="B19" s="450"/>
      <c r="C19" s="450"/>
      <c r="D19" s="450"/>
      <c r="E19" s="450"/>
      <c r="F19" s="450"/>
      <c r="G19" s="450"/>
      <c r="H19" s="450"/>
      <c r="I19" s="450"/>
      <c r="J19" s="450"/>
      <c r="K19" s="450"/>
      <c r="L19" s="450"/>
      <c r="M19" s="87"/>
    </row>
    <row r="20" spans="1:19" ht="16.5" customHeight="1" x14ac:dyDescent="0.55000000000000004">
      <c r="A20" s="148"/>
      <c r="B20" s="148"/>
      <c r="C20" s="148"/>
      <c r="D20" s="148"/>
      <c r="E20" s="148"/>
      <c r="F20" s="148"/>
      <c r="G20" s="148"/>
      <c r="H20" s="148"/>
      <c r="I20" s="148"/>
      <c r="J20" s="148"/>
      <c r="K20" s="148"/>
      <c r="L20" s="148"/>
      <c r="M20" s="147"/>
    </row>
    <row r="21" spans="1:19" ht="16.5" customHeight="1" thickBot="1" x14ac:dyDescent="0.6">
      <c r="A21" s="37"/>
      <c r="B21" s="37"/>
      <c r="C21" s="37"/>
      <c r="D21" s="37"/>
      <c r="E21" s="37"/>
      <c r="F21" s="37"/>
      <c r="G21" s="37"/>
      <c r="H21" s="37"/>
      <c r="I21" s="37"/>
      <c r="J21" s="37"/>
      <c r="K21" s="37"/>
      <c r="L21" s="37"/>
      <c r="M21" s="87"/>
    </row>
    <row r="22" spans="1:19" ht="19.5" customHeight="1" thickBot="1" x14ac:dyDescent="0.6">
      <c r="A22" s="418" t="s">
        <v>20</v>
      </c>
      <c r="B22" s="419"/>
      <c r="C22" s="419"/>
      <c r="D22" s="419"/>
      <c r="E22" s="419"/>
      <c r="F22" s="419"/>
      <c r="G22" s="419"/>
      <c r="H22" s="419"/>
      <c r="I22" s="419"/>
      <c r="J22" s="419"/>
      <c r="K22" s="419"/>
      <c r="L22" s="420"/>
      <c r="M22" s="37"/>
    </row>
    <row r="23" spans="1:19" ht="19.5" customHeight="1" x14ac:dyDescent="0.55000000000000004">
      <c r="A23" s="430" t="s">
        <v>23</v>
      </c>
      <c r="B23" s="428"/>
      <c r="C23" s="428"/>
      <c r="D23" s="428"/>
      <c r="E23" s="428" t="s">
        <v>22</v>
      </c>
      <c r="F23" s="428"/>
      <c r="G23" s="428" t="s">
        <v>21</v>
      </c>
      <c r="H23" s="428"/>
      <c r="I23" s="428" t="s">
        <v>53</v>
      </c>
      <c r="J23" s="428"/>
      <c r="K23" s="428" t="s">
        <v>54</v>
      </c>
      <c r="L23" s="429"/>
      <c r="M23" s="37"/>
    </row>
    <row r="24" spans="1:19" ht="19.5" customHeight="1" x14ac:dyDescent="0.55000000000000004">
      <c r="A24" s="479"/>
      <c r="B24" s="475"/>
      <c r="C24" s="475"/>
      <c r="D24" s="475"/>
      <c r="E24" s="475"/>
      <c r="F24" s="475"/>
      <c r="G24" s="475"/>
      <c r="H24" s="475"/>
      <c r="I24" s="475"/>
      <c r="J24" s="475"/>
      <c r="K24" s="475"/>
      <c r="L24" s="480"/>
      <c r="M24" s="37"/>
    </row>
    <row r="25" spans="1:19" ht="19.5" customHeight="1" x14ac:dyDescent="0.55000000000000004">
      <c r="A25" s="479"/>
      <c r="B25" s="475"/>
      <c r="C25" s="475"/>
      <c r="D25" s="475"/>
      <c r="E25" s="475"/>
      <c r="F25" s="475"/>
      <c r="G25" s="475"/>
      <c r="H25" s="475"/>
      <c r="I25" s="475"/>
      <c r="J25" s="475"/>
      <c r="K25" s="475"/>
      <c r="L25" s="480"/>
      <c r="M25" s="37"/>
    </row>
    <row r="26" spans="1:19" ht="19.5" customHeight="1" x14ac:dyDescent="0.55000000000000004">
      <c r="A26" s="479"/>
      <c r="B26" s="475"/>
      <c r="C26" s="475"/>
      <c r="D26" s="475"/>
      <c r="E26" s="475"/>
      <c r="F26" s="475"/>
      <c r="G26" s="475"/>
      <c r="H26" s="475"/>
      <c r="I26" s="475"/>
      <c r="J26" s="475"/>
      <c r="K26" s="475"/>
      <c r="L26" s="480"/>
      <c r="M26" s="37"/>
    </row>
    <row r="27" spans="1:19" ht="19.5" customHeight="1" x14ac:dyDescent="0.55000000000000004">
      <c r="A27" s="479" t="s">
        <v>1785</v>
      </c>
      <c r="B27" s="475"/>
      <c r="C27" s="475"/>
      <c r="D27" s="475"/>
      <c r="E27" s="475" t="s">
        <v>1785</v>
      </c>
      <c r="F27" s="475"/>
      <c r="G27" s="475" t="s">
        <v>1785</v>
      </c>
      <c r="H27" s="475"/>
      <c r="I27" s="475" t="s">
        <v>1785</v>
      </c>
      <c r="J27" s="475"/>
      <c r="K27" s="475" t="s">
        <v>1785</v>
      </c>
      <c r="L27" s="480"/>
      <c r="M27" s="37"/>
    </row>
    <row r="28" spans="1:19" ht="19.5" customHeight="1" thickBot="1" x14ac:dyDescent="0.6">
      <c r="A28" s="476" t="s">
        <v>1785</v>
      </c>
      <c r="B28" s="477"/>
      <c r="C28" s="477"/>
      <c r="D28" s="477"/>
      <c r="E28" s="477" t="s">
        <v>1785</v>
      </c>
      <c r="F28" s="477"/>
      <c r="G28" s="477" t="s">
        <v>1785</v>
      </c>
      <c r="H28" s="477"/>
      <c r="I28" s="477" t="s">
        <v>1785</v>
      </c>
      <c r="J28" s="477"/>
      <c r="K28" s="477" t="s">
        <v>1785</v>
      </c>
      <c r="L28" s="478"/>
      <c r="M28" s="37"/>
    </row>
    <row r="29" spans="1:19" ht="16.5" customHeight="1" x14ac:dyDescent="0.55000000000000004">
      <c r="A29" s="102"/>
      <c r="B29" s="102"/>
      <c r="C29" s="102"/>
      <c r="D29" s="102"/>
      <c r="E29" s="102"/>
      <c r="F29" s="102"/>
      <c r="G29" s="102"/>
      <c r="H29" s="102"/>
      <c r="I29" s="102"/>
      <c r="J29" s="102"/>
      <c r="K29" s="102"/>
      <c r="L29" s="102"/>
      <c r="M29" s="37"/>
    </row>
    <row r="30" spans="1:19" ht="16.5" customHeight="1" thickBot="1" x14ac:dyDescent="0.6">
      <c r="A30" s="37"/>
      <c r="B30" s="37"/>
      <c r="C30" s="37"/>
      <c r="D30" s="37"/>
      <c r="E30" s="37"/>
      <c r="F30" s="37"/>
      <c r="G30" s="37"/>
      <c r="H30" s="37"/>
      <c r="I30" s="37"/>
      <c r="J30" s="37"/>
      <c r="K30" s="37"/>
      <c r="L30" s="37"/>
      <c r="M30" s="87"/>
    </row>
    <row r="31" spans="1:19" ht="19.5" customHeight="1" thickBot="1" x14ac:dyDescent="0.6">
      <c r="A31" s="418" t="s">
        <v>13</v>
      </c>
      <c r="B31" s="419"/>
      <c r="C31" s="419"/>
      <c r="D31" s="419"/>
      <c r="E31" s="419"/>
      <c r="F31" s="419"/>
      <c r="G31" s="419"/>
      <c r="H31" s="419"/>
      <c r="I31" s="419"/>
      <c r="J31" s="419"/>
      <c r="K31" s="419"/>
      <c r="L31" s="420"/>
      <c r="M31" s="37"/>
    </row>
    <row r="32" spans="1:19" ht="19.5" customHeight="1" x14ac:dyDescent="0.55000000000000004">
      <c r="A32" s="430" t="s">
        <v>30</v>
      </c>
      <c r="B32" s="428"/>
      <c r="C32" s="441" t="str">
        <f>IF(C34="","",LOOKUP(C34,Models,Description))</f>
        <v/>
      </c>
      <c r="D32" s="441"/>
      <c r="E32" s="441"/>
      <c r="F32" s="441"/>
      <c r="G32" s="441"/>
      <c r="H32" s="441"/>
      <c r="I32" s="428" t="s">
        <v>25</v>
      </c>
      <c r="J32" s="428"/>
      <c r="K32" s="441" t="s">
        <v>1769</v>
      </c>
      <c r="L32" s="442"/>
      <c r="M32" s="37"/>
      <c r="N32" s="131"/>
      <c r="O32" s="131"/>
      <c r="P32" s="131"/>
      <c r="Q32" s="131"/>
      <c r="R32" s="131"/>
      <c r="S32" s="131"/>
    </row>
    <row r="33" spans="1:13" ht="19.5" customHeight="1" x14ac:dyDescent="0.55000000000000004">
      <c r="A33" s="403" t="s">
        <v>15</v>
      </c>
      <c r="B33" s="404"/>
      <c r="C33" s="475"/>
      <c r="D33" s="475"/>
      <c r="E33" s="404" t="s">
        <v>16</v>
      </c>
      <c r="F33" s="404"/>
      <c r="G33" s="405"/>
      <c r="H33" s="405"/>
      <c r="I33" s="404" t="s">
        <v>18</v>
      </c>
      <c r="J33" s="404"/>
      <c r="K33" s="405"/>
      <c r="L33" s="427"/>
      <c r="M33" s="37"/>
    </row>
    <row r="34" spans="1:13" ht="19.5" customHeight="1" x14ac:dyDescent="0.55000000000000004">
      <c r="A34" s="403" t="s">
        <v>14</v>
      </c>
      <c r="B34" s="404"/>
      <c r="C34" s="405"/>
      <c r="D34" s="405"/>
      <c r="E34" s="404" t="s">
        <v>42</v>
      </c>
      <c r="F34" s="404"/>
      <c r="G34" s="405"/>
      <c r="H34" s="405"/>
      <c r="I34" s="404" t="s">
        <v>43</v>
      </c>
      <c r="J34" s="404"/>
      <c r="K34" s="405"/>
      <c r="L34" s="427"/>
      <c r="M34" s="37"/>
    </row>
    <row r="35" spans="1:13" ht="19.5" customHeight="1" x14ac:dyDescent="0.55000000000000004">
      <c r="A35" s="403" t="s">
        <v>17</v>
      </c>
      <c r="B35" s="404"/>
      <c r="C35" s="405"/>
      <c r="D35" s="405"/>
      <c r="E35" s="404" t="s">
        <v>26</v>
      </c>
      <c r="F35" s="404"/>
      <c r="G35" s="405"/>
      <c r="H35" s="405"/>
      <c r="I35" s="404" t="s">
        <v>27</v>
      </c>
      <c r="J35" s="404"/>
      <c r="K35" s="405"/>
      <c r="L35" s="427"/>
      <c r="M35" s="37"/>
    </row>
    <row r="36" spans="1:13" ht="33.75" customHeight="1" x14ac:dyDescent="0.55000000000000004">
      <c r="A36" s="403" t="s">
        <v>19</v>
      </c>
      <c r="B36" s="404"/>
      <c r="C36" s="564" t="str">
        <f>IF(C34="","",LOOKUP(C34,Models,Accuracy))</f>
        <v/>
      </c>
      <c r="D36" s="564"/>
      <c r="E36" s="564"/>
      <c r="F36" s="564"/>
      <c r="G36" s="564"/>
      <c r="H36" s="564"/>
      <c r="I36" s="564"/>
      <c r="J36" s="564"/>
      <c r="K36" s="564"/>
      <c r="L36" s="565"/>
      <c r="M36" s="37"/>
    </row>
    <row r="37" spans="1:13" ht="18.75" customHeight="1" x14ac:dyDescent="0.55000000000000004">
      <c r="A37" s="555"/>
      <c r="B37" s="556"/>
      <c r="C37" s="556"/>
      <c r="D37" s="557"/>
      <c r="E37" s="404" t="s">
        <v>55</v>
      </c>
      <c r="F37" s="404"/>
      <c r="G37" s="405"/>
      <c r="H37" s="405"/>
      <c r="I37" s="404" t="s">
        <v>43</v>
      </c>
      <c r="J37" s="404"/>
      <c r="K37" s="405"/>
      <c r="L37" s="427"/>
      <c r="M37" s="37"/>
    </row>
    <row r="38" spans="1:13" ht="18.75" customHeight="1" x14ac:dyDescent="0.55000000000000004">
      <c r="A38" s="403" t="s">
        <v>17</v>
      </c>
      <c r="B38" s="404"/>
      <c r="C38" s="405"/>
      <c r="D38" s="405"/>
      <c r="E38" s="404" t="s">
        <v>26</v>
      </c>
      <c r="F38" s="404"/>
      <c r="G38" s="405"/>
      <c r="H38" s="405"/>
      <c r="I38" s="404" t="s">
        <v>27</v>
      </c>
      <c r="J38" s="404"/>
      <c r="K38" s="405"/>
      <c r="L38" s="427"/>
      <c r="M38" s="37"/>
    </row>
    <row r="39" spans="1:13" ht="33.75" customHeight="1" thickBot="1" x14ac:dyDescent="0.6">
      <c r="A39" s="435" t="s">
        <v>19</v>
      </c>
      <c r="B39" s="436"/>
      <c r="C39" s="473" t="str">
        <f>IF(C34="","",LOOKUP(C34,Models,Accuracy))</f>
        <v/>
      </c>
      <c r="D39" s="473"/>
      <c r="E39" s="473"/>
      <c r="F39" s="473"/>
      <c r="G39" s="473"/>
      <c r="H39" s="473"/>
      <c r="I39" s="473"/>
      <c r="J39" s="473"/>
      <c r="K39" s="473"/>
      <c r="L39" s="474"/>
      <c r="M39" s="37"/>
    </row>
    <row r="40" spans="1:13" ht="15.75" customHeight="1" x14ac:dyDescent="0.55000000000000004">
      <c r="A40" s="67"/>
      <c r="B40" s="67"/>
      <c r="C40" s="146"/>
      <c r="D40" s="146"/>
      <c r="E40" s="146"/>
      <c r="F40" s="146"/>
      <c r="G40" s="146"/>
      <c r="H40" s="146"/>
      <c r="I40" s="146"/>
      <c r="J40" s="146"/>
      <c r="K40" s="146"/>
      <c r="L40" s="146"/>
      <c r="M40" s="37"/>
    </row>
    <row r="41" spans="1:13" ht="16.5" customHeight="1" thickBot="1" x14ac:dyDescent="0.6">
      <c r="A41" s="85"/>
      <c r="B41" s="85"/>
      <c r="C41" s="85"/>
      <c r="D41" s="85"/>
      <c r="E41" s="85"/>
      <c r="F41" s="85"/>
      <c r="G41" s="85"/>
      <c r="H41" s="85"/>
      <c r="I41" s="85"/>
      <c r="J41" s="85"/>
      <c r="K41" s="85"/>
      <c r="L41" s="85"/>
      <c r="M41" s="87"/>
    </row>
    <row r="42" spans="1:13" ht="21" customHeight="1" thickBot="1" x14ac:dyDescent="0.6">
      <c r="A42" s="418" t="s">
        <v>7</v>
      </c>
      <c r="B42" s="419"/>
      <c r="C42" s="419"/>
      <c r="D42" s="419"/>
      <c r="E42" s="419"/>
      <c r="F42" s="419"/>
      <c r="G42" s="419"/>
      <c r="H42" s="419"/>
      <c r="I42" s="419"/>
      <c r="J42" s="419"/>
      <c r="K42" s="419"/>
      <c r="L42" s="420"/>
      <c r="M42" s="37"/>
    </row>
    <row r="43" spans="1:13" ht="21" customHeight="1" thickBot="1" x14ac:dyDescent="0.6">
      <c r="A43" s="421" t="s">
        <v>8</v>
      </c>
      <c r="B43" s="422"/>
      <c r="C43" s="24"/>
      <c r="D43" s="422" t="s">
        <v>9</v>
      </c>
      <c r="E43" s="422"/>
      <c r="F43" s="24"/>
      <c r="G43" s="422" t="s">
        <v>10</v>
      </c>
      <c r="H43" s="422"/>
      <c r="I43" s="24"/>
      <c r="J43" s="422" t="s">
        <v>11</v>
      </c>
      <c r="K43" s="422"/>
      <c r="L43" s="25"/>
      <c r="M43" s="37"/>
    </row>
    <row r="44" spans="1:13" ht="15.75" customHeight="1" x14ac:dyDescent="0.55000000000000004">
      <c r="A44" s="66"/>
      <c r="B44" s="66"/>
      <c r="C44" s="146"/>
      <c r="D44" s="66"/>
      <c r="E44" s="66"/>
      <c r="F44" s="146"/>
      <c r="G44" s="66"/>
      <c r="H44" s="66"/>
      <c r="I44" s="146"/>
      <c r="J44" s="66"/>
      <c r="K44" s="66"/>
      <c r="L44" s="146"/>
      <c r="M44" s="37"/>
    </row>
    <row r="45" spans="1:13" ht="16.5" customHeight="1" thickBot="1" x14ac:dyDescent="0.6">
      <c r="A45" s="87"/>
      <c r="B45" s="87"/>
      <c r="C45" s="87"/>
      <c r="D45" s="87"/>
      <c r="E45" s="87"/>
      <c r="F45" s="87"/>
      <c r="G45" s="87"/>
      <c r="H45" s="87"/>
      <c r="I45" s="87"/>
      <c r="J45" s="87"/>
      <c r="K45" s="87"/>
      <c r="L45" s="87"/>
      <c r="M45" s="87"/>
    </row>
    <row r="46" spans="1:13" ht="16.5" customHeight="1" thickBot="1" x14ac:dyDescent="0.6">
      <c r="A46" s="418" t="s">
        <v>24</v>
      </c>
      <c r="B46" s="419"/>
      <c r="C46" s="419"/>
      <c r="D46" s="419"/>
      <c r="E46" s="419"/>
      <c r="F46" s="419"/>
      <c r="G46" s="419"/>
      <c r="H46" s="419"/>
      <c r="I46" s="419"/>
      <c r="J46" s="419"/>
      <c r="K46" s="419"/>
      <c r="L46" s="420"/>
      <c r="M46" s="37"/>
    </row>
    <row r="47" spans="1:13" ht="16.5" customHeight="1" x14ac:dyDescent="0.55000000000000004">
      <c r="A47" s="408"/>
      <c r="B47" s="409"/>
      <c r="C47" s="409"/>
      <c r="D47" s="409"/>
      <c r="E47" s="409"/>
      <c r="F47" s="409"/>
      <c r="G47" s="409"/>
      <c r="H47" s="409"/>
      <c r="I47" s="409"/>
      <c r="J47" s="409"/>
      <c r="K47" s="409"/>
      <c r="L47" s="410"/>
      <c r="M47" s="37"/>
    </row>
    <row r="48" spans="1:13" ht="16.5" customHeight="1" x14ac:dyDescent="0.55000000000000004">
      <c r="A48" s="411"/>
      <c r="B48" s="412"/>
      <c r="C48" s="412"/>
      <c r="D48" s="412"/>
      <c r="E48" s="412"/>
      <c r="F48" s="412"/>
      <c r="G48" s="412"/>
      <c r="H48" s="412"/>
      <c r="I48" s="412"/>
      <c r="J48" s="412"/>
      <c r="K48" s="412"/>
      <c r="L48" s="413"/>
      <c r="M48" s="37"/>
    </row>
    <row r="49" spans="1:13" ht="16.5" customHeight="1" thickBot="1" x14ac:dyDescent="0.6">
      <c r="A49" s="414"/>
      <c r="B49" s="415"/>
      <c r="C49" s="415"/>
      <c r="D49" s="415"/>
      <c r="E49" s="415"/>
      <c r="F49" s="415"/>
      <c r="G49" s="415"/>
      <c r="H49" s="415"/>
      <c r="I49" s="415"/>
      <c r="J49" s="415"/>
      <c r="K49" s="415"/>
      <c r="L49" s="416"/>
      <c r="M49" s="37"/>
    </row>
    <row r="50" spans="1:13" ht="16.5" customHeight="1" x14ac:dyDescent="0.55000000000000004">
      <c r="A50" s="146"/>
      <c r="B50" s="146"/>
      <c r="C50" s="146"/>
      <c r="D50" s="146"/>
      <c r="E50" s="146"/>
      <c r="F50" s="146"/>
      <c r="G50" s="146"/>
      <c r="H50" s="146"/>
      <c r="I50" s="146"/>
      <c r="J50" s="146"/>
      <c r="K50" s="146"/>
      <c r="L50" s="146"/>
      <c r="M50" s="37"/>
    </row>
    <row r="51" spans="1:13" ht="16.5" customHeight="1" x14ac:dyDescent="0.55000000000000004">
      <c r="A51" s="37"/>
      <c r="B51" s="37"/>
      <c r="C51" s="37"/>
      <c r="D51" s="37"/>
      <c r="E51" s="37"/>
      <c r="F51" s="37"/>
      <c r="G51" s="37"/>
      <c r="H51" s="37"/>
      <c r="I51" s="37"/>
      <c r="J51" s="37"/>
      <c r="K51" s="37"/>
      <c r="L51" s="37"/>
      <c r="M51" s="87"/>
    </row>
    <row r="52" spans="1:13" ht="22.5" customHeight="1" x14ac:dyDescent="0.55000000000000004">
      <c r="A52" s="450" t="s">
        <v>47</v>
      </c>
      <c r="B52" s="451"/>
      <c r="C52" s="451"/>
      <c r="D52" s="451"/>
      <c r="E52" s="451"/>
      <c r="F52" s="451"/>
      <c r="G52" s="451"/>
      <c r="H52" s="451"/>
      <c r="I52" s="451"/>
      <c r="J52" s="451"/>
      <c r="K52" s="451"/>
      <c r="L52" s="451"/>
      <c r="M52" s="87"/>
    </row>
    <row r="53" spans="1:13" ht="22.5" customHeight="1" x14ac:dyDescent="0.55000000000000004">
      <c r="A53" s="451"/>
      <c r="B53" s="451"/>
      <c r="C53" s="451"/>
      <c r="D53" s="451"/>
      <c r="E53" s="451"/>
      <c r="F53" s="451"/>
      <c r="G53" s="451"/>
      <c r="H53" s="451"/>
      <c r="I53" s="451"/>
      <c r="J53" s="451"/>
      <c r="K53" s="451"/>
      <c r="L53" s="451"/>
      <c r="M53" s="87"/>
    </row>
    <row r="54" spans="1:13" ht="23.25" customHeight="1" x14ac:dyDescent="0.55000000000000004">
      <c r="A54" s="450" t="s">
        <v>1770</v>
      </c>
      <c r="B54" s="451"/>
      <c r="C54" s="451"/>
      <c r="D54" s="451"/>
      <c r="E54" s="451"/>
      <c r="F54" s="451"/>
      <c r="G54" s="451"/>
      <c r="H54" s="451"/>
      <c r="I54" s="451"/>
      <c r="J54" s="451"/>
      <c r="K54" s="451"/>
      <c r="L54" s="451"/>
      <c r="M54" s="147"/>
    </row>
    <row r="55" spans="1:13" ht="23.25" customHeight="1" x14ac:dyDescent="0.55000000000000004">
      <c r="A55" s="451"/>
      <c r="B55" s="451"/>
      <c r="C55" s="451"/>
      <c r="D55" s="451"/>
      <c r="E55" s="451"/>
      <c r="F55" s="451"/>
      <c r="G55" s="451"/>
      <c r="H55" s="451"/>
      <c r="I55" s="451"/>
      <c r="J55" s="451"/>
      <c r="K55" s="451"/>
      <c r="L55" s="451"/>
      <c r="M55" s="147"/>
    </row>
    <row r="56" spans="1:13" ht="16.5" customHeight="1" x14ac:dyDescent="0.55000000000000004">
      <c r="A56" s="88"/>
      <c r="B56" s="88"/>
      <c r="C56" s="88"/>
      <c r="D56" s="88"/>
      <c r="E56" s="88"/>
      <c r="F56" s="88"/>
      <c r="G56" s="88"/>
      <c r="H56" s="88"/>
      <c r="I56" s="88"/>
      <c r="J56" s="88"/>
      <c r="K56" s="88"/>
      <c r="L56" s="88"/>
      <c r="M56" s="87"/>
    </row>
    <row r="57" spans="1:13" ht="16.5" customHeight="1" x14ac:dyDescent="0.55000000000000004">
      <c r="A57" s="37"/>
      <c r="B57" s="37"/>
      <c r="C57" s="41"/>
      <c r="D57" s="41"/>
      <c r="E57" s="41"/>
      <c r="F57" s="37"/>
      <c r="G57" s="37"/>
      <c r="H57" s="37"/>
      <c r="I57" s="468"/>
      <c r="J57" s="468"/>
      <c r="K57" s="468"/>
      <c r="L57" s="468"/>
      <c r="M57" s="87"/>
    </row>
    <row r="58" spans="1:13" ht="16.5" customHeight="1" thickBot="1" x14ac:dyDescent="0.6">
      <c r="A58" s="445" t="s">
        <v>12</v>
      </c>
      <c r="B58" s="445"/>
      <c r="C58" s="444"/>
      <c r="D58" s="444"/>
      <c r="E58" s="444"/>
      <c r="F58" s="444"/>
      <c r="G58" s="445" t="s">
        <v>40</v>
      </c>
      <c r="H58" s="445"/>
      <c r="I58" s="469"/>
      <c r="J58" s="469"/>
      <c r="K58" s="469"/>
      <c r="L58" s="469"/>
      <c r="M58" s="87"/>
    </row>
    <row r="59" spans="1:13" ht="16.5" customHeight="1" x14ac:dyDescent="0.55000000000000004">
      <c r="A59" s="37"/>
      <c r="B59" s="37"/>
      <c r="C59" s="37"/>
      <c r="D59" s="37"/>
      <c r="E59" s="37"/>
      <c r="F59" s="37"/>
      <c r="G59" s="37"/>
      <c r="H59" s="37"/>
      <c r="I59" s="37"/>
      <c r="J59" s="37"/>
      <c r="K59" s="37"/>
      <c r="L59" s="37"/>
      <c r="M59" s="87"/>
    </row>
    <row r="60" spans="1:13" ht="16.5" customHeight="1" thickBot="1" x14ac:dyDescent="0.6">
      <c r="A60" s="445" t="s">
        <v>49</v>
      </c>
      <c r="B60" s="445"/>
      <c r="C60" s="444"/>
      <c r="D60" s="444"/>
      <c r="E60" s="444"/>
      <c r="F60" s="444"/>
      <c r="G60" s="445" t="s">
        <v>41</v>
      </c>
      <c r="H60" s="445"/>
      <c r="I60" s="444"/>
      <c r="J60" s="444"/>
      <c r="K60" s="444"/>
      <c r="L60" s="444"/>
      <c r="M60" s="87"/>
    </row>
    <row r="61" spans="1:13" ht="16.5" customHeight="1" x14ac:dyDescent="0.55000000000000004">
      <c r="A61" s="41"/>
      <c r="B61" s="41"/>
      <c r="C61" s="41"/>
      <c r="D61" s="41"/>
      <c r="E61" s="41"/>
      <c r="F61" s="41"/>
      <c r="G61" s="41"/>
      <c r="H61" s="41"/>
      <c r="I61" s="41"/>
      <c r="J61" s="41"/>
      <c r="K61" s="41"/>
      <c r="L61" s="41"/>
      <c r="M61" s="37"/>
    </row>
    <row r="62" spans="1:13" ht="16.5" customHeight="1" x14ac:dyDescent="0.55000000000000004">
      <c r="A62" s="86"/>
      <c r="B62" s="86"/>
      <c r="C62" s="87"/>
      <c r="D62" s="87"/>
      <c r="E62" s="87"/>
      <c r="F62" s="37"/>
      <c r="G62" s="86"/>
      <c r="H62" s="86"/>
      <c r="I62" s="87"/>
      <c r="J62" s="87"/>
      <c r="K62" s="87"/>
      <c r="L62" s="37"/>
      <c r="M62" s="87"/>
    </row>
    <row r="63" spans="1:13" ht="16.5" customHeight="1" x14ac:dyDescent="0.55000000000000004">
      <c r="A63" s="549"/>
      <c r="B63" s="550"/>
      <c r="C63" s="550"/>
      <c r="D63" s="550"/>
      <c r="E63" s="550"/>
      <c r="F63" s="550"/>
      <c r="G63" s="550"/>
      <c r="H63" s="550"/>
      <c r="I63" s="550"/>
      <c r="J63" s="550"/>
      <c r="K63" s="550"/>
      <c r="L63" s="551"/>
      <c r="M63" s="87"/>
    </row>
    <row r="64" spans="1:13" ht="16.5" customHeight="1" x14ac:dyDescent="0.55000000000000004">
      <c r="A64" s="552"/>
      <c r="B64" s="553"/>
      <c r="C64" s="553"/>
      <c r="D64" s="553"/>
      <c r="E64" s="553"/>
      <c r="F64" s="553"/>
      <c r="G64" s="553"/>
      <c r="H64" s="553"/>
      <c r="I64" s="553"/>
      <c r="J64" s="553"/>
      <c r="K64" s="553"/>
      <c r="L64" s="554"/>
      <c r="M64" s="37"/>
    </row>
    <row r="65" spans="1:19" ht="16.5" customHeight="1" x14ac:dyDescent="0.55000000000000004">
      <c r="A65" s="87"/>
      <c r="B65" s="87"/>
      <c r="C65" s="87"/>
      <c r="D65" s="87"/>
      <c r="E65" s="87"/>
      <c r="F65" s="87"/>
      <c r="G65" s="87"/>
      <c r="H65" s="87"/>
      <c r="I65" s="87"/>
      <c r="J65" s="87"/>
      <c r="K65" s="87"/>
      <c r="L65" s="87"/>
      <c r="M65" s="37"/>
    </row>
    <row r="66" spans="1:19" ht="16.5" customHeight="1" x14ac:dyDescent="0.55000000000000004">
      <c r="A66" s="447"/>
      <c r="B66" s="447"/>
      <c r="C66" s="447"/>
      <c r="D66" s="447"/>
      <c r="E66" s="448" t="s">
        <v>48</v>
      </c>
      <c r="F66" s="448"/>
      <c r="G66" s="448"/>
      <c r="H66" s="448"/>
      <c r="I66" s="448"/>
      <c r="J66" s="448"/>
      <c r="K66" s="448"/>
      <c r="L66" s="448"/>
      <c r="M66" s="37"/>
    </row>
    <row r="67" spans="1:19" ht="16.5" customHeight="1" x14ac:dyDescent="0.55000000000000004">
      <c r="A67" s="447"/>
      <c r="B67" s="447"/>
      <c r="C67" s="447"/>
      <c r="D67" s="447"/>
      <c r="E67" s="448"/>
      <c r="F67" s="448"/>
      <c r="G67" s="448"/>
      <c r="H67" s="448"/>
      <c r="I67" s="448"/>
      <c r="J67" s="448"/>
      <c r="K67" s="448"/>
      <c r="L67" s="448"/>
      <c r="M67" s="37"/>
    </row>
    <row r="68" spans="1:19" ht="16.5" customHeight="1" x14ac:dyDescent="0.55000000000000004">
      <c r="A68" s="447"/>
      <c r="B68" s="447"/>
      <c r="C68" s="447"/>
      <c r="D68" s="447"/>
      <c r="E68" s="448"/>
      <c r="F68" s="448"/>
      <c r="G68" s="448"/>
      <c r="H68" s="448"/>
      <c r="I68" s="448"/>
      <c r="J68" s="448"/>
      <c r="K68" s="448"/>
      <c r="L68" s="448"/>
      <c r="M68" s="37"/>
    </row>
    <row r="69" spans="1:19" ht="16.5" customHeight="1" x14ac:dyDescent="0.55000000000000004">
      <c r="A69" s="447"/>
      <c r="B69" s="447"/>
      <c r="C69" s="447"/>
      <c r="D69" s="447"/>
      <c r="E69" s="457" t="s">
        <v>51</v>
      </c>
      <c r="F69" s="457"/>
      <c r="G69" s="457"/>
      <c r="H69" s="457"/>
      <c r="I69" s="457"/>
      <c r="J69" s="457"/>
      <c r="K69" s="457"/>
      <c r="L69" s="457"/>
      <c r="M69" s="37"/>
    </row>
    <row r="70" spans="1:19" ht="16.5" customHeight="1" x14ac:dyDescent="0.55000000000000004">
      <c r="A70" s="447"/>
      <c r="B70" s="447"/>
      <c r="C70" s="447"/>
      <c r="D70" s="447"/>
      <c r="E70" s="457"/>
      <c r="F70" s="457"/>
      <c r="G70" s="457"/>
      <c r="H70" s="457"/>
      <c r="I70" s="457"/>
      <c r="J70" s="457"/>
      <c r="K70" s="457"/>
      <c r="L70" s="457"/>
      <c r="M70" s="37"/>
    </row>
    <row r="71" spans="1:19" ht="16.5" customHeight="1" x14ac:dyDescent="0.55000000000000004">
      <c r="A71" s="447"/>
      <c r="B71" s="447"/>
      <c r="C71" s="447"/>
      <c r="D71" s="447"/>
      <c r="E71" s="457"/>
      <c r="F71" s="457"/>
      <c r="G71" s="457"/>
      <c r="H71" s="457"/>
      <c r="I71" s="457"/>
      <c r="J71" s="457"/>
      <c r="K71" s="457"/>
      <c r="L71" s="457"/>
      <c r="M71" s="37"/>
    </row>
    <row r="72" spans="1:19" ht="16.5" customHeight="1" x14ac:dyDescent="0.55000000000000004">
      <c r="A72" s="32"/>
      <c r="B72" s="32"/>
      <c r="C72" s="32"/>
      <c r="D72" s="32"/>
      <c r="E72" s="89"/>
      <c r="F72" s="89"/>
      <c r="G72" s="89"/>
      <c r="H72" s="89"/>
      <c r="I72" s="89"/>
      <c r="J72" s="89"/>
      <c r="K72" s="89"/>
      <c r="L72" s="89"/>
      <c r="M72" s="37"/>
    </row>
    <row r="73" spans="1:19" ht="16.5" customHeight="1" thickBot="1" x14ac:dyDescent="0.6">
      <c r="A73" s="88"/>
      <c r="B73" s="88"/>
      <c r="C73" s="88"/>
      <c r="D73" s="88"/>
      <c r="E73" s="88"/>
      <c r="F73" s="88"/>
      <c r="G73" s="88"/>
      <c r="H73" s="88"/>
      <c r="I73" s="88"/>
      <c r="J73" s="88"/>
      <c r="K73" s="88"/>
      <c r="L73" s="88"/>
    </row>
    <row r="74" spans="1:19" ht="16.5" customHeight="1" thickBot="1" x14ac:dyDescent="0.6">
      <c r="A74" s="418" t="str">
        <f>IF(K32="","",IF(K32="New","Calibration Data: As Found/As Left",IF(K32="Used","Calibration Data: As Found/As Left",IF(K32="Repaired","Calibration Data: As Found",))))</f>
        <v>Calibration Data: As Found/As Left</v>
      </c>
      <c r="B74" s="419"/>
      <c r="C74" s="419"/>
      <c r="D74" s="419"/>
      <c r="E74" s="419"/>
      <c r="F74" s="419"/>
      <c r="G74" s="419"/>
      <c r="H74" s="419"/>
      <c r="I74" s="419"/>
      <c r="J74" s="419"/>
      <c r="K74" s="419"/>
      <c r="L74" s="420"/>
    </row>
    <row r="75" spans="1:19" ht="32.25" customHeight="1" x14ac:dyDescent="0.55000000000000004">
      <c r="A75" s="431" t="s">
        <v>61</v>
      </c>
      <c r="B75" s="432"/>
      <c r="C75" s="432" t="s">
        <v>2</v>
      </c>
      <c r="D75" s="432"/>
      <c r="E75" s="96" t="s">
        <v>1</v>
      </c>
      <c r="F75" s="432" t="s">
        <v>45</v>
      </c>
      <c r="G75" s="432"/>
      <c r="H75" s="432" t="s">
        <v>3</v>
      </c>
      <c r="I75" s="432"/>
      <c r="J75" s="432" t="s">
        <v>5</v>
      </c>
      <c r="K75" s="432"/>
      <c r="L75" s="27" t="s">
        <v>4</v>
      </c>
      <c r="O75" s="10" t="s">
        <v>56</v>
      </c>
      <c r="P75" s="10" t="s">
        <v>57</v>
      </c>
      <c r="Q75" s="99" t="s">
        <v>58</v>
      </c>
      <c r="R75" s="99" t="s">
        <v>59</v>
      </c>
      <c r="S75" s="10" t="s">
        <v>60</v>
      </c>
    </row>
    <row r="76" spans="1:19" ht="16.5" customHeight="1" x14ac:dyDescent="0.55000000000000004">
      <c r="A76" s="561"/>
      <c r="B76" s="562"/>
      <c r="C76" s="405"/>
      <c r="D76" s="405"/>
      <c r="E76" s="94"/>
      <c r="F76" s="563"/>
      <c r="G76" s="563"/>
      <c r="H76" s="558" t="str">
        <f>IF(F76="","",F76-P76)</f>
        <v/>
      </c>
      <c r="I76" s="558"/>
      <c r="J76" s="405"/>
      <c r="K76" s="405"/>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55000000000000004">
      <c r="A77" s="559"/>
      <c r="B77" s="560"/>
      <c r="C77" s="455"/>
      <c r="D77" s="456"/>
      <c r="E77" s="150"/>
      <c r="F77" s="566"/>
      <c r="G77" s="567"/>
      <c r="H77" s="558" t="str">
        <f t="shared" ref="H77:H95" si="0">IF(F77="","",F77-P77)</f>
        <v/>
      </c>
      <c r="I77" s="558"/>
      <c r="J77" s="455"/>
      <c r="K77" s="456"/>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55000000000000004">
      <c r="A78" s="559"/>
      <c r="B78" s="560"/>
      <c r="C78" s="455"/>
      <c r="D78" s="456"/>
      <c r="E78" s="150"/>
      <c r="F78" s="566"/>
      <c r="G78" s="567"/>
      <c r="H78" s="558" t="str">
        <f t="shared" si="0"/>
        <v/>
      </c>
      <c r="I78" s="558"/>
      <c r="J78" s="455"/>
      <c r="K78" s="456"/>
      <c r="L78" s="155" t="str">
        <f t="shared" si="1"/>
        <v/>
      </c>
      <c r="P78" s="100" t="str">
        <f t="shared" si="2"/>
        <v/>
      </c>
      <c r="Q78" s="10" t="str">
        <f t="shared" si="3"/>
        <v/>
      </c>
      <c r="R78" s="10" t="str">
        <f t="shared" si="4"/>
        <v/>
      </c>
      <c r="S78" s="10" t="str">
        <f t="shared" si="5"/>
        <v/>
      </c>
    </row>
    <row r="79" spans="1:19" ht="16.5" customHeight="1" x14ac:dyDescent="0.55000000000000004">
      <c r="A79" s="559"/>
      <c r="B79" s="560"/>
      <c r="C79" s="455"/>
      <c r="D79" s="456"/>
      <c r="E79" s="150"/>
      <c r="F79" s="566"/>
      <c r="G79" s="567"/>
      <c r="H79" s="558" t="str">
        <f t="shared" si="0"/>
        <v/>
      </c>
      <c r="I79" s="558"/>
      <c r="J79" s="455"/>
      <c r="K79" s="456"/>
      <c r="L79" s="155" t="str">
        <f t="shared" si="1"/>
        <v/>
      </c>
      <c r="P79" s="100" t="str">
        <f t="shared" si="2"/>
        <v/>
      </c>
      <c r="Q79" s="10" t="str">
        <f t="shared" si="3"/>
        <v/>
      </c>
      <c r="R79" s="10" t="str">
        <f t="shared" si="4"/>
        <v/>
      </c>
      <c r="S79" s="10" t="str">
        <f t="shared" si="5"/>
        <v/>
      </c>
    </row>
    <row r="80" spans="1:19" ht="16.5" customHeight="1" x14ac:dyDescent="0.55000000000000004">
      <c r="A80" s="559"/>
      <c r="B80" s="560"/>
      <c r="C80" s="455"/>
      <c r="D80" s="456"/>
      <c r="E80" s="153"/>
      <c r="F80" s="566"/>
      <c r="G80" s="567"/>
      <c r="H80" s="558" t="str">
        <f t="shared" si="0"/>
        <v/>
      </c>
      <c r="I80" s="558"/>
      <c r="J80" s="455"/>
      <c r="K80" s="456"/>
      <c r="L80" s="155" t="str">
        <f t="shared" si="1"/>
        <v/>
      </c>
      <c r="P80" s="100" t="str">
        <f t="shared" si="2"/>
        <v/>
      </c>
      <c r="Q80" s="10" t="str">
        <f t="shared" si="3"/>
        <v/>
      </c>
      <c r="R80" s="10" t="str">
        <f t="shared" si="4"/>
        <v/>
      </c>
      <c r="S80" s="10" t="str">
        <f t="shared" si="5"/>
        <v/>
      </c>
    </row>
    <row r="81" spans="1:19" ht="16.5" customHeight="1" x14ac:dyDescent="0.55000000000000004">
      <c r="A81" s="559"/>
      <c r="B81" s="560"/>
      <c r="C81" s="455"/>
      <c r="D81" s="456"/>
      <c r="E81" s="153"/>
      <c r="F81" s="566"/>
      <c r="G81" s="567"/>
      <c r="H81" s="558" t="str">
        <f t="shared" si="0"/>
        <v/>
      </c>
      <c r="I81" s="558"/>
      <c r="J81" s="455"/>
      <c r="K81" s="456"/>
      <c r="L81" s="155" t="str">
        <f t="shared" si="1"/>
        <v/>
      </c>
      <c r="P81" s="100" t="str">
        <f t="shared" si="2"/>
        <v/>
      </c>
      <c r="Q81" s="10" t="str">
        <f t="shared" si="3"/>
        <v/>
      </c>
      <c r="R81" s="10" t="str">
        <f t="shared" si="4"/>
        <v/>
      </c>
      <c r="S81" s="10" t="str">
        <f t="shared" si="5"/>
        <v/>
      </c>
    </row>
    <row r="82" spans="1:19" ht="16.5" customHeight="1" x14ac:dyDescent="0.55000000000000004">
      <c r="A82" s="458"/>
      <c r="B82" s="456"/>
      <c r="C82" s="455"/>
      <c r="D82" s="456"/>
      <c r="E82" s="153"/>
      <c r="F82" s="455"/>
      <c r="G82" s="456"/>
      <c r="H82" s="558" t="str">
        <f t="shared" si="0"/>
        <v/>
      </c>
      <c r="I82" s="558"/>
      <c r="J82" s="455"/>
      <c r="K82" s="456"/>
      <c r="L82" s="155" t="str">
        <f t="shared" si="1"/>
        <v/>
      </c>
      <c r="P82" s="100" t="str">
        <f t="shared" si="2"/>
        <v/>
      </c>
      <c r="Q82" s="10" t="str">
        <f t="shared" si="3"/>
        <v/>
      </c>
      <c r="R82" s="10" t="str">
        <f t="shared" si="4"/>
        <v/>
      </c>
      <c r="S82" s="10" t="str">
        <f t="shared" si="5"/>
        <v/>
      </c>
    </row>
    <row r="83" spans="1:19" ht="16.5" customHeight="1" x14ac:dyDescent="0.55000000000000004">
      <c r="A83" s="458"/>
      <c r="B83" s="456"/>
      <c r="C83" s="455"/>
      <c r="D83" s="456"/>
      <c r="E83" s="153"/>
      <c r="F83" s="455"/>
      <c r="G83" s="456"/>
      <c r="H83" s="558" t="str">
        <f t="shared" si="0"/>
        <v/>
      </c>
      <c r="I83" s="558"/>
      <c r="J83" s="455"/>
      <c r="K83" s="456"/>
      <c r="L83" s="155" t="str">
        <f t="shared" si="1"/>
        <v/>
      </c>
      <c r="P83" s="100" t="str">
        <f t="shared" si="2"/>
        <v/>
      </c>
      <c r="Q83" s="10" t="str">
        <f t="shared" si="3"/>
        <v/>
      </c>
      <c r="R83" s="10" t="str">
        <f t="shared" si="4"/>
        <v/>
      </c>
      <c r="S83" s="10" t="str">
        <f t="shared" si="5"/>
        <v/>
      </c>
    </row>
    <row r="84" spans="1:19" ht="16.5" customHeight="1" x14ac:dyDescent="0.55000000000000004">
      <c r="A84" s="458"/>
      <c r="B84" s="456"/>
      <c r="C84" s="455"/>
      <c r="D84" s="456"/>
      <c r="E84" s="153"/>
      <c r="F84" s="455"/>
      <c r="G84" s="456"/>
      <c r="H84" s="558" t="str">
        <f t="shared" si="0"/>
        <v/>
      </c>
      <c r="I84" s="558"/>
      <c r="J84" s="455"/>
      <c r="K84" s="456"/>
      <c r="L84" s="155" t="str">
        <f t="shared" si="1"/>
        <v/>
      </c>
      <c r="P84" s="100" t="str">
        <f t="shared" si="2"/>
        <v/>
      </c>
      <c r="Q84" s="10" t="str">
        <f t="shared" si="3"/>
        <v/>
      </c>
      <c r="R84" s="10" t="str">
        <f t="shared" si="4"/>
        <v/>
      </c>
      <c r="S84" s="10" t="str">
        <f t="shared" si="5"/>
        <v/>
      </c>
    </row>
    <row r="85" spans="1:19" ht="16.5" customHeight="1" x14ac:dyDescent="0.55000000000000004">
      <c r="A85" s="458"/>
      <c r="B85" s="456"/>
      <c r="C85" s="455"/>
      <c r="D85" s="456"/>
      <c r="E85" s="150"/>
      <c r="F85" s="455"/>
      <c r="G85" s="456"/>
      <c r="H85" s="558" t="str">
        <f t="shared" si="0"/>
        <v/>
      </c>
      <c r="I85" s="558"/>
      <c r="J85" s="455"/>
      <c r="K85" s="456"/>
      <c r="L85" s="155" t="str">
        <f t="shared" si="1"/>
        <v/>
      </c>
      <c r="P85" s="100" t="str">
        <f t="shared" si="2"/>
        <v/>
      </c>
      <c r="Q85" s="10" t="str">
        <f t="shared" si="3"/>
        <v/>
      </c>
      <c r="R85" s="10" t="str">
        <f t="shared" si="4"/>
        <v/>
      </c>
      <c r="S85" s="10" t="str">
        <f t="shared" si="5"/>
        <v/>
      </c>
    </row>
    <row r="86" spans="1:19" ht="16.5" customHeight="1" x14ac:dyDescent="0.55000000000000004">
      <c r="A86" s="458"/>
      <c r="B86" s="456"/>
      <c r="C86" s="455"/>
      <c r="D86" s="456"/>
      <c r="E86" s="150"/>
      <c r="F86" s="455"/>
      <c r="G86" s="456"/>
      <c r="H86" s="558" t="str">
        <f t="shared" si="0"/>
        <v/>
      </c>
      <c r="I86" s="558"/>
      <c r="J86" s="455"/>
      <c r="K86" s="456"/>
      <c r="L86" s="155" t="str">
        <f t="shared" si="1"/>
        <v/>
      </c>
      <c r="P86" s="100" t="str">
        <f t="shared" si="2"/>
        <v/>
      </c>
      <c r="Q86" s="10" t="str">
        <f t="shared" si="3"/>
        <v/>
      </c>
      <c r="R86" s="10" t="str">
        <f t="shared" si="4"/>
        <v/>
      </c>
      <c r="S86" s="10" t="str">
        <f t="shared" si="5"/>
        <v/>
      </c>
    </row>
    <row r="87" spans="1:19" ht="16.5" customHeight="1" x14ac:dyDescent="0.55000000000000004">
      <c r="A87" s="458"/>
      <c r="B87" s="456"/>
      <c r="C87" s="455"/>
      <c r="D87" s="456"/>
      <c r="E87" s="150"/>
      <c r="F87" s="455"/>
      <c r="G87" s="456"/>
      <c r="H87" s="558" t="str">
        <f t="shared" si="0"/>
        <v/>
      </c>
      <c r="I87" s="558"/>
      <c r="J87" s="455"/>
      <c r="K87" s="456"/>
      <c r="L87" s="155" t="str">
        <f t="shared" si="1"/>
        <v/>
      </c>
      <c r="P87" s="100" t="str">
        <f t="shared" si="2"/>
        <v/>
      </c>
      <c r="Q87" s="10" t="str">
        <f t="shared" si="3"/>
        <v/>
      </c>
      <c r="R87" s="10" t="str">
        <f t="shared" si="4"/>
        <v/>
      </c>
      <c r="S87" s="10" t="str">
        <f t="shared" si="5"/>
        <v/>
      </c>
    </row>
    <row r="88" spans="1:19" ht="16.5" customHeight="1" x14ac:dyDescent="0.55000000000000004">
      <c r="A88" s="458"/>
      <c r="B88" s="456"/>
      <c r="C88" s="455"/>
      <c r="D88" s="456"/>
      <c r="E88" s="150"/>
      <c r="F88" s="455"/>
      <c r="G88" s="456"/>
      <c r="H88" s="558" t="str">
        <f t="shared" si="0"/>
        <v/>
      </c>
      <c r="I88" s="558"/>
      <c r="J88" s="455"/>
      <c r="K88" s="456"/>
      <c r="L88" s="155" t="str">
        <f t="shared" si="1"/>
        <v/>
      </c>
      <c r="P88" s="100" t="str">
        <f t="shared" si="2"/>
        <v/>
      </c>
      <c r="Q88" s="10" t="str">
        <f t="shared" si="3"/>
        <v/>
      </c>
      <c r="R88" s="10" t="str">
        <f t="shared" si="4"/>
        <v/>
      </c>
      <c r="S88" s="10" t="str">
        <f t="shared" si="5"/>
        <v/>
      </c>
    </row>
    <row r="89" spans="1:19" ht="16.5" customHeight="1" x14ac:dyDescent="0.55000000000000004">
      <c r="A89" s="417"/>
      <c r="B89" s="405"/>
      <c r="C89" s="405"/>
      <c r="D89" s="405"/>
      <c r="E89" s="94"/>
      <c r="F89" s="405"/>
      <c r="G89" s="405"/>
      <c r="H89" s="558" t="str">
        <f t="shared" si="0"/>
        <v/>
      </c>
      <c r="I89" s="558"/>
      <c r="J89" s="405"/>
      <c r="K89" s="405"/>
      <c r="L89" s="155" t="str">
        <f t="shared" si="1"/>
        <v/>
      </c>
      <c r="P89" s="100" t="str">
        <f t="shared" si="2"/>
        <v/>
      </c>
      <c r="Q89" s="10" t="str">
        <f t="shared" si="3"/>
        <v/>
      </c>
      <c r="R89" s="10" t="str">
        <f t="shared" si="4"/>
        <v/>
      </c>
      <c r="S89" s="10" t="str">
        <f t="shared" si="5"/>
        <v/>
      </c>
    </row>
    <row r="90" spans="1:19" ht="16.5" customHeight="1" x14ac:dyDescent="0.55000000000000004">
      <c r="A90" s="417"/>
      <c r="B90" s="405"/>
      <c r="C90" s="405"/>
      <c r="D90" s="405"/>
      <c r="E90" s="94"/>
      <c r="F90" s="405"/>
      <c r="G90" s="405"/>
      <c r="H90" s="558" t="str">
        <f t="shared" si="0"/>
        <v/>
      </c>
      <c r="I90" s="558"/>
      <c r="J90" s="405"/>
      <c r="K90" s="405"/>
      <c r="L90" s="155" t="str">
        <f t="shared" si="1"/>
        <v/>
      </c>
      <c r="P90" s="100" t="str">
        <f t="shared" si="2"/>
        <v/>
      </c>
      <c r="Q90" s="10" t="str">
        <f t="shared" si="3"/>
        <v/>
      </c>
      <c r="R90" s="10" t="str">
        <f t="shared" si="4"/>
        <v/>
      </c>
      <c r="S90" s="10" t="str">
        <f t="shared" si="5"/>
        <v/>
      </c>
    </row>
    <row r="91" spans="1:19" ht="16.5" customHeight="1" x14ac:dyDescent="0.55000000000000004">
      <c r="A91" s="417"/>
      <c r="B91" s="405"/>
      <c r="C91" s="405"/>
      <c r="D91" s="405"/>
      <c r="E91" s="94"/>
      <c r="F91" s="405"/>
      <c r="G91" s="405"/>
      <c r="H91" s="558" t="str">
        <f t="shared" si="0"/>
        <v/>
      </c>
      <c r="I91" s="558"/>
      <c r="J91" s="405"/>
      <c r="K91" s="405"/>
      <c r="L91" s="155" t="str">
        <f t="shared" si="1"/>
        <v/>
      </c>
      <c r="P91" s="100" t="str">
        <f t="shared" si="2"/>
        <v/>
      </c>
      <c r="Q91" s="10" t="str">
        <f t="shared" si="3"/>
        <v/>
      </c>
      <c r="R91" s="10" t="str">
        <f t="shared" si="4"/>
        <v/>
      </c>
      <c r="S91" s="10" t="str">
        <f t="shared" si="5"/>
        <v/>
      </c>
    </row>
    <row r="92" spans="1:19" ht="16.5" customHeight="1" x14ac:dyDescent="0.55000000000000004">
      <c r="A92" s="417"/>
      <c r="B92" s="405"/>
      <c r="C92" s="405"/>
      <c r="D92" s="405"/>
      <c r="E92" s="94"/>
      <c r="F92" s="405"/>
      <c r="G92" s="405"/>
      <c r="H92" s="558" t="str">
        <f t="shared" si="0"/>
        <v/>
      </c>
      <c r="I92" s="558"/>
      <c r="J92" s="405"/>
      <c r="K92" s="405"/>
      <c r="L92" s="155" t="str">
        <f t="shared" si="1"/>
        <v/>
      </c>
      <c r="P92" s="100" t="str">
        <f t="shared" si="2"/>
        <v/>
      </c>
      <c r="Q92" s="10" t="str">
        <f t="shared" si="3"/>
        <v/>
      </c>
      <c r="R92" s="10" t="str">
        <f t="shared" si="4"/>
        <v/>
      </c>
      <c r="S92" s="10" t="str">
        <f t="shared" si="5"/>
        <v/>
      </c>
    </row>
    <row r="93" spans="1:19" ht="16.5" customHeight="1" x14ac:dyDescent="0.55000000000000004">
      <c r="A93" s="417"/>
      <c r="B93" s="405"/>
      <c r="C93" s="405"/>
      <c r="D93" s="405"/>
      <c r="E93" s="94"/>
      <c r="F93" s="405"/>
      <c r="G93" s="405"/>
      <c r="H93" s="558" t="str">
        <f t="shared" si="0"/>
        <v/>
      </c>
      <c r="I93" s="558"/>
      <c r="J93" s="405"/>
      <c r="K93" s="405"/>
      <c r="L93" s="155" t="str">
        <f t="shared" si="1"/>
        <v/>
      </c>
      <c r="P93" s="100" t="str">
        <f t="shared" si="2"/>
        <v/>
      </c>
      <c r="Q93" s="10" t="str">
        <f t="shared" si="3"/>
        <v/>
      </c>
      <c r="R93" s="10" t="str">
        <f t="shared" si="4"/>
        <v/>
      </c>
      <c r="S93" s="10" t="str">
        <f t="shared" si="5"/>
        <v/>
      </c>
    </row>
    <row r="94" spans="1:19" ht="16.5" customHeight="1" x14ac:dyDescent="0.55000000000000004">
      <c r="A94" s="417"/>
      <c r="B94" s="405"/>
      <c r="C94" s="405"/>
      <c r="D94" s="405"/>
      <c r="E94" s="94"/>
      <c r="F94" s="405"/>
      <c r="G94" s="405"/>
      <c r="H94" s="558" t="str">
        <f t="shared" si="0"/>
        <v/>
      </c>
      <c r="I94" s="558"/>
      <c r="J94" s="405"/>
      <c r="K94" s="405"/>
      <c r="L94" s="155" t="str">
        <f t="shared" si="1"/>
        <v/>
      </c>
      <c r="P94" s="100" t="str">
        <f t="shared" si="2"/>
        <v/>
      </c>
      <c r="Q94" s="10" t="str">
        <f t="shared" si="3"/>
        <v/>
      </c>
      <c r="R94" s="10" t="str">
        <f t="shared" si="4"/>
        <v/>
      </c>
      <c r="S94" s="10" t="str">
        <f t="shared" si="5"/>
        <v/>
      </c>
    </row>
    <row r="95" spans="1:19" ht="16.5" customHeight="1" x14ac:dyDescent="0.55000000000000004">
      <c r="A95" s="417"/>
      <c r="B95" s="405"/>
      <c r="C95" s="405"/>
      <c r="D95" s="405"/>
      <c r="E95" s="94"/>
      <c r="F95" s="405"/>
      <c r="G95" s="405"/>
      <c r="H95" s="558" t="str">
        <f t="shared" si="0"/>
        <v/>
      </c>
      <c r="I95" s="558"/>
      <c r="J95" s="405"/>
      <c r="K95" s="405"/>
      <c r="L95" s="155" t="str">
        <f t="shared" si="1"/>
        <v/>
      </c>
      <c r="P95" s="100" t="str">
        <f t="shared" si="2"/>
        <v/>
      </c>
      <c r="Q95" s="10" t="str">
        <f t="shared" si="3"/>
        <v/>
      </c>
      <c r="R95" s="10" t="str">
        <f t="shared" si="4"/>
        <v/>
      </c>
      <c r="S95" s="10" t="str">
        <f t="shared" si="5"/>
        <v/>
      </c>
    </row>
    <row r="96" spans="1:19" ht="16.5" customHeight="1" thickBot="1" x14ac:dyDescent="0.6">
      <c r="A96" s="425"/>
      <c r="B96" s="424"/>
      <c r="C96" s="424"/>
      <c r="D96" s="424"/>
      <c r="E96" s="95"/>
      <c r="F96" s="424"/>
      <c r="G96" s="424"/>
      <c r="H96" s="424" t="str">
        <f t="shared" ref="H96" si="6">IF(F96="","",F96-P96)</f>
        <v/>
      </c>
      <c r="I96" s="424"/>
      <c r="J96" s="424"/>
      <c r="K96" s="424"/>
      <c r="L96" s="97" t="str">
        <f t="shared" ref="L96" si="7">IF(H96="","",IF(AND(H96&gt;=-J96,H96&lt;=J96),"Pass","Fail"))</f>
        <v/>
      </c>
      <c r="P96" s="100" t="str">
        <f t="shared" si="2"/>
        <v/>
      </c>
      <c r="Q96" s="10" t="str">
        <f t="shared" si="3"/>
        <v/>
      </c>
      <c r="R96" s="10" t="str">
        <f t="shared" si="4"/>
        <v/>
      </c>
      <c r="S96" s="10" t="str">
        <f t="shared" si="5"/>
        <v/>
      </c>
    </row>
    <row r="120" spans="1:12" ht="16.5" customHeight="1" x14ac:dyDescent="0.55000000000000004">
      <c r="A120" s="549"/>
      <c r="B120" s="550"/>
      <c r="C120" s="550"/>
      <c r="D120" s="550"/>
      <c r="E120" s="550"/>
      <c r="F120" s="550"/>
      <c r="G120" s="550"/>
      <c r="H120" s="550"/>
      <c r="I120" s="550"/>
      <c r="J120" s="550"/>
      <c r="K120" s="550"/>
      <c r="L120" s="551"/>
    </row>
    <row r="121" spans="1:12" ht="16.5" customHeight="1" x14ac:dyDescent="0.55000000000000004">
      <c r="A121" s="552"/>
      <c r="B121" s="553"/>
      <c r="C121" s="553"/>
      <c r="D121" s="553"/>
      <c r="E121" s="553"/>
      <c r="F121" s="553"/>
      <c r="G121" s="553"/>
      <c r="H121" s="553"/>
      <c r="I121" s="553"/>
      <c r="J121" s="553"/>
      <c r="K121" s="553"/>
      <c r="L121" s="554"/>
    </row>
    <row r="122" spans="1:12" ht="16.5" customHeight="1" x14ac:dyDescent="0.55000000000000004">
      <c r="A122" s="154"/>
      <c r="B122" s="154"/>
      <c r="C122" s="154"/>
      <c r="D122" s="154"/>
      <c r="E122" s="154"/>
      <c r="F122" s="154"/>
      <c r="G122" s="154"/>
      <c r="H122" s="154"/>
      <c r="I122" s="154"/>
      <c r="J122" s="154"/>
      <c r="K122" s="154"/>
      <c r="L122" s="154"/>
    </row>
    <row r="123" spans="1:12" ht="16.5" customHeight="1" x14ac:dyDescent="0.55000000000000004">
      <c r="A123" s="447"/>
      <c r="B123" s="447"/>
      <c r="C123" s="447"/>
      <c r="D123" s="447"/>
      <c r="E123" s="448" t="s">
        <v>48</v>
      </c>
      <c r="F123" s="448"/>
      <c r="G123" s="448"/>
      <c r="H123" s="448"/>
      <c r="I123" s="448"/>
      <c r="J123" s="448"/>
      <c r="K123" s="448"/>
      <c r="L123" s="448"/>
    </row>
    <row r="124" spans="1:12" ht="16.5" customHeight="1" x14ac:dyDescent="0.55000000000000004">
      <c r="A124" s="447"/>
      <c r="B124" s="447"/>
      <c r="C124" s="447"/>
      <c r="D124" s="447"/>
      <c r="E124" s="448"/>
      <c r="F124" s="448"/>
      <c r="G124" s="448"/>
      <c r="H124" s="448"/>
      <c r="I124" s="448"/>
      <c r="J124" s="448"/>
      <c r="K124" s="448"/>
      <c r="L124" s="448"/>
    </row>
    <row r="125" spans="1:12" ht="16.5" customHeight="1" x14ac:dyDescent="0.55000000000000004">
      <c r="A125" s="447"/>
      <c r="B125" s="447"/>
      <c r="C125" s="447"/>
      <c r="D125" s="447"/>
      <c r="E125" s="448"/>
      <c r="F125" s="448"/>
      <c r="G125" s="448"/>
      <c r="H125" s="448"/>
      <c r="I125" s="448"/>
      <c r="J125" s="448"/>
      <c r="K125" s="448"/>
      <c r="L125" s="448"/>
    </row>
    <row r="126" spans="1:12" ht="16.5" customHeight="1" x14ac:dyDescent="0.55000000000000004">
      <c r="A126" s="447"/>
      <c r="B126" s="447"/>
      <c r="C126" s="447"/>
      <c r="D126" s="447"/>
      <c r="E126" s="457" t="s">
        <v>51</v>
      </c>
      <c r="F126" s="457"/>
      <c r="G126" s="457"/>
      <c r="H126" s="457"/>
      <c r="I126" s="457"/>
      <c r="J126" s="457"/>
      <c r="K126" s="457"/>
      <c r="L126" s="457"/>
    </row>
    <row r="127" spans="1:12" ht="16.5" customHeight="1" x14ac:dyDescent="0.55000000000000004">
      <c r="A127" s="447"/>
      <c r="B127" s="447"/>
      <c r="C127" s="447"/>
      <c r="D127" s="447"/>
      <c r="E127" s="457"/>
      <c r="F127" s="457"/>
      <c r="G127" s="457"/>
      <c r="H127" s="457"/>
      <c r="I127" s="457"/>
      <c r="J127" s="457"/>
      <c r="K127" s="457"/>
      <c r="L127" s="457"/>
    </row>
    <row r="128" spans="1:12" ht="16.5" customHeight="1" x14ac:dyDescent="0.55000000000000004">
      <c r="A128" s="447"/>
      <c r="B128" s="447"/>
      <c r="C128" s="447"/>
      <c r="D128" s="447"/>
      <c r="E128" s="457"/>
      <c r="F128" s="457"/>
      <c r="G128" s="457"/>
      <c r="H128" s="457"/>
      <c r="I128" s="457"/>
      <c r="J128" s="457"/>
      <c r="K128" s="457"/>
      <c r="L128" s="457"/>
    </row>
    <row r="130" spans="1:19" ht="16.5" customHeight="1" thickBot="1" x14ac:dyDescent="0.6"/>
    <row r="131" spans="1:19" ht="16.5" customHeight="1" thickBot="1" x14ac:dyDescent="0.6">
      <c r="A131" s="418" t="str">
        <f>IF(K32="","",IF(K32="Repaired","Calibration Data: As Left",""))</f>
        <v/>
      </c>
      <c r="B131" s="419"/>
      <c r="C131" s="419"/>
      <c r="D131" s="419"/>
      <c r="E131" s="419"/>
      <c r="F131" s="419"/>
      <c r="G131" s="419"/>
      <c r="H131" s="419"/>
      <c r="I131" s="419"/>
      <c r="J131" s="419"/>
      <c r="K131" s="419"/>
      <c r="L131" s="420"/>
    </row>
    <row r="132" spans="1:19" ht="33.75" customHeight="1" x14ac:dyDescent="0.55000000000000004">
      <c r="A132" s="431" t="s">
        <v>0</v>
      </c>
      <c r="B132" s="432"/>
      <c r="C132" s="432" t="s">
        <v>2</v>
      </c>
      <c r="D132" s="432"/>
      <c r="E132" s="84" t="s">
        <v>1</v>
      </c>
      <c r="F132" s="432" t="s">
        <v>45</v>
      </c>
      <c r="G132" s="432"/>
      <c r="H132" s="432" t="s">
        <v>3</v>
      </c>
      <c r="I132" s="432"/>
      <c r="J132" s="432" t="s">
        <v>5</v>
      </c>
      <c r="K132" s="432"/>
      <c r="L132" s="27" t="s">
        <v>4</v>
      </c>
      <c r="O132" s="10" t="s">
        <v>56</v>
      </c>
      <c r="P132" s="10" t="s">
        <v>57</v>
      </c>
      <c r="Q132" s="99" t="s">
        <v>58</v>
      </c>
      <c r="R132" s="99" t="s">
        <v>59</v>
      </c>
      <c r="S132" s="10" t="s">
        <v>60</v>
      </c>
    </row>
    <row r="133" spans="1:19" ht="16.5" customHeight="1" x14ac:dyDescent="0.55000000000000004">
      <c r="A133" s="417"/>
      <c r="B133" s="405"/>
      <c r="C133" s="405"/>
      <c r="D133" s="405"/>
      <c r="E133" s="81"/>
      <c r="F133" s="405"/>
      <c r="G133" s="405"/>
      <c r="H133" s="405" t="str">
        <f>IF(F133="","",F133-P133)</f>
        <v/>
      </c>
      <c r="I133" s="405"/>
      <c r="J133" s="405"/>
      <c r="K133" s="405"/>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55000000000000004">
      <c r="A134" s="417"/>
      <c r="B134" s="405"/>
      <c r="C134" s="405"/>
      <c r="D134" s="405"/>
      <c r="E134" s="153"/>
      <c r="F134" s="405"/>
      <c r="G134" s="405"/>
      <c r="H134" s="405" t="str">
        <f>IF(F134="","",F134-P134)</f>
        <v/>
      </c>
      <c r="I134" s="405"/>
      <c r="J134" s="405"/>
      <c r="K134" s="405"/>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55000000000000004">
      <c r="A135" s="417"/>
      <c r="B135" s="405"/>
      <c r="C135" s="405"/>
      <c r="D135" s="405"/>
      <c r="E135" s="153"/>
      <c r="F135" s="405"/>
      <c r="G135" s="405"/>
      <c r="H135" s="405" t="str">
        <f t="shared" ref="H135:H145" si="12">IF(F135="","",F135-P135)</f>
        <v/>
      </c>
      <c r="I135" s="405"/>
      <c r="J135" s="405"/>
      <c r="K135" s="405"/>
      <c r="L135" s="155"/>
      <c r="P135" s="100" t="str">
        <f t="shared" si="8"/>
        <v/>
      </c>
      <c r="Q135" s="10" t="str">
        <f t="shared" si="9"/>
        <v/>
      </c>
      <c r="R135" s="10" t="str">
        <f t="shared" si="10"/>
        <v/>
      </c>
      <c r="S135" s="10" t="str">
        <f t="shared" si="11"/>
        <v/>
      </c>
    </row>
    <row r="136" spans="1:19" ht="16.5" customHeight="1" x14ac:dyDescent="0.55000000000000004">
      <c r="A136" s="417"/>
      <c r="B136" s="405"/>
      <c r="C136" s="405"/>
      <c r="D136" s="405"/>
      <c r="E136" s="153"/>
      <c r="F136" s="405"/>
      <c r="G136" s="405"/>
      <c r="H136" s="405" t="str">
        <f t="shared" si="12"/>
        <v/>
      </c>
      <c r="I136" s="405"/>
      <c r="J136" s="405"/>
      <c r="K136" s="405"/>
      <c r="L136" s="155"/>
      <c r="P136" s="100" t="str">
        <f t="shared" si="8"/>
        <v/>
      </c>
      <c r="Q136" s="10" t="str">
        <f t="shared" si="9"/>
        <v/>
      </c>
      <c r="R136" s="10" t="str">
        <f t="shared" si="10"/>
        <v/>
      </c>
      <c r="S136" s="10" t="str">
        <f t="shared" si="11"/>
        <v/>
      </c>
    </row>
    <row r="137" spans="1:19" ht="16.5" customHeight="1" x14ac:dyDescent="0.55000000000000004">
      <c r="A137" s="417"/>
      <c r="B137" s="405"/>
      <c r="C137" s="405"/>
      <c r="D137" s="405"/>
      <c r="E137" s="153"/>
      <c r="F137" s="405"/>
      <c r="G137" s="405"/>
      <c r="H137" s="405" t="str">
        <f t="shared" si="12"/>
        <v/>
      </c>
      <c r="I137" s="405"/>
      <c r="J137" s="405"/>
      <c r="K137" s="405"/>
      <c r="L137" s="155"/>
      <c r="P137" s="100" t="str">
        <f t="shared" si="8"/>
        <v/>
      </c>
      <c r="Q137" s="10" t="str">
        <f t="shared" si="9"/>
        <v/>
      </c>
      <c r="R137" s="10" t="str">
        <f t="shared" si="10"/>
        <v/>
      </c>
      <c r="S137" s="10" t="str">
        <f t="shared" si="11"/>
        <v/>
      </c>
    </row>
    <row r="138" spans="1:19" ht="16.5" customHeight="1" x14ac:dyDescent="0.55000000000000004">
      <c r="A138" s="417"/>
      <c r="B138" s="405"/>
      <c r="C138" s="405"/>
      <c r="D138" s="405"/>
      <c r="E138" s="153"/>
      <c r="F138" s="405"/>
      <c r="G138" s="405"/>
      <c r="H138" s="405" t="str">
        <f t="shared" si="12"/>
        <v/>
      </c>
      <c r="I138" s="405"/>
      <c r="J138" s="405"/>
      <c r="K138" s="405"/>
      <c r="L138" s="155"/>
      <c r="P138" s="100" t="str">
        <f t="shared" si="8"/>
        <v/>
      </c>
      <c r="Q138" s="10" t="str">
        <f t="shared" si="9"/>
        <v/>
      </c>
      <c r="R138" s="10" t="str">
        <f t="shared" si="10"/>
        <v/>
      </c>
      <c r="S138" s="10" t="str">
        <f t="shared" si="11"/>
        <v/>
      </c>
    </row>
    <row r="139" spans="1:19" ht="16.5" customHeight="1" x14ac:dyDescent="0.55000000000000004">
      <c r="A139" s="417"/>
      <c r="B139" s="405"/>
      <c r="C139" s="405"/>
      <c r="D139" s="405"/>
      <c r="E139" s="153"/>
      <c r="F139" s="405"/>
      <c r="G139" s="405"/>
      <c r="H139" s="405" t="str">
        <f t="shared" si="12"/>
        <v/>
      </c>
      <c r="I139" s="405"/>
      <c r="J139" s="405"/>
      <c r="K139" s="405"/>
      <c r="L139" s="155"/>
      <c r="P139" s="100" t="str">
        <f t="shared" si="8"/>
        <v/>
      </c>
      <c r="Q139" s="10" t="str">
        <f t="shared" si="9"/>
        <v/>
      </c>
      <c r="R139" s="10" t="str">
        <f t="shared" si="10"/>
        <v/>
      </c>
      <c r="S139" s="10" t="str">
        <f t="shared" si="11"/>
        <v/>
      </c>
    </row>
    <row r="140" spans="1:19" ht="16.5" customHeight="1" x14ac:dyDescent="0.55000000000000004">
      <c r="A140" s="417"/>
      <c r="B140" s="405"/>
      <c r="C140" s="405"/>
      <c r="D140" s="405"/>
      <c r="E140" s="153"/>
      <c r="F140" s="405"/>
      <c r="G140" s="405"/>
      <c r="H140" s="405" t="str">
        <f t="shared" si="12"/>
        <v/>
      </c>
      <c r="I140" s="405"/>
      <c r="J140" s="405"/>
      <c r="K140" s="405"/>
      <c r="L140" s="155"/>
      <c r="P140" s="100" t="str">
        <f t="shared" si="8"/>
        <v/>
      </c>
      <c r="Q140" s="10" t="str">
        <f t="shared" si="9"/>
        <v/>
      </c>
      <c r="R140" s="10" t="str">
        <f t="shared" si="10"/>
        <v/>
      </c>
      <c r="S140" s="10" t="str">
        <f t="shared" si="11"/>
        <v/>
      </c>
    </row>
    <row r="141" spans="1:19" ht="16.5" customHeight="1" x14ac:dyDescent="0.55000000000000004">
      <c r="A141" s="417"/>
      <c r="B141" s="405"/>
      <c r="C141" s="405"/>
      <c r="D141" s="405"/>
      <c r="E141" s="153"/>
      <c r="F141" s="405"/>
      <c r="G141" s="405"/>
      <c r="H141" s="405" t="str">
        <f t="shared" si="12"/>
        <v/>
      </c>
      <c r="I141" s="405"/>
      <c r="J141" s="405"/>
      <c r="K141" s="405"/>
      <c r="L141" s="155"/>
      <c r="P141" s="100" t="str">
        <f t="shared" si="8"/>
        <v/>
      </c>
      <c r="Q141" s="10" t="str">
        <f t="shared" si="9"/>
        <v/>
      </c>
      <c r="R141" s="10" t="str">
        <f t="shared" si="10"/>
        <v/>
      </c>
      <c r="S141" s="10" t="str">
        <f t="shared" si="11"/>
        <v/>
      </c>
    </row>
    <row r="142" spans="1:19" ht="16.5" customHeight="1" x14ac:dyDescent="0.55000000000000004">
      <c r="A142" s="417"/>
      <c r="B142" s="405"/>
      <c r="C142" s="405"/>
      <c r="D142" s="405"/>
      <c r="E142" s="153"/>
      <c r="F142" s="405"/>
      <c r="G142" s="405"/>
      <c r="H142" s="405" t="str">
        <f t="shared" si="12"/>
        <v/>
      </c>
      <c r="I142" s="405"/>
      <c r="J142" s="405"/>
      <c r="K142" s="405"/>
      <c r="L142" s="155"/>
      <c r="P142" s="100" t="str">
        <f t="shared" si="8"/>
        <v/>
      </c>
      <c r="Q142" s="10" t="str">
        <f t="shared" si="9"/>
        <v/>
      </c>
      <c r="R142" s="10" t="str">
        <f t="shared" si="10"/>
        <v/>
      </c>
      <c r="S142" s="10" t="str">
        <f t="shared" si="11"/>
        <v/>
      </c>
    </row>
    <row r="143" spans="1:19" ht="16.5" customHeight="1" x14ac:dyDescent="0.55000000000000004">
      <c r="A143" s="417"/>
      <c r="B143" s="405"/>
      <c r="C143" s="405"/>
      <c r="D143" s="405"/>
      <c r="E143" s="153"/>
      <c r="F143" s="405"/>
      <c r="G143" s="405"/>
      <c r="H143" s="405" t="str">
        <f t="shared" si="12"/>
        <v/>
      </c>
      <c r="I143" s="405"/>
      <c r="J143" s="405"/>
      <c r="K143" s="405"/>
      <c r="L143" s="155"/>
      <c r="P143" s="100" t="str">
        <f t="shared" si="8"/>
        <v/>
      </c>
      <c r="Q143" s="10" t="str">
        <f t="shared" si="9"/>
        <v/>
      </c>
      <c r="R143" s="10" t="str">
        <f t="shared" si="10"/>
        <v/>
      </c>
      <c r="S143" s="10" t="str">
        <f t="shared" si="11"/>
        <v/>
      </c>
    </row>
    <row r="144" spans="1:19" ht="16.5" customHeight="1" x14ac:dyDescent="0.55000000000000004">
      <c r="A144" s="417"/>
      <c r="B144" s="405"/>
      <c r="C144" s="405"/>
      <c r="D144" s="405"/>
      <c r="E144" s="153"/>
      <c r="F144" s="405"/>
      <c r="G144" s="405"/>
      <c r="H144" s="405" t="str">
        <f t="shared" si="12"/>
        <v/>
      </c>
      <c r="I144" s="405"/>
      <c r="J144" s="405"/>
      <c r="K144" s="405"/>
      <c r="L144" s="155"/>
      <c r="P144" s="100" t="str">
        <f t="shared" si="8"/>
        <v/>
      </c>
      <c r="Q144" s="10" t="str">
        <f t="shared" si="9"/>
        <v/>
      </c>
      <c r="R144" s="10" t="str">
        <f t="shared" si="10"/>
        <v/>
      </c>
      <c r="S144" s="10" t="str">
        <f t="shared" si="11"/>
        <v/>
      </c>
    </row>
    <row r="145" spans="1:19" ht="16.5" customHeight="1" x14ac:dyDescent="0.55000000000000004">
      <c r="A145" s="417"/>
      <c r="B145" s="405"/>
      <c r="C145" s="405"/>
      <c r="D145" s="405"/>
      <c r="E145" s="153"/>
      <c r="F145" s="405"/>
      <c r="G145" s="405"/>
      <c r="H145" s="405" t="str">
        <f t="shared" si="12"/>
        <v/>
      </c>
      <c r="I145" s="405"/>
      <c r="J145" s="405"/>
      <c r="K145" s="405"/>
      <c r="L145" s="155"/>
      <c r="P145" s="100" t="str">
        <f t="shared" si="8"/>
        <v/>
      </c>
      <c r="Q145" s="10" t="str">
        <f t="shared" si="9"/>
        <v/>
      </c>
      <c r="R145" s="10" t="str">
        <f t="shared" si="10"/>
        <v/>
      </c>
      <c r="S145" s="10" t="str">
        <f t="shared" si="11"/>
        <v/>
      </c>
    </row>
    <row r="146" spans="1:19" ht="16.5" customHeight="1" x14ac:dyDescent="0.55000000000000004">
      <c r="A146" s="417"/>
      <c r="B146" s="405"/>
      <c r="C146" s="405"/>
      <c r="D146" s="405"/>
      <c r="E146" s="81"/>
      <c r="F146" s="405"/>
      <c r="G146" s="405"/>
      <c r="H146" s="405" t="str">
        <f t="shared" ref="H146:H153" si="13">IF(A146="","",A146-C146)</f>
        <v/>
      </c>
      <c r="I146" s="405"/>
      <c r="J146" s="405"/>
      <c r="K146" s="405"/>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55000000000000004">
      <c r="A147" s="417"/>
      <c r="B147" s="405"/>
      <c r="C147" s="405"/>
      <c r="D147" s="405"/>
      <c r="E147" s="81"/>
      <c r="F147" s="405"/>
      <c r="G147" s="405"/>
      <c r="H147" s="405" t="str">
        <f t="shared" si="13"/>
        <v/>
      </c>
      <c r="I147" s="405"/>
      <c r="J147" s="405"/>
      <c r="K147" s="405"/>
      <c r="L147" s="92" t="str">
        <f t="shared" si="14"/>
        <v/>
      </c>
      <c r="P147" s="100" t="str">
        <f t="shared" si="8"/>
        <v/>
      </c>
      <c r="Q147" s="10" t="str">
        <f t="shared" si="9"/>
        <v/>
      </c>
      <c r="R147" s="10" t="str">
        <f t="shared" si="10"/>
        <v/>
      </c>
      <c r="S147" s="10" t="str">
        <f t="shared" si="11"/>
        <v/>
      </c>
    </row>
    <row r="148" spans="1:19" ht="16.5" customHeight="1" x14ac:dyDescent="0.55000000000000004">
      <c r="A148" s="417"/>
      <c r="B148" s="405"/>
      <c r="C148" s="405"/>
      <c r="D148" s="405"/>
      <c r="E148" s="81"/>
      <c r="F148" s="405"/>
      <c r="G148" s="405"/>
      <c r="H148" s="405" t="str">
        <f t="shared" si="13"/>
        <v/>
      </c>
      <c r="I148" s="405"/>
      <c r="J148" s="405"/>
      <c r="K148" s="405"/>
      <c r="L148" s="92" t="str">
        <f t="shared" si="14"/>
        <v/>
      </c>
      <c r="P148" s="100" t="str">
        <f t="shared" si="8"/>
        <v/>
      </c>
      <c r="Q148" s="10" t="str">
        <f t="shared" si="9"/>
        <v/>
      </c>
      <c r="R148" s="10" t="str">
        <f t="shared" si="10"/>
        <v/>
      </c>
      <c r="S148" s="10" t="str">
        <f t="shared" si="11"/>
        <v/>
      </c>
    </row>
    <row r="149" spans="1:19" ht="16.5" customHeight="1" x14ac:dyDescent="0.55000000000000004">
      <c r="A149" s="417"/>
      <c r="B149" s="405"/>
      <c r="C149" s="405"/>
      <c r="D149" s="405"/>
      <c r="E149" s="81"/>
      <c r="F149" s="405"/>
      <c r="G149" s="405"/>
      <c r="H149" s="405" t="str">
        <f t="shared" si="13"/>
        <v/>
      </c>
      <c r="I149" s="405"/>
      <c r="J149" s="405"/>
      <c r="K149" s="405"/>
      <c r="L149" s="92" t="str">
        <f t="shared" si="14"/>
        <v/>
      </c>
      <c r="P149" s="100" t="str">
        <f t="shared" si="8"/>
        <v/>
      </c>
      <c r="Q149" s="10" t="str">
        <f t="shared" si="9"/>
        <v/>
      </c>
      <c r="R149" s="10" t="str">
        <f t="shared" si="10"/>
        <v/>
      </c>
      <c r="S149" s="10" t="str">
        <f t="shared" si="11"/>
        <v/>
      </c>
    </row>
    <row r="150" spans="1:19" ht="16.5" customHeight="1" x14ac:dyDescent="0.55000000000000004">
      <c r="A150" s="417"/>
      <c r="B150" s="405"/>
      <c r="C150" s="405"/>
      <c r="D150" s="405"/>
      <c r="E150" s="81"/>
      <c r="F150" s="405"/>
      <c r="G150" s="405"/>
      <c r="H150" s="405" t="str">
        <f t="shared" si="13"/>
        <v/>
      </c>
      <c r="I150" s="405"/>
      <c r="J150" s="405"/>
      <c r="K150" s="405"/>
      <c r="L150" s="92" t="str">
        <f t="shared" si="14"/>
        <v/>
      </c>
      <c r="P150" s="100" t="str">
        <f t="shared" si="8"/>
        <v/>
      </c>
      <c r="Q150" s="10" t="str">
        <f t="shared" si="9"/>
        <v/>
      </c>
      <c r="R150" s="10" t="str">
        <f t="shared" si="10"/>
        <v/>
      </c>
      <c r="S150" s="10" t="str">
        <f t="shared" si="11"/>
        <v/>
      </c>
    </row>
    <row r="151" spans="1:19" ht="16.5" customHeight="1" x14ac:dyDescent="0.55000000000000004">
      <c r="A151" s="417"/>
      <c r="B151" s="405"/>
      <c r="C151" s="405"/>
      <c r="D151" s="405"/>
      <c r="E151" s="81"/>
      <c r="F151" s="405"/>
      <c r="G151" s="405"/>
      <c r="H151" s="405" t="str">
        <f t="shared" si="13"/>
        <v/>
      </c>
      <c r="I151" s="405"/>
      <c r="J151" s="405"/>
      <c r="K151" s="405"/>
      <c r="L151" s="92" t="str">
        <f t="shared" si="14"/>
        <v/>
      </c>
      <c r="P151" s="100" t="str">
        <f t="shared" si="8"/>
        <v/>
      </c>
      <c r="Q151" s="10" t="str">
        <f t="shared" si="9"/>
        <v/>
      </c>
      <c r="R151" s="10" t="str">
        <f t="shared" si="10"/>
        <v/>
      </c>
      <c r="S151" s="10" t="str">
        <f t="shared" si="11"/>
        <v/>
      </c>
    </row>
    <row r="152" spans="1:19" ht="16.5" customHeight="1" x14ac:dyDescent="0.55000000000000004">
      <c r="A152" s="417"/>
      <c r="B152" s="405"/>
      <c r="C152" s="405"/>
      <c r="D152" s="405"/>
      <c r="E152" s="81"/>
      <c r="F152" s="405"/>
      <c r="G152" s="405"/>
      <c r="H152" s="405" t="str">
        <f t="shared" si="13"/>
        <v/>
      </c>
      <c r="I152" s="405"/>
      <c r="J152" s="405"/>
      <c r="K152" s="405"/>
      <c r="L152" s="92" t="str">
        <f t="shared" si="14"/>
        <v/>
      </c>
      <c r="P152" s="100" t="str">
        <f t="shared" si="8"/>
        <v/>
      </c>
      <c r="Q152" s="10" t="str">
        <f t="shared" si="9"/>
        <v/>
      </c>
      <c r="R152" s="10" t="str">
        <f t="shared" si="10"/>
        <v/>
      </c>
      <c r="S152" s="10" t="str">
        <f t="shared" si="11"/>
        <v/>
      </c>
    </row>
    <row r="153" spans="1:19" ht="16.5" customHeight="1" thickBot="1" x14ac:dyDescent="0.6">
      <c r="A153" s="425"/>
      <c r="B153" s="424"/>
      <c r="C153" s="424"/>
      <c r="D153" s="424"/>
      <c r="E153" s="83"/>
      <c r="F153" s="424"/>
      <c r="G153" s="424"/>
      <c r="H153" s="424" t="str">
        <f t="shared" si="13"/>
        <v/>
      </c>
      <c r="I153" s="424"/>
      <c r="J153" s="424"/>
      <c r="K153" s="424"/>
      <c r="L153" s="91" t="str">
        <f t="shared" si="14"/>
        <v/>
      </c>
      <c r="P153" s="100" t="str">
        <f t="shared" si="8"/>
        <v/>
      </c>
      <c r="Q153" s="10" t="str">
        <f t="shared" si="9"/>
        <v/>
      </c>
      <c r="R153" s="10" t="str">
        <f t="shared" si="10"/>
        <v/>
      </c>
      <c r="S153" s="10" t="str">
        <f t="shared" si="11"/>
        <v/>
      </c>
    </row>
    <row r="154" spans="1:19" ht="16.5" customHeight="1" x14ac:dyDescent="0.55000000000000004">
      <c r="B154" s="82"/>
      <c r="C154" s="82"/>
      <c r="D154" s="82"/>
      <c r="E154" s="82"/>
      <c r="F154" s="82"/>
      <c r="G154" s="82"/>
      <c r="H154" s="82"/>
      <c r="I154" s="82"/>
      <c r="J154" s="82"/>
      <c r="K154" s="90"/>
      <c r="L154" s="37"/>
    </row>
    <row r="155" spans="1:19" ht="16.5" customHeight="1" x14ac:dyDescent="0.55000000000000004">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7" priority="7" operator="containsText" text="Fail">
      <formula>NOT(ISERROR(SEARCH("Fail",L76)))</formula>
    </cfRule>
    <cfRule type="containsText" dxfId="96" priority="8" operator="containsText" text="Pass">
      <formula>NOT(ISERROR(SEARCH("Pass",L76)))</formula>
    </cfRule>
  </conditionalFormatting>
  <conditionalFormatting sqref="K154:K155">
    <cfRule type="containsText" dxfId="95" priority="3" operator="containsText" text="Fail">
      <formula>NOT(ISERROR(SEARCH("Fail",K154)))</formula>
    </cfRule>
    <cfRule type="containsText" dxfId="94" priority="4" operator="containsText" text="Pass">
      <formula>NOT(ISERROR(SEARCH("Pass",K154)))</formula>
    </cfRule>
  </conditionalFormatting>
  <conditionalFormatting sqref="L133:L153">
    <cfRule type="containsText" dxfId="93" priority="1" operator="containsText" text="Fail">
      <formula>NOT(ISERROR(SEARCH("Fail",L133)))</formula>
    </cfRule>
    <cfRule type="containsText" dxfId="92"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fitToPage="1"/>
  </sheetPr>
  <dimension ref="A1:AE170"/>
  <sheetViews>
    <sheetView tabSelected="1" zoomScale="70" zoomScaleNormal="70" workbookViewId="0">
      <selection activeCell="N4" sqref="N4"/>
    </sheetView>
  </sheetViews>
  <sheetFormatPr defaultColWidth="12" defaultRowHeight="15.75" customHeight="1" x14ac:dyDescent="0.55000000000000004"/>
  <cols>
    <col min="1" max="6" width="13" style="10" customWidth="1"/>
    <col min="7" max="7" width="16.83984375" style="10" customWidth="1"/>
    <col min="8" max="12" width="13" style="10" customWidth="1"/>
    <col min="13" max="15" width="12" style="10"/>
    <col min="16" max="16" width="14.26171875" style="10" bestFit="1" customWidth="1"/>
    <col min="17" max="17" width="13.578125" style="10" bestFit="1" customWidth="1"/>
    <col min="18" max="18" width="12" style="10"/>
    <col min="19" max="19" width="18.26171875" style="10" bestFit="1" customWidth="1"/>
    <col min="20" max="20" width="15.83984375" style="10" bestFit="1" customWidth="1"/>
    <col min="21" max="21" width="19.68359375" style="10" bestFit="1" customWidth="1"/>
    <col min="22" max="22" width="27.26171875" style="10" bestFit="1" customWidth="1"/>
    <col min="23" max="23" width="27" style="10" bestFit="1" customWidth="1"/>
    <col min="24" max="24" width="11.26171875" style="10" customWidth="1"/>
    <col min="25" max="25" width="13.41796875" style="10" bestFit="1" customWidth="1"/>
    <col min="26" max="26" width="22.41796875" style="10" customWidth="1"/>
    <col min="27" max="27" width="11" style="10" customWidth="1"/>
    <col min="28" max="16384" width="12" style="10"/>
  </cols>
  <sheetData>
    <row r="1" spans="1:14" s="32" customFormat="1" ht="21.75" customHeight="1" x14ac:dyDescent="0.55000000000000004">
      <c r="A1" s="244"/>
      <c r="B1" s="244"/>
      <c r="D1" s="568" t="s">
        <v>48</v>
      </c>
      <c r="E1" s="568"/>
      <c r="F1" s="568"/>
      <c r="G1" s="568"/>
      <c r="H1" s="568"/>
      <c r="I1" s="568"/>
      <c r="J1" s="246"/>
    </row>
    <row r="2" spans="1:14" s="32" customFormat="1" ht="21.75" customHeight="1" x14ac:dyDescent="0.55000000000000004">
      <c r="A2" s="244"/>
      <c r="B2" s="244"/>
      <c r="C2" s="246"/>
      <c r="D2" s="568"/>
      <c r="E2" s="568"/>
      <c r="F2" s="568"/>
      <c r="G2" s="568"/>
      <c r="H2" s="568"/>
      <c r="I2" s="568"/>
      <c r="J2" s="246"/>
    </row>
    <row r="3" spans="1:14" s="32" customFormat="1" ht="21.75" customHeight="1" x14ac:dyDescent="0.55000000000000004">
      <c r="A3" s="244"/>
      <c r="B3" s="244"/>
      <c r="C3" s="246"/>
      <c r="D3" s="568"/>
      <c r="E3" s="568"/>
      <c r="F3" s="568"/>
      <c r="G3" s="568"/>
      <c r="H3" s="568"/>
      <c r="I3" s="568"/>
      <c r="J3" s="246"/>
    </row>
    <row r="4" spans="1:14" s="32" customFormat="1" ht="21.75" customHeight="1" x14ac:dyDescent="0.55000000000000004">
      <c r="A4" s="244"/>
      <c r="B4" s="244"/>
      <c r="D4" s="569" t="s">
        <v>2682</v>
      </c>
      <c r="E4" s="569"/>
      <c r="F4" s="569"/>
      <c r="G4" s="569"/>
      <c r="H4" s="569"/>
      <c r="I4" s="569"/>
      <c r="J4" s="247"/>
    </row>
    <row r="5" spans="1:14" s="32" customFormat="1" ht="21.75" customHeight="1" x14ac:dyDescent="0.7">
      <c r="A5" s="244"/>
      <c r="B5" s="244"/>
      <c r="C5" s="247"/>
      <c r="D5" s="569"/>
      <c r="E5" s="569"/>
      <c r="F5" s="569"/>
      <c r="G5" s="569"/>
      <c r="H5" s="569"/>
      <c r="I5" s="569"/>
      <c r="J5" s="247"/>
      <c r="K5" s="245"/>
      <c r="L5" s="245"/>
    </row>
    <row r="6" spans="1:14" s="32" customFormat="1" ht="21.75" customHeight="1" x14ac:dyDescent="0.55000000000000004">
      <c r="A6" s="244"/>
      <c r="B6" s="244"/>
      <c r="C6" s="247"/>
      <c r="D6" s="569"/>
      <c r="E6" s="569"/>
      <c r="F6" s="569"/>
      <c r="G6" s="569"/>
      <c r="H6" s="569"/>
      <c r="I6" s="569"/>
      <c r="J6" s="247"/>
    </row>
    <row r="7" spans="1:14" s="32" customFormat="1" ht="15.75" customHeight="1" thickBot="1" x14ac:dyDescent="0.6">
      <c r="E7" s="161"/>
      <c r="F7" s="161"/>
      <c r="G7" s="161"/>
      <c r="H7" s="161"/>
      <c r="I7" s="161"/>
      <c r="J7" s="161"/>
      <c r="K7" s="161"/>
      <c r="L7" s="161"/>
    </row>
    <row r="8" spans="1:14" s="32" customFormat="1" ht="18.75" customHeight="1" thickBot="1" x14ac:dyDescent="0.6">
      <c r="A8" s="418" t="s">
        <v>28</v>
      </c>
      <c r="B8" s="419"/>
      <c r="C8" s="419"/>
      <c r="D8" s="419"/>
      <c r="E8" s="419"/>
      <c r="F8" s="420"/>
      <c r="G8" s="418" t="s">
        <v>29</v>
      </c>
      <c r="H8" s="419"/>
      <c r="I8" s="419"/>
      <c r="J8" s="419"/>
      <c r="K8" s="419"/>
      <c r="L8" s="420"/>
    </row>
    <row r="9" spans="1:14" ht="19.5" customHeight="1" x14ac:dyDescent="0.55000000000000004">
      <c r="A9" s="430" t="s">
        <v>31</v>
      </c>
      <c r="B9" s="428"/>
      <c r="C9" s="481"/>
      <c r="D9" s="481"/>
      <c r="E9" s="481"/>
      <c r="F9" s="482"/>
      <c r="G9" s="430" t="s">
        <v>36</v>
      </c>
      <c r="H9" s="428"/>
      <c r="I9" s="433"/>
      <c r="J9" s="433"/>
      <c r="K9" s="433"/>
      <c r="L9" s="434"/>
      <c r="M9" s="37"/>
      <c r="N9" s="37"/>
    </row>
    <row r="10" spans="1:14" ht="19.5" customHeight="1" x14ac:dyDescent="0.55000000000000004">
      <c r="A10" s="403" t="s">
        <v>2597</v>
      </c>
      <c r="B10" s="404"/>
      <c r="C10" s="624"/>
      <c r="D10" s="625"/>
      <c r="E10" s="625"/>
      <c r="F10" s="626"/>
      <c r="G10" s="538" t="s">
        <v>37</v>
      </c>
      <c r="H10" s="539"/>
      <c r="I10" s="455"/>
      <c r="J10" s="622"/>
      <c r="K10" s="622"/>
      <c r="L10" s="623"/>
      <c r="M10" s="37"/>
      <c r="N10" s="37"/>
    </row>
    <row r="11" spans="1:14" ht="19.5" customHeight="1" x14ac:dyDescent="0.55000000000000004">
      <c r="A11" s="403" t="s">
        <v>32</v>
      </c>
      <c r="B11" s="404"/>
      <c r="C11" s="405"/>
      <c r="D11" s="405"/>
      <c r="E11" s="405"/>
      <c r="F11" s="427"/>
      <c r="G11" s="538" t="s">
        <v>38</v>
      </c>
      <c r="H11" s="539"/>
      <c r="I11" s="455"/>
      <c r="J11" s="622"/>
      <c r="K11" s="622"/>
      <c r="L11" s="623"/>
      <c r="M11" s="37"/>
      <c r="N11" s="37"/>
    </row>
    <row r="12" spans="1:14" ht="19.5" customHeight="1" x14ac:dyDescent="0.55000000000000004">
      <c r="A12" s="403"/>
      <c r="B12" s="404"/>
      <c r="C12" s="405"/>
      <c r="D12" s="405"/>
      <c r="E12" s="405"/>
      <c r="F12" s="427"/>
      <c r="G12" s="403" t="s">
        <v>39</v>
      </c>
      <c r="H12" s="404"/>
      <c r="I12" s="405" t="s">
        <v>50</v>
      </c>
      <c r="J12" s="405"/>
      <c r="K12" s="405"/>
      <c r="L12" s="427"/>
      <c r="M12" s="37"/>
      <c r="N12" s="37"/>
    </row>
    <row r="13" spans="1:14" ht="19.5" customHeight="1" x14ac:dyDescent="0.55000000000000004">
      <c r="A13" s="403"/>
      <c r="B13" s="404"/>
      <c r="C13" s="405"/>
      <c r="D13" s="405"/>
      <c r="E13" s="405"/>
      <c r="F13" s="427"/>
      <c r="G13" s="403" t="s">
        <v>2598</v>
      </c>
      <c r="H13" s="404"/>
      <c r="I13" s="437"/>
      <c r="J13" s="437"/>
      <c r="K13" s="437"/>
      <c r="L13" s="438"/>
      <c r="M13" s="37"/>
      <c r="N13" s="37"/>
    </row>
    <row r="14" spans="1:14" ht="19.5" customHeight="1" x14ac:dyDescent="0.55000000000000004">
      <c r="A14" s="403"/>
      <c r="B14" s="404"/>
      <c r="C14" s="405"/>
      <c r="D14" s="405"/>
      <c r="E14" s="405"/>
      <c r="F14" s="427"/>
      <c r="G14" s="403" t="s">
        <v>34</v>
      </c>
      <c r="H14" s="404"/>
      <c r="I14" s="437"/>
      <c r="J14" s="437"/>
      <c r="K14" s="437"/>
      <c r="L14" s="438"/>
      <c r="M14" s="37"/>
      <c r="N14" s="37"/>
    </row>
    <row r="15" spans="1:14" ht="19.5" customHeight="1" thickBot="1" x14ac:dyDescent="0.6">
      <c r="A15" s="435" t="s">
        <v>33</v>
      </c>
      <c r="B15" s="436"/>
      <c r="C15" s="477"/>
      <c r="D15" s="477"/>
      <c r="E15" s="477"/>
      <c r="F15" s="478"/>
      <c r="G15" s="435" t="s">
        <v>35</v>
      </c>
      <c r="H15" s="436"/>
      <c r="I15" s="439"/>
      <c r="J15" s="439"/>
      <c r="K15" s="439"/>
      <c r="L15" s="440"/>
      <c r="M15" s="37"/>
      <c r="N15" s="37"/>
    </row>
    <row r="16" spans="1:14" ht="15" x14ac:dyDescent="0.55000000000000004">
      <c r="A16" s="67"/>
      <c r="B16" s="67"/>
      <c r="C16" s="157"/>
      <c r="D16" s="157"/>
      <c r="E16" s="157"/>
      <c r="F16" s="157"/>
      <c r="G16" s="67"/>
      <c r="H16" s="67"/>
      <c r="I16" s="68"/>
      <c r="J16" s="68"/>
      <c r="K16" s="68"/>
      <c r="L16" s="68"/>
      <c r="M16" s="37"/>
      <c r="N16" s="37"/>
    </row>
    <row r="17" spans="1:26" ht="32.25" customHeight="1" x14ac:dyDescent="0.55000000000000004">
      <c r="A17" s="450" t="s">
        <v>2606</v>
      </c>
      <c r="B17" s="450"/>
      <c r="C17" s="450"/>
      <c r="D17" s="450"/>
      <c r="E17" s="450"/>
      <c r="F17" s="450"/>
      <c r="G17" s="450"/>
      <c r="H17" s="450"/>
      <c r="I17" s="450"/>
      <c r="J17" s="450"/>
      <c r="K17" s="450"/>
      <c r="L17" s="450"/>
      <c r="M17" s="159"/>
      <c r="N17" s="179"/>
      <c r="P17" s="178"/>
      <c r="Q17" s="178"/>
      <c r="R17" s="178"/>
      <c r="S17" s="178"/>
      <c r="T17" s="178"/>
      <c r="U17" s="178"/>
      <c r="V17" s="178"/>
      <c r="W17" s="178"/>
      <c r="X17" s="178"/>
      <c r="Y17" s="178"/>
      <c r="Z17" s="178"/>
    </row>
    <row r="18" spans="1:26" ht="32.25" customHeight="1" x14ac:dyDescent="0.55000000000000004">
      <c r="A18" s="450"/>
      <c r="B18" s="450"/>
      <c r="C18" s="450"/>
      <c r="D18" s="450"/>
      <c r="E18" s="450"/>
      <c r="F18" s="450"/>
      <c r="G18" s="450"/>
      <c r="H18" s="450"/>
      <c r="I18" s="450"/>
      <c r="J18" s="450"/>
      <c r="K18" s="450"/>
      <c r="L18" s="450"/>
      <c r="M18" s="159"/>
      <c r="N18" s="179"/>
      <c r="P18" s="178"/>
      <c r="Q18" s="178"/>
      <c r="R18" s="178"/>
      <c r="S18" s="178"/>
      <c r="T18" s="178"/>
      <c r="U18" s="178"/>
      <c r="V18" s="178"/>
      <c r="W18" s="178"/>
      <c r="X18" s="178"/>
      <c r="Y18" s="178"/>
      <c r="Z18" s="178"/>
    </row>
    <row r="19" spans="1:26" ht="15.75" customHeight="1" thickBot="1" x14ac:dyDescent="0.6">
      <c r="A19" s="37"/>
      <c r="B19" s="37"/>
      <c r="C19" s="37"/>
      <c r="D19" s="37"/>
      <c r="E19" s="37"/>
      <c r="F19" s="37"/>
      <c r="G19" s="37"/>
      <c r="H19" s="37"/>
      <c r="I19" s="37"/>
      <c r="J19" s="37"/>
      <c r="K19" s="37"/>
      <c r="L19" s="37"/>
      <c r="M19" s="159"/>
      <c r="N19" s="179"/>
    </row>
    <row r="20" spans="1:26" ht="18.75" customHeight="1" thickBot="1" x14ac:dyDescent="0.6">
      <c r="A20" s="418" t="s">
        <v>20</v>
      </c>
      <c r="B20" s="419"/>
      <c r="C20" s="419"/>
      <c r="D20" s="419"/>
      <c r="E20" s="419"/>
      <c r="F20" s="419"/>
      <c r="G20" s="419"/>
      <c r="H20" s="419"/>
      <c r="I20" s="419"/>
      <c r="J20" s="419"/>
      <c r="K20" s="419"/>
      <c r="L20" s="420"/>
      <c r="M20" s="37"/>
      <c r="N20" s="37"/>
    </row>
    <row r="21" spans="1:26" ht="18.75" customHeight="1" x14ac:dyDescent="0.55000000000000004">
      <c r="A21" s="430" t="s">
        <v>23</v>
      </c>
      <c r="B21" s="428"/>
      <c r="C21" s="428"/>
      <c r="D21" s="428"/>
      <c r="E21" s="428" t="s">
        <v>22</v>
      </c>
      <c r="F21" s="428"/>
      <c r="G21" s="428" t="s">
        <v>21</v>
      </c>
      <c r="H21" s="428"/>
      <c r="I21" s="428" t="s">
        <v>53</v>
      </c>
      <c r="J21" s="428"/>
      <c r="K21" s="428" t="s">
        <v>54</v>
      </c>
      <c r="L21" s="429"/>
      <c r="M21" s="37"/>
      <c r="N21" s="37"/>
    </row>
    <row r="22" spans="1:26" ht="18.75" customHeight="1" x14ac:dyDescent="0.55000000000000004">
      <c r="A22" s="479"/>
      <c r="B22" s="475"/>
      <c r="C22" s="475"/>
      <c r="D22" s="475"/>
      <c r="E22" s="475"/>
      <c r="F22" s="475"/>
      <c r="G22" s="475"/>
      <c r="H22" s="475"/>
      <c r="I22" s="475"/>
      <c r="J22" s="475"/>
      <c r="K22" s="475"/>
      <c r="L22" s="480"/>
      <c r="M22" s="37"/>
      <c r="N22" s="37"/>
    </row>
    <row r="23" spans="1:26" ht="18.75" customHeight="1" x14ac:dyDescent="0.55000000000000004">
      <c r="A23" s="479"/>
      <c r="B23" s="475"/>
      <c r="C23" s="475"/>
      <c r="D23" s="475"/>
      <c r="E23" s="475"/>
      <c r="F23" s="475"/>
      <c r="G23" s="475"/>
      <c r="H23" s="475"/>
      <c r="I23" s="475"/>
      <c r="J23" s="475"/>
      <c r="K23" s="475"/>
      <c r="L23" s="480"/>
      <c r="M23" s="37"/>
      <c r="N23" s="37"/>
    </row>
    <row r="24" spans="1:26" ht="18.75" customHeight="1" x14ac:dyDescent="0.55000000000000004">
      <c r="A24" s="479"/>
      <c r="B24" s="475"/>
      <c r="C24" s="475"/>
      <c r="D24" s="475"/>
      <c r="E24" s="475"/>
      <c r="F24" s="475"/>
      <c r="G24" s="475"/>
      <c r="H24" s="475"/>
      <c r="I24" s="475"/>
      <c r="J24" s="475"/>
      <c r="K24" s="475"/>
      <c r="L24" s="480"/>
      <c r="M24" s="37"/>
      <c r="N24" s="37"/>
    </row>
    <row r="25" spans="1:26" ht="18.75" customHeight="1" x14ac:dyDescent="0.55000000000000004">
      <c r="A25" s="479"/>
      <c r="B25" s="475"/>
      <c r="C25" s="475"/>
      <c r="D25" s="475"/>
      <c r="E25" s="475"/>
      <c r="F25" s="475"/>
      <c r="G25" s="475"/>
      <c r="H25" s="475"/>
      <c r="I25" s="475"/>
      <c r="J25" s="475"/>
      <c r="K25" s="475"/>
      <c r="L25" s="480"/>
      <c r="M25" s="37"/>
      <c r="N25" s="37"/>
    </row>
    <row r="26" spans="1:26" ht="18.75" customHeight="1" x14ac:dyDescent="0.55000000000000004">
      <c r="A26" s="479"/>
      <c r="B26" s="475"/>
      <c r="C26" s="475"/>
      <c r="D26" s="475"/>
      <c r="E26" s="475"/>
      <c r="F26" s="475"/>
      <c r="G26" s="475"/>
      <c r="H26" s="475"/>
      <c r="I26" s="475"/>
      <c r="J26" s="475"/>
      <c r="K26" s="475"/>
      <c r="L26" s="480"/>
      <c r="M26" s="37"/>
      <c r="N26" s="37"/>
    </row>
    <row r="27" spans="1:26" ht="18.75" customHeight="1" x14ac:dyDescent="0.55000000000000004">
      <c r="A27" s="479"/>
      <c r="B27" s="475"/>
      <c r="C27" s="475"/>
      <c r="D27" s="475"/>
      <c r="E27" s="475"/>
      <c r="F27" s="475"/>
      <c r="G27" s="475"/>
      <c r="H27" s="475"/>
      <c r="I27" s="475"/>
      <c r="J27" s="475"/>
      <c r="K27" s="475"/>
      <c r="L27" s="480"/>
      <c r="M27" s="37"/>
      <c r="N27" s="37"/>
    </row>
    <row r="28" spans="1:26" ht="18.75" customHeight="1" x14ac:dyDescent="0.55000000000000004">
      <c r="A28" s="479"/>
      <c r="B28" s="475"/>
      <c r="C28" s="475"/>
      <c r="D28" s="475"/>
      <c r="E28" s="475"/>
      <c r="F28" s="475"/>
      <c r="G28" s="475"/>
      <c r="H28" s="475"/>
      <c r="I28" s="475"/>
      <c r="J28" s="475"/>
      <c r="K28" s="475"/>
      <c r="L28" s="480"/>
      <c r="M28" s="37"/>
      <c r="N28" s="37"/>
    </row>
    <row r="29" spans="1:26" ht="18.75" customHeight="1" x14ac:dyDescent="0.55000000000000004">
      <c r="A29" s="479"/>
      <c r="B29" s="475"/>
      <c r="C29" s="475"/>
      <c r="D29" s="475"/>
      <c r="E29" s="475"/>
      <c r="F29" s="475"/>
      <c r="G29" s="475"/>
      <c r="H29" s="475"/>
      <c r="I29" s="475"/>
      <c r="J29" s="475"/>
      <c r="K29" s="475"/>
      <c r="L29" s="480"/>
      <c r="M29" s="37"/>
      <c r="N29" s="37"/>
    </row>
    <row r="30" spans="1:26" ht="18.75" customHeight="1" x14ac:dyDescent="0.55000000000000004">
      <c r="A30" s="479"/>
      <c r="B30" s="475"/>
      <c r="C30" s="475"/>
      <c r="D30" s="475"/>
      <c r="E30" s="475"/>
      <c r="F30" s="475"/>
      <c r="G30" s="475"/>
      <c r="H30" s="475"/>
      <c r="I30" s="475"/>
      <c r="J30" s="475"/>
      <c r="K30" s="475"/>
      <c r="L30" s="480"/>
      <c r="M30" s="37"/>
      <c r="N30" s="37"/>
    </row>
    <row r="31" spans="1:26" ht="18.75" customHeight="1" thickBot="1" x14ac:dyDescent="0.6">
      <c r="A31" s="476"/>
      <c r="B31" s="477"/>
      <c r="C31" s="477"/>
      <c r="D31" s="477"/>
      <c r="E31" s="477"/>
      <c r="F31" s="477"/>
      <c r="G31" s="477"/>
      <c r="H31" s="477"/>
      <c r="I31" s="477"/>
      <c r="J31" s="477"/>
      <c r="K31" s="477"/>
      <c r="L31" s="478"/>
      <c r="M31" s="37"/>
      <c r="N31" s="37"/>
    </row>
    <row r="32" spans="1:26" ht="15.3" thickBot="1" x14ac:dyDescent="0.6">
      <c r="A32" s="37"/>
      <c r="B32" s="37"/>
      <c r="C32" s="37"/>
      <c r="D32" s="37"/>
      <c r="E32" s="37"/>
      <c r="F32" s="37"/>
      <c r="G32" s="37"/>
      <c r="H32" s="37"/>
      <c r="I32" s="37"/>
      <c r="J32" s="37"/>
      <c r="K32" s="37"/>
      <c r="L32" s="37"/>
      <c r="M32" s="159"/>
      <c r="N32" s="179"/>
    </row>
    <row r="33" spans="1:14" ht="19.5" customHeight="1" thickBot="1" x14ac:dyDescent="0.6">
      <c r="A33" s="418" t="s">
        <v>13</v>
      </c>
      <c r="B33" s="419"/>
      <c r="C33" s="419"/>
      <c r="D33" s="419"/>
      <c r="E33" s="419"/>
      <c r="F33" s="419"/>
      <c r="G33" s="419"/>
      <c r="H33" s="419"/>
      <c r="I33" s="419"/>
      <c r="J33" s="419"/>
      <c r="K33" s="419"/>
      <c r="L33" s="420"/>
      <c r="M33" s="37"/>
      <c r="N33" s="37"/>
    </row>
    <row r="34" spans="1:14" ht="19.5" customHeight="1" x14ac:dyDescent="0.55000000000000004">
      <c r="A34" s="430" t="s">
        <v>30</v>
      </c>
      <c r="B34" s="428"/>
      <c r="C34" s="441"/>
      <c r="D34" s="441"/>
      <c r="E34" s="441"/>
      <c r="F34" s="441"/>
      <c r="G34" s="441"/>
      <c r="H34" s="441"/>
      <c r="I34" s="428" t="s">
        <v>25</v>
      </c>
      <c r="J34" s="428"/>
      <c r="K34" s="441" t="s">
        <v>1769</v>
      </c>
      <c r="L34" s="442"/>
      <c r="M34" s="37"/>
      <c r="N34" s="37"/>
    </row>
    <row r="35" spans="1:14" ht="19.5" customHeight="1" x14ac:dyDescent="0.55000000000000004">
      <c r="A35" s="403" t="s">
        <v>15</v>
      </c>
      <c r="B35" s="404"/>
      <c r="C35" s="475"/>
      <c r="D35" s="475"/>
      <c r="E35" s="404" t="s">
        <v>16</v>
      </c>
      <c r="F35" s="404"/>
      <c r="G35" s="405"/>
      <c r="H35" s="405"/>
      <c r="I35" s="404" t="s">
        <v>18</v>
      </c>
      <c r="J35" s="404"/>
      <c r="K35" s="405"/>
      <c r="L35" s="427"/>
      <c r="M35" s="37"/>
      <c r="N35" s="37"/>
    </row>
    <row r="36" spans="1:14" ht="19.5" customHeight="1" x14ac:dyDescent="0.55000000000000004">
      <c r="A36" s="403" t="s">
        <v>14</v>
      </c>
      <c r="B36" s="404"/>
      <c r="C36" s="405"/>
      <c r="D36" s="405"/>
      <c r="E36" s="404" t="s">
        <v>42</v>
      </c>
      <c r="F36" s="404"/>
      <c r="G36" s="405"/>
      <c r="H36" s="405"/>
      <c r="I36" s="404" t="s">
        <v>43</v>
      </c>
      <c r="J36" s="404"/>
      <c r="K36" s="405"/>
      <c r="L36" s="427"/>
      <c r="M36" s="37"/>
      <c r="N36" s="37"/>
    </row>
    <row r="37" spans="1:14" ht="19.5" customHeight="1" x14ac:dyDescent="0.55000000000000004">
      <c r="A37" s="403" t="s">
        <v>17</v>
      </c>
      <c r="B37" s="404"/>
      <c r="C37" s="405"/>
      <c r="D37" s="405"/>
      <c r="E37" s="404" t="s">
        <v>26</v>
      </c>
      <c r="F37" s="404"/>
      <c r="G37" s="405"/>
      <c r="H37" s="405"/>
      <c r="I37" s="404" t="s">
        <v>27</v>
      </c>
      <c r="J37" s="404"/>
      <c r="K37" s="405"/>
      <c r="L37" s="427"/>
      <c r="M37" s="37"/>
      <c r="N37" s="37"/>
    </row>
    <row r="38" spans="1:14" ht="36.75" customHeight="1" thickBot="1" x14ac:dyDescent="0.6">
      <c r="A38" s="435" t="s">
        <v>19</v>
      </c>
      <c r="B38" s="436"/>
      <c r="C38" s="473"/>
      <c r="D38" s="473"/>
      <c r="E38" s="473"/>
      <c r="F38" s="473"/>
      <c r="G38" s="473"/>
      <c r="H38" s="473"/>
      <c r="I38" s="473"/>
      <c r="J38" s="473"/>
      <c r="K38" s="473"/>
      <c r="L38" s="474"/>
      <c r="M38" s="37"/>
      <c r="N38" s="37"/>
    </row>
    <row r="39" spans="1:14" ht="15.3" thickBot="1" x14ac:dyDescent="0.6">
      <c r="A39" s="159"/>
      <c r="B39" s="159"/>
      <c r="C39" s="159"/>
      <c r="D39" s="159"/>
      <c r="E39" s="159"/>
      <c r="F39" s="159"/>
      <c r="G39" s="159"/>
      <c r="H39" s="159"/>
      <c r="I39" s="159"/>
      <c r="J39" s="159"/>
      <c r="K39" s="159"/>
      <c r="L39" s="159"/>
      <c r="M39" s="159"/>
      <c r="N39" s="179"/>
    </row>
    <row r="40" spans="1:14" ht="19.5" customHeight="1" thickBot="1" x14ac:dyDescent="0.6">
      <c r="A40" s="418" t="s">
        <v>7</v>
      </c>
      <c r="B40" s="419"/>
      <c r="C40" s="419"/>
      <c r="D40" s="419"/>
      <c r="E40" s="419"/>
      <c r="F40" s="419"/>
      <c r="G40" s="419"/>
      <c r="H40" s="419"/>
      <c r="I40" s="419"/>
      <c r="J40" s="419"/>
      <c r="K40" s="419"/>
      <c r="L40" s="420"/>
      <c r="M40" s="37"/>
      <c r="N40" s="37"/>
    </row>
    <row r="41" spans="1:14" ht="21.75" customHeight="1" thickBot="1" x14ac:dyDescent="0.6">
      <c r="A41" s="421" t="s">
        <v>8</v>
      </c>
      <c r="B41" s="422"/>
      <c r="C41" s="24"/>
      <c r="D41" s="422" t="s">
        <v>9</v>
      </c>
      <c r="E41" s="422"/>
      <c r="F41" s="24"/>
      <c r="G41" s="422" t="s">
        <v>10</v>
      </c>
      <c r="H41" s="422"/>
      <c r="I41" s="24"/>
      <c r="J41" s="422" t="s">
        <v>11</v>
      </c>
      <c r="K41" s="422"/>
      <c r="L41" s="25"/>
      <c r="M41" s="37"/>
      <c r="N41" s="37"/>
    </row>
    <row r="42" spans="1:14" ht="15.3" thickBot="1" x14ac:dyDescent="0.6">
      <c r="A42" s="37"/>
      <c r="B42" s="37"/>
      <c r="C42" s="37"/>
      <c r="D42" s="37"/>
      <c r="E42" s="37"/>
      <c r="F42" s="37"/>
      <c r="G42" s="37"/>
      <c r="H42" s="37"/>
      <c r="I42" s="37"/>
      <c r="J42" s="37"/>
      <c r="K42" s="37"/>
      <c r="L42" s="37"/>
      <c r="M42" s="159"/>
      <c r="N42" s="179"/>
    </row>
    <row r="43" spans="1:14" ht="19.5" customHeight="1" thickBot="1" x14ac:dyDescent="0.6">
      <c r="A43" s="418" t="s">
        <v>24</v>
      </c>
      <c r="B43" s="419"/>
      <c r="C43" s="419"/>
      <c r="D43" s="419"/>
      <c r="E43" s="419"/>
      <c r="F43" s="419"/>
      <c r="G43" s="419"/>
      <c r="H43" s="419"/>
      <c r="I43" s="419"/>
      <c r="J43" s="419"/>
      <c r="K43" s="419"/>
      <c r="L43" s="420"/>
      <c r="M43" s="37"/>
      <c r="N43" s="37"/>
    </row>
    <row r="44" spans="1:14" ht="19.5" customHeight="1" x14ac:dyDescent="0.55000000000000004">
      <c r="A44" s="408"/>
      <c r="B44" s="409"/>
      <c r="C44" s="409"/>
      <c r="D44" s="409"/>
      <c r="E44" s="409"/>
      <c r="F44" s="409"/>
      <c r="G44" s="409"/>
      <c r="H44" s="409"/>
      <c r="I44" s="409"/>
      <c r="J44" s="409"/>
      <c r="K44" s="409"/>
      <c r="L44" s="410"/>
      <c r="M44" s="37"/>
      <c r="N44" s="37"/>
    </row>
    <row r="45" spans="1:14" ht="19.5" customHeight="1" x14ac:dyDescent="0.55000000000000004">
      <c r="A45" s="411"/>
      <c r="B45" s="412"/>
      <c r="C45" s="412"/>
      <c r="D45" s="412"/>
      <c r="E45" s="412"/>
      <c r="F45" s="412"/>
      <c r="G45" s="412"/>
      <c r="H45" s="412"/>
      <c r="I45" s="412"/>
      <c r="J45" s="412"/>
      <c r="K45" s="412"/>
      <c r="L45" s="413"/>
      <c r="M45" s="37"/>
      <c r="N45" s="37"/>
    </row>
    <row r="46" spans="1:14" ht="19.5" customHeight="1" thickBot="1" x14ac:dyDescent="0.6">
      <c r="A46" s="414"/>
      <c r="B46" s="415"/>
      <c r="C46" s="415"/>
      <c r="D46" s="415"/>
      <c r="E46" s="415"/>
      <c r="F46" s="415"/>
      <c r="G46" s="415"/>
      <c r="H46" s="415"/>
      <c r="I46" s="415"/>
      <c r="J46" s="415"/>
      <c r="K46" s="415"/>
      <c r="L46" s="416"/>
      <c r="M46" s="37"/>
      <c r="N46" s="37"/>
    </row>
    <row r="47" spans="1:14" ht="15" x14ac:dyDescent="0.55000000000000004">
      <c r="A47" s="37"/>
      <c r="B47" s="37"/>
      <c r="C47" s="37"/>
      <c r="D47" s="37"/>
      <c r="E47" s="37"/>
      <c r="F47" s="37"/>
      <c r="G47" s="37"/>
      <c r="H47" s="37"/>
      <c r="I47" s="37"/>
      <c r="J47" s="37"/>
      <c r="K47" s="37"/>
      <c r="L47" s="37"/>
      <c r="M47" s="159"/>
      <c r="N47" s="179"/>
    </row>
    <row r="48" spans="1:14" ht="27" customHeight="1" x14ac:dyDescent="0.55000000000000004">
      <c r="A48" s="450" t="s">
        <v>2599</v>
      </c>
      <c r="B48" s="451"/>
      <c r="C48" s="451"/>
      <c r="D48" s="451"/>
      <c r="E48" s="451"/>
      <c r="F48" s="451"/>
      <c r="G48" s="451"/>
      <c r="H48" s="451"/>
      <c r="I48" s="451"/>
      <c r="J48" s="451"/>
      <c r="K48" s="451"/>
      <c r="L48" s="451"/>
      <c r="M48" s="159"/>
      <c r="N48" s="179"/>
    </row>
    <row r="49" spans="1:14" ht="27" customHeight="1" x14ac:dyDescent="0.55000000000000004">
      <c r="A49" s="451"/>
      <c r="B49" s="451"/>
      <c r="C49" s="451"/>
      <c r="D49" s="451"/>
      <c r="E49" s="451"/>
      <c r="F49" s="451"/>
      <c r="G49" s="451"/>
      <c r="H49" s="451"/>
      <c r="I49" s="451"/>
      <c r="J49" s="451"/>
      <c r="K49" s="451"/>
      <c r="L49" s="451"/>
      <c r="M49" s="159"/>
      <c r="N49" s="179"/>
    </row>
    <row r="50" spans="1:14" ht="21.75" customHeight="1" x14ac:dyDescent="0.55000000000000004">
      <c r="A50" s="450" t="s">
        <v>1770</v>
      </c>
      <c r="B50" s="451"/>
      <c r="C50" s="451"/>
      <c r="D50" s="451"/>
      <c r="E50" s="451"/>
      <c r="F50" s="451"/>
      <c r="G50" s="451"/>
      <c r="H50" s="451"/>
      <c r="I50" s="451"/>
      <c r="J50" s="451"/>
      <c r="K50" s="451"/>
      <c r="L50" s="451"/>
      <c r="M50" s="159"/>
      <c r="N50" s="179"/>
    </row>
    <row r="51" spans="1:14" ht="21.75" customHeight="1" x14ac:dyDescent="0.55000000000000004">
      <c r="A51" s="451"/>
      <c r="B51" s="451"/>
      <c r="C51" s="451"/>
      <c r="D51" s="451"/>
      <c r="E51" s="451"/>
      <c r="F51" s="451"/>
      <c r="G51" s="451"/>
      <c r="H51" s="451"/>
      <c r="I51" s="451"/>
      <c r="J51" s="451"/>
      <c r="K51" s="451"/>
      <c r="L51" s="451"/>
      <c r="M51" s="159"/>
      <c r="N51" s="179"/>
    </row>
    <row r="52" spans="1:14" ht="15.3" thickBot="1" x14ac:dyDescent="0.6">
      <c r="A52" s="160"/>
      <c r="B52" s="160"/>
      <c r="C52" s="160"/>
      <c r="D52" s="160"/>
      <c r="E52" s="160"/>
      <c r="F52" s="160"/>
      <c r="G52" s="160"/>
      <c r="H52" s="160"/>
      <c r="I52" s="160"/>
      <c r="J52" s="160"/>
      <c r="K52" s="160"/>
      <c r="L52" s="160"/>
      <c r="M52" s="159"/>
      <c r="N52" s="179"/>
    </row>
    <row r="53" spans="1:14" ht="18.75" customHeight="1" thickBot="1" x14ac:dyDescent="0.6">
      <c r="A53" s="589" t="s">
        <v>1778</v>
      </c>
      <c r="B53" s="590"/>
      <c r="C53" s="590"/>
      <c r="D53" s="590"/>
      <c r="E53" s="590"/>
      <c r="F53" s="591"/>
      <c r="G53" s="418" t="s">
        <v>1779</v>
      </c>
      <c r="H53" s="592"/>
      <c r="I53" s="593"/>
      <c r="J53" s="593"/>
      <c r="K53" s="593"/>
      <c r="L53" s="594"/>
      <c r="M53" s="159"/>
      <c r="N53" s="179"/>
    </row>
    <row r="54" spans="1:14" ht="30" customHeight="1" thickBot="1" x14ac:dyDescent="0.6">
      <c r="A54" s="612" t="s">
        <v>12</v>
      </c>
      <c r="B54" s="613"/>
      <c r="C54" s="586"/>
      <c r="D54" s="587"/>
      <c r="E54" s="587"/>
      <c r="F54" s="588"/>
      <c r="G54" s="612" t="s">
        <v>2602</v>
      </c>
      <c r="H54" s="613"/>
      <c r="I54" s="595"/>
      <c r="J54" s="596"/>
      <c r="K54" s="596"/>
      <c r="L54" s="597"/>
      <c r="M54" s="159"/>
      <c r="N54" s="179"/>
    </row>
    <row r="55" spans="1:14" ht="30" customHeight="1" thickBot="1" x14ac:dyDescent="0.6">
      <c r="A55" s="598" t="s">
        <v>40</v>
      </c>
      <c r="B55" s="599"/>
      <c r="C55" s="600" t="str">
        <f>IF(C54="","",C54)</f>
        <v/>
      </c>
      <c r="D55" s="601"/>
      <c r="E55" s="601"/>
      <c r="F55" s="602"/>
      <c r="G55" s="598" t="s">
        <v>2603</v>
      </c>
      <c r="H55" s="603"/>
      <c r="I55" s="604"/>
      <c r="J55" s="444"/>
      <c r="K55" s="444"/>
      <c r="L55" s="605"/>
      <c r="M55" s="159"/>
      <c r="N55" s="179"/>
    </row>
    <row r="56" spans="1:14" ht="30" customHeight="1" thickBot="1" x14ac:dyDescent="0.6">
      <c r="A56" s="584" t="s">
        <v>49</v>
      </c>
      <c r="B56" s="585"/>
      <c r="C56" s="604"/>
      <c r="D56" s="444"/>
      <c r="E56" s="444"/>
      <c r="F56" s="611"/>
      <c r="G56" s="584" t="s">
        <v>2604</v>
      </c>
      <c r="H56" s="585"/>
      <c r="I56" s="616"/>
      <c r="J56" s="617"/>
      <c r="K56" s="617"/>
      <c r="L56" s="618"/>
      <c r="M56" s="159"/>
      <c r="N56" s="179"/>
    </row>
    <row r="57" spans="1:14" ht="15.3" thickBot="1" x14ac:dyDescent="0.6">
      <c r="A57" s="201"/>
      <c r="B57" s="201"/>
      <c r="C57" s="202"/>
      <c r="D57" s="202"/>
      <c r="E57" s="202"/>
      <c r="F57" s="202"/>
      <c r="G57" s="201"/>
      <c r="H57" s="201"/>
      <c r="I57" s="202"/>
      <c r="J57" s="202"/>
      <c r="K57" s="202"/>
      <c r="L57" s="202"/>
      <c r="M57" s="164"/>
      <c r="N57" s="179"/>
    </row>
    <row r="58" spans="1:14" ht="19.5" customHeight="1" thickBot="1" x14ac:dyDescent="0.6">
      <c r="A58" s="612" t="s">
        <v>1780</v>
      </c>
      <c r="B58" s="613"/>
      <c r="C58" s="613"/>
      <c r="D58" s="613"/>
      <c r="E58" s="613"/>
      <c r="F58" s="613"/>
      <c r="G58" s="613"/>
      <c r="H58" s="613"/>
      <c r="I58" s="613"/>
      <c r="J58" s="613"/>
      <c r="K58" s="613"/>
      <c r="L58" s="621"/>
      <c r="M58" s="164"/>
      <c r="N58" s="179"/>
    </row>
    <row r="59" spans="1:14" ht="30" customHeight="1" thickBot="1" x14ac:dyDescent="0.6">
      <c r="A59" s="606" t="s">
        <v>1773</v>
      </c>
      <c r="B59" s="607"/>
      <c r="C59" s="608"/>
      <c r="D59" s="587"/>
      <c r="E59" s="587"/>
      <c r="F59" s="588"/>
      <c r="G59" s="606" t="s">
        <v>40</v>
      </c>
      <c r="H59" s="607"/>
      <c r="I59" s="619" t="str">
        <f>IF(C59="","",C59)</f>
        <v/>
      </c>
      <c r="J59" s="619"/>
      <c r="K59" s="619"/>
      <c r="L59" s="620"/>
      <c r="M59" s="159"/>
      <c r="N59" s="179"/>
    </row>
    <row r="60" spans="1:14" ht="30" customHeight="1" thickBot="1" x14ac:dyDescent="0.6">
      <c r="A60" s="584" t="s">
        <v>49</v>
      </c>
      <c r="B60" s="585"/>
      <c r="C60" s="608"/>
      <c r="D60" s="587"/>
      <c r="E60" s="587"/>
      <c r="F60" s="588"/>
      <c r="G60" s="614" t="s">
        <v>1777</v>
      </c>
      <c r="H60" s="615"/>
      <c r="I60" s="609"/>
      <c r="J60" s="592"/>
      <c r="K60" s="592"/>
      <c r="L60" s="610"/>
      <c r="M60" s="159"/>
      <c r="N60" s="179"/>
    </row>
    <row r="61" spans="1:14" ht="15.75" customHeight="1" x14ac:dyDescent="0.55000000000000004">
      <c r="A61" s="158"/>
      <c r="B61" s="158"/>
      <c r="C61" s="159"/>
      <c r="D61" s="159"/>
      <c r="E61" s="159"/>
      <c r="F61" s="159"/>
      <c r="G61" s="158"/>
      <c r="H61" s="158"/>
      <c r="I61" s="163"/>
      <c r="J61" s="163"/>
      <c r="K61" s="163"/>
      <c r="L61" s="163"/>
      <c r="M61" s="159"/>
      <c r="N61" s="179"/>
    </row>
    <row r="62" spans="1:14" ht="15.3" thickBot="1" x14ac:dyDescent="0.6">
      <c r="A62" s="158"/>
      <c r="B62" s="158"/>
      <c r="C62" s="159"/>
      <c r="D62" s="159"/>
      <c r="E62" s="159"/>
      <c r="F62" s="37"/>
      <c r="G62" s="158"/>
      <c r="H62" s="158"/>
      <c r="I62" s="159"/>
      <c r="J62" s="159"/>
      <c r="K62" s="159"/>
      <c r="L62" s="37"/>
      <c r="M62" s="159"/>
      <c r="N62" s="179"/>
    </row>
    <row r="63" spans="1:14" ht="15" x14ac:dyDescent="0.55000000000000004">
      <c r="A63" s="459"/>
      <c r="B63" s="460"/>
      <c r="C63" s="460"/>
      <c r="D63" s="460"/>
      <c r="E63" s="460"/>
      <c r="F63" s="460"/>
      <c r="G63" s="460"/>
      <c r="H63" s="460"/>
      <c r="I63" s="460"/>
      <c r="J63" s="460"/>
      <c r="K63" s="460"/>
      <c r="L63" s="460"/>
      <c r="M63" s="461"/>
      <c r="N63" s="179"/>
    </row>
    <row r="64" spans="1:14" ht="15" x14ac:dyDescent="0.55000000000000004">
      <c r="A64" s="462"/>
      <c r="B64" s="463"/>
      <c r="C64" s="463"/>
      <c r="D64" s="463"/>
      <c r="E64" s="463"/>
      <c r="F64" s="463"/>
      <c r="G64" s="463"/>
      <c r="H64" s="463"/>
      <c r="I64" s="463"/>
      <c r="J64" s="463"/>
      <c r="K64" s="463"/>
      <c r="L64" s="463"/>
      <c r="M64" s="464"/>
      <c r="N64" s="179"/>
    </row>
    <row r="65" spans="1:31" ht="15" x14ac:dyDescent="0.55000000000000004">
      <c r="A65" s="462"/>
      <c r="B65" s="463"/>
      <c r="C65" s="463"/>
      <c r="D65" s="463"/>
      <c r="E65" s="463"/>
      <c r="F65" s="463"/>
      <c r="G65" s="463"/>
      <c r="H65" s="463"/>
      <c r="I65" s="463"/>
      <c r="J65" s="463"/>
      <c r="K65" s="463"/>
      <c r="L65" s="463"/>
      <c r="M65" s="464"/>
      <c r="N65" s="179"/>
    </row>
    <row r="66" spans="1:31" ht="15.3" thickBot="1" x14ac:dyDescent="0.6">
      <c r="A66" s="465"/>
      <c r="B66" s="466"/>
      <c r="C66" s="466"/>
      <c r="D66" s="466"/>
      <c r="E66" s="466"/>
      <c r="F66" s="466"/>
      <c r="G66" s="466"/>
      <c r="H66" s="466"/>
      <c r="I66" s="466"/>
      <c r="J66" s="466"/>
      <c r="K66" s="466"/>
      <c r="L66" s="466"/>
      <c r="M66" s="467"/>
      <c r="N66" s="37"/>
    </row>
    <row r="67" spans="1:31" ht="15" x14ac:dyDescent="0.55000000000000004">
      <c r="A67" s="70"/>
      <c r="B67" s="70"/>
      <c r="C67" s="70"/>
      <c r="D67" s="70"/>
      <c r="E67" s="70"/>
      <c r="F67" s="70"/>
      <c r="G67" s="70"/>
      <c r="H67" s="70"/>
      <c r="I67" s="70"/>
      <c r="J67" s="70"/>
      <c r="K67" s="70"/>
      <c r="L67" s="70"/>
      <c r="M67" s="70"/>
      <c r="N67" s="37"/>
    </row>
    <row r="68" spans="1:31" ht="15.75" customHeight="1" x14ac:dyDescent="0.55000000000000004">
      <c r="A68" s="159"/>
      <c r="B68" s="159"/>
      <c r="C68" s="159"/>
      <c r="D68" s="159"/>
      <c r="E68" s="159"/>
      <c r="F68" s="159"/>
      <c r="G68" s="159"/>
      <c r="H68" s="159"/>
      <c r="I68" s="159"/>
      <c r="J68" s="159"/>
      <c r="K68" s="159"/>
      <c r="L68" s="179"/>
      <c r="M68" s="159"/>
      <c r="N68" s="37"/>
    </row>
    <row r="69" spans="1:31" ht="21" customHeight="1" x14ac:dyDescent="0.55000000000000004">
      <c r="A69" s="244"/>
      <c r="B69" s="244"/>
      <c r="C69" s="32"/>
      <c r="D69" s="568" t="s">
        <v>48</v>
      </c>
      <c r="E69" s="568"/>
      <c r="F69" s="568"/>
      <c r="G69" s="568"/>
      <c r="H69" s="568"/>
      <c r="I69" s="568"/>
      <c r="J69" s="568"/>
      <c r="K69" s="32"/>
      <c r="L69" s="32"/>
      <c r="N69" s="37"/>
    </row>
    <row r="70" spans="1:31" ht="21" customHeight="1" x14ac:dyDescent="0.55000000000000004">
      <c r="A70" s="244"/>
      <c r="B70" s="244"/>
      <c r="C70" s="246"/>
      <c r="D70" s="568"/>
      <c r="E70" s="568"/>
      <c r="F70" s="568"/>
      <c r="G70" s="568"/>
      <c r="H70" s="568"/>
      <c r="I70" s="568"/>
      <c r="J70" s="568"/>
      <c r="K70" s="32"/>
      <c r="L70" s="32"/>
      <c r="N70" s="37"/>
    </row>
    <row r="71" spans="1:31" ht="21" customHeight="1" x14ac:dyDescent="0.55000000000000004">
      <c r="A71" s="244"/>
      <c r="B71" s="244"/>
      <c r="C71" s="246"/>
      <c r="D71" s="568"/>
      <c r="E71" s="568"/>
      <c r="F71" s="568"/>
      <c r="G71" s="568"/>
      <c r="H71" s="568"/>
      <c r="I71" s="568"/>
      <c r="J71" s="568"/>
      <c r="K71" s="32"/>
      <c r="L71" s="32"/>
      <c r="N71" s="37"/>
    </row>
    <row r="72" spans="1:31" ht="21" customHeight="1" x14ac:dyDescent="0.55000000000000004">
      <c r="A72" s="244"/>
      <c r="B72" s="244"/>
      <c r="C72" s="32"/>
      <c r="D72" s="569" t="s">
        <v>2682</v>
      </c>
      <c r="E72" s="569"/>
      <c r="F72" s="569"/>
      <c r="G72" s="569"/>
      <c r="H72" s="569"/>
      <c r="I72" s="569"/>
      <c r="J72" s="569"/>
      <c r="K72" s="32"/>
      <c r="L72" s="32"/>
      <c r="N72" s="37"/>
    </row>
    <row r="73" spans="1:31" ht="21" customHeight="1" x14ac:dyDescent="0.7">
      <c r="A73" s="244"/>
      <c r="B73" s="244"/>
      <c r="C73" s="247"/>
      <c r="D73" s="569"/>
      <c r="E73" s="569"/>
      <c r="F73" s="569"/>
      <c r="G73" s="569"/>
      <c r="H73" s="569"/>
      <c r="I73" s="569"/>
      <c r="J73" s="569"/>
      <c r="K73" s="245"/>
      <c r="L73" s="245"/>
      <c r="N73" s="37"/>
    </row>
    <row r="74" spans="1:31" ht="21" customHeight="1" x14ac:dyDescent="0.55000000000000004">
      <c r="A74" s="244"/>
      <c r="B74" s="244"/>
      <c r="C74" s="247"/>
      <c r="D74" s="569"/>
      <c r="E74" s="569"/>
      <c r="F74" s="569"/>
      <c r="G74" s="569"/>
      <c r="H74" s="569"/>
      <c r="I74" s="569"/>
      <c r="J74" s="569"/>
      <c r="K74" s="32"/>
      <c r="L74" s="32"/>
      <c r="N74" s="37"/>
    </row>
    <row r="75" spans="1:31" ht="15.75" customHeight="1" thickBot="1" x14ac:dyDescent="0.6">
      <c r="A75" s="32"/>
      <c r="B75" s="32"/>
      <c r="C75" s="32"/>
      <c r="D75" s="32"/>
      <c r="E75" s="161"/>
      <c r="F75" s="161"/>
      <c r="G75" s="161"/>
      <c r="H75" s="161"/>
      <c r="I75" s="161"/>
      <c r="J75" s="161"/>
      <c r="K75" s="161"/>
      <c r="L75" s="180"/>
      <c r="M75" s="161"/>
      <c r="N75" s="37"/>
    </row>
    <row r="76" spans="1:31" ht="18.75" customHeight="1" thickBot="1" x14ac:dyDescent="0.6">
      <c r="A76" s="418" t="s">
        <v>2679</v>
      </c>
      <c r="B76" s="419"/>
      <c r="C76" s="419"/>
      <c r="D76" s="419"/>
      <c r="E76" s="419"/>
      <c r="F76" s="419"/>
      <c r="G76" s="419"/>
      <c r="H76" s="419"/>
      <c r="I76" s="419"/>
      <c r="J76" s="419"/>
      <c r="K76" s="419"/>
      <c r="L76" s="419"/>
      <c r="M76" s="420"/>
      <c r="S76" s="418" t="s">
        <v>2619</v>
      </c>
      <c r="T76" s="419"/>
      <c r="U76" s="419"/>
      <c r="V76" s="419"/>
      <c r="W76" s="419"/>
      <c r="X76" s="419"/>
      <c r="Y76" s="419"/>
      <c r="Z76" s="419"/>
      <c r="AA76" s="419"/>
      <c r="AB76" s="419"/>
      <c r="AC76" s="419"/>
      <c r="AD76" s="419"/>
      <c r="AE76" s="420"/>
    </row>
    <row r="77" spans="1:31" ht="33.299999999999997" thickBot="1" x14ac:dyDescent="0.6">
      <c r="A77" s="470" t="s">
        <v>0</v>
      </c>
      <c r="B77" s="471"/>
      <c r="C77" s="472" t="s">
        <v>2</v>
      </c>
      <c r="D77" s="471"/>
      <c r="E77" s="199" t="s">
        <v>1771</v>
      </c>
      <c r="F77" s="199" t="s">
        <v>1772</v>
      </c>
      <c r="G77" s="199" t="s">
        <v>1</v>
      </c>
      <c r="H77" s="472" t="s">
        <v>3</v>
      </c>
      <c r="I77" s="471"/>
      <c r="J77" s="472" t="s">
        <v>5</v>
      </c>
      <c r="K77" s="471"/>
      <c r="L77" s="182" t="s">
        <v>2623</v>
      </c>
      <c r="M77" s="27" t="s">
        <v>2621</v>
      </c>
      <c r="P77" s="99" t="s">
        <v>58</v>
      </c>
      <c r="Q77" s="99" t="s">
        <v>59</v>
      </c>
      <c r="S77" s="240" t="s">
        <v>2607</v>
      </c>
      <c r="T77" s="24" t="s">
        <v>2608</v>
      </c>
      <c r="U77" s="24" t="s">
        <v>2609</v>
      </c>
      <c r="V77" s="24" t="s">
        <v>2610</v>
      </c>
      <c r="W77" s="24" t="s">
        <v>2611</v>
      </c>
      <c r="X77" s="24" t="s">
        <v>2620</v>
      </c>
      <c r="Y77" s="24" t="s">
        <v>2613</v>
      </c>
      <c r="Z77" s="24" t="s">
        <v>2612</v>
      </c>
      <c r="AA77" s="24" t="s">
        <v>2614</v>
      </c>
      <c r="AB77" s="24" t="s">
        <v>2615</v>
      </c>
      <c r="AC77" s="24" t="s">
        <v>2616</v>
      </c>
      <c r="AD77" s="24" t="s">
        <v>2617</v>
      </c>
      <c r="AE77" s="25" t="s">
        <v>2618</v>
      </c>
    </row>
    <row r="78" spans="1:31" ht="15.75" customHeight="1" x14ac:dyDescent="0.55000000000000004">
      <c r="A78" s="582"/>
      <c r="B78" s="583"/>
      <c r="C78" s="566"/>
      <c r="D78" s="567"/>
      <c r="E78" s="207" t="str">
        <f>IF(A78="","",(2*$K$37*(1/SQRT(3)))+((0.0016%*ABS(A78))+0.000001450377377))</f>
        <v/>
      </c>
      <c r="F78" s="197" t="str">
        <f>IF(A78="","",ROUND(((A78+S78)-(A78-S78))/(2*E78),1)&amp;":1")</f>
        <v/>
      </c>
      <c r="G78" s="197" t="str">
        <f>IF($K$36="","",$K$36)</f>
        <v/>
      </c>
      <c r="H78" s="566" t="str">
        <f t="shared" ref="H78" si="0">IF(A78="","",A78-C78)</f>
        <v/>
      </c>
      <c r="I78" s="567"/>
      <c r="J78" s="566">
        <f>IF(X78&lt;4,Y78,S78)</f>
        <v>0</v>
      </c>
      <c r="K78" s="567"/>
      <c r="L78" s="208" t="str">
        <f>IF(AD78="","",IF(AD78&lt;2%,"&lt; 2%", "&gt; 2%"))</f>
        <v/>
      </c>
      <c r="M78" s="204" t="str">
        <f>IF(H78="","",IF(ABS(H78)+ABS(E78)&lt;ABS(J78),"Pass",IF(ABS(H78)-ABS(E78)&gt;ABS(J78),"Fail",IF(AND(ABS(H78)+ABS(E78)&gt;ABS(J78),ABS(H78)-ABS(E78)&lt;ABS(J78)),"-",""))))</f>
        <v/>
      </c>
      <c r="P78" s="209">
        <f>IF(X78&lt;4,-Y78,-S78)</f>
        <v>0</v>
      </c>
      <c r="Q78" s="209">
        <f>IF(X78&lt;4,Y78,S78)</f>
        <v>0</v>
      </c>
      <c r="S78" s="241"/>
      <c r="T78" s="213"/>
      <c r="U78" s="214" t="str">
        <f t="shared" ref="U78:U81" si="1">IF(S78="","",E78)</f>
        <v/>
      </c>
      <c r="V78" s="214" t="str">
        <f t="shared" ref="V78:V81" si="2">IF(S78="","",_xlfn.NORM.S.INV((1+T78)/2))</f>
        <v/>
      </c>
      <c r="W78" s="214" t="str">
        <f t="shared" ref="W78:W81" si="3">IF(S78="","",SQRT((S78/V78)^2-U78^2))</f>
        <v/>
      </c>
      <c r="X78" s="200" t="str">
        <f t="shared" ref="X78:X81" si="4">IF(S78="","",ROUND(((A78+S78)-(A78-S78))/(2*E78),1))</f>
        <v/>
      </c>
      <c r="Y78" s="239">
        <f t="shared" ref="Y78:Y81" si="5">IF(X78&gt;=4,S78,S78-U78*(1.04-EXP(0.38*LN(X78)-0.54)))</f>
        <v>0</v>
      </c>
      <c r="Z78" s="214" t="str">
        <f t="shared" ref="Z78:Z81" si="6">IF(S78="","",SQRT(W78^2+U78^2))</f>
        <v/>
      </c>
      <c r="AA78" s="214" t="str">
        <f t="shared" ref="AA78:AA81" si="7">IF(S78="","",S78/W78)</f>
        <v/>
      </c>
      <c r="AB78" s="200" t="str">
        <f t="shared" ref="AB78:AB81" si="8">IF(S78="","",Y78/Z78)</f>
        <v/>
      </c>
      <c r="AC78" s="200" t="str">
        <f t="shared" ref="AC78:AC81" si="9">IF(S78="","",W78/Z78)</f>
        <v/>
      </c>
      <c r="AD78" s="213" t="str">
        <f>IF(S78="","",2*(BIVAR((-AA78),AB78,AC78)-BIVAR(-AA78,-AB78,AC78)))</f>
        <v/>
      </c>
      <c r="AE78" s="215" t="str">
        <f>IF(S78="","",2*(BIVAR(AA78,-AB78,AC78)-BIVAR(-AA78,-AB78,AC78)))</f>
        <v/>
      </c>
    </row>
    <row r="79" spans="1:31" ht="15.75" customHeight="1" x14ac:dyDescent="0.55000000000000004">
      <c r="A79" s="582"/>
      <c r="B79" s="583"/>
      <c r="C79" s="566"/>
      <c r="D79" s="567"/>
      <c r="E79" s="207" t="str">
        <f t="shared" ref="E79:E98" si="10">IF(A79="","",(2*$K$37*(1/SQRT(3)))+((0.0016%*ABS(A79))+0.000001450377377))</f>
        <v/>
      </c>
      <c r="F79" s="197" t="str">
        <f t="shared" ref="F79:F98" si="11">IF(A79="","",ROUND(((A79+S79)-(A79-S79))/(2*E79),1)&amp;":1")</f>
        <v/>
      </c>
      <c r="G79" s="197" t="str">
        <f t="shared" ref="G79:G98" si="12">IF($K$36="","",$K$36)</f>
        <v/>
      </c>
      <c r="H79" s="566" t="str">
        <f t="shared" ref="H79:H98" si="13">IF(A79="","",A79-C79)</f>
        <v/>
      </c>
      <c r="I79" s="567"/>
      <c r="J79" s="566">
        <f t="shared" ref="J79:J98" si="14">IF(X79&lt;4,Y79,S79)</f>
        <v>0</v>
      </c>
      <c r="K79" s="567"/>
      <c r="L79" s="208" t="str">
        <f t="shared" ref="L79:L98" si="15">IF(AD79="","",IF(AD79&lt;2%,"&lt; 2%", "&gt; 2%"))</f>
        <v/>
      </c>
      <c r="M79" s="204" t="str">
        <f t="shared" ref="M79:M98" si="16">IF(H79="","",IF(ABS(H79)+ABS(E79)&lt;ABS(J79),"Pass",IF(ABS(H79)-ABS(E79)&gt;ABS(J79),"Fail",IF(AND(ABS(H79)+ABS(E79)&gt;ABS(J79),ABS(H79)-ABS(E79)&lt;ABS(J79)),"-",""))))</f>
        <v/>
      </c>
      <c r="P79" s="209">
        <f t="shared" ref="P79:P98" si="17">IF(X79&lt;4,-Y79,-S79)</f>
        <v>0</v>
      </c>
      <c r="Q79" s="209">
        <f t="shared" ref="Q79:Q98" si="18">IF(X79&lt;4,Y79,S79)</f>
        <v>0</v>
      </c>
      <c r="S79" s="233"/>
      <c r="T79" s="183"/>
      <c r="U79" s="207" t="str">
        <f t="shared" si="1"/>
        <v/>
      </c>
      <c r="V79" s="207" t="str">
        <f t="shared" si="2"/>
        <v/>
      </c>
      <c r="W79" s="207" t="str">
        <f t="shared" si="3"/>
        <v/>
      </c>
      <c r="X79" s="197" t="str">
        <f t="shared" si="4"/>
        <v/>
      </c>
      <c r="Y79" s="205">
        <f t="shared" si="5"/>
        <v>0</v>
      </c>
      <c r="Z79" s="207" t="str">
        <f t="shared" si="6"/>
        <v/>
      </c>
      <c r="AA79" s="207" t="str">
        <f t="shared" si="7"/>
        <v/>
      </c>
      <c r="AB79" s="197" t="str">
        <f t="shared" si="8"/>
        <v/>
      </c>
      <c r="AC79" s="197" t="str">
        <f t="shared" si="9"/>
        <v/>
      </c>
      <c r="AD79" s="183" t="str">
        <f>IF(S79="","",2*(BIVAR((-AA79),AB79,AC79)-BIVAR(-AA79,-AB79,AC79)))</f>
        <v/>
      </c>
      <c r="AE79" s="184" t="str">
        <f>IF(S79="","",2*(BIVAR(AA79,-AB79,AC79)-BIVAR(-AA79,-AB79,AC79)))</f>
        <v/>
      </c>
    </row>
    <row r="80" spans="1:31" ht="15.75" customHeight="1" x14ac:dyDescent="0.55000000000000004">
      <c r="A80" s="582"/>
      <c r="B80" s="583"/>
      <c r="C80" s="566"/>
      <c r="D80" s="567"/>
      <c r="E80" s="207" t="str">
        <f t="shared" si="10"/>
        <v/>
      </c>
      <c r="F80" s="197" t="str">
        <f t="shared" si="11"/>
        <v/>
      </c>
      <c r="G80" s="197" t="str">
        <f t="shared" si="12"/>
        <v/>
      </c>
      <c r="H80" s="566" t="str">
        <f t="shared" si="13"/>
        <v/>
      </c>
      <c r="I80" s="567"/>
      <c r="J80" s="566">
        <f t="shared" si="14"/>
        <v>0</v>
      </c>
      <c r="K80" s="567"/>
      <c r="L80" s="208" t="str">
        <f t="shared" si="15"/>
        <v/>
      </c>
      <c r="M80" s="204" t="str">
        <f t="shared" si="16"/>
        <v/>
      </c>
      <c r="P80" s="209">
        <f t="shared" si="17"/>
        <v>0</v>
      </c>
      <c r="Q80" s="209">
        <f t="shared" si="18"/>
        <v>0</v>
      </c>
      <c r="S80" s="233"/>
      <c r="T80" s="183"/>
      <c r="U80" s="207" t="str">
        <f t="shared" si="1"/>
        <v/>
      </c>
      <c r="V80" s="207" t="str">
        <f t="shared" si="2"/>
        <v/>
      </c>
      <c r="W80" s="207" t="str">
        <f t="shared" si="3"/>
        <v/>
      </c>
      <c r="X80" s="197" t="str">
        <f t="shared" si="4"/>
        <v/>
      </c>
      <c r="Y80" s="205">
        <f t="shared" si="5"/>
        <v>0</v>
      </c>
      <c r="Z80" s="207" t="str">
        <f t="shared" si="6"/>
        <v/>
      </c>
      <c r="AA80" s="207" t="str">
        <f t="shared" si="7"/>
        <v/>
      </c>
      <c r="AB80" s="197" t="str">
        <f t="shared" si="8"/>
        <v/>
      </c>
      <c r="AC80" s="197" t="str">
        <f t="shared" si="9"/>
        <v/>
      </c>
      <c r="AD80" s="183" t="str">
        <f>IF(S80="","",2*(BIVAR((-AA80),AB80,AC80)-BIVAR(-AA80,-AB80,AC80)))</f>
        <v/>
      </c>
      <c r="AE80" s="184" t="str">
        <f>IF(S80="","",2*(BIVAR(AA80,-AB80,AC80)-BIVAR(-AA80,-AB80,AC80)))</f>
        <v/>
      </c>
    </row>
    <row r="81" spans="1:31" ht="15.75" customHeight="1" x14ac:dyDescent="0.55000000000000004">
      <c r="A81" s="582"/>
      <c r="B81" s="583"/>
      <c r="C81" s="566"/>
      <c r="D81" s="567"/>
      <c r="E81" s="207" t="str">
        <f t="shared" si="10"/>
        <v/>
      </c>
      <c r="F81" s="197" t="str">
        <f t="shared" si="11"/>
        <v/>
      </c>
      <c r="G81" s="197" t="str">
        <f t="shared" si="12"/>
        <v/>
      </c>
      <c r="H81" s="566" t="str">
        <f t="shared" si="13"/>
        <v/>
      </c>
      <c r="I81" s="567"/>
      <c r="J81" s="566">
        <f t="shared" si="14"/>
        <v>0</v>
      </c>
      <c r="K81" s="567"/>
      <c r="L81" s="208" t="str">
        <f t="shared" si="15"/>
        <v/>
      </c>
      <c r="M81" s="204" t="str">
        <f t="shared" si="16"/>
        <v/>
      </c>
      <c r="P81" s="209">
        <f t="shared" si="17"/>
        <v>0</v>
      </c>
      <c r="Q81" s="209">
        <f t="shared" si="18"/>
        <v>0</v>
      </c>
      <c r="S81" s="233"/>
      <c r="T81" s="183"/>
      <c r="U81" s="207" t="str">
        <f t="shared" si="1"/>
        <v/>
      </c>
      <c r="V81" s="207" t="str">
        <f t="shared" si="2"/>
        <v/>
      </c>
      <c r="W81" s="207" t="str">
        <f t="shared" si="3"/>
        <v/>
      </c>
      <c r="X81" s="197" t="str">
        <f t="shared" si="4"/>
        <v/>
      </c>
      <c r="Y81" s="205">
        <f t="shared" si="5"/>
        <v>0</v>
      </c>
      <c r="Z81" s="207" t="str">
        <f t="shared" si="6"/>
        <v/>
      </c>
      <c r="AA81" s="207" t="str">
        <f t="shared" si="7"/>
        <v/>
      </c>
      <c r="AB81" s="197" t="str">
        <f t="shared" si="8"/>
        <v/>
      </c>
      <c r="AC81" s="197" t="str">
        <f t="shared" si="9"/>
        <v/>
      </c>
      <c r="AD81" s="183" t="str">
        <f>IF(S81="","",2*(BIVAR((-AA81),AB81,AC81)-BIVAR(-AA81,-AB81,AC81)))</f>
        <v/>
      </c>
      <c r="AE81" s="184" t="str">
        <f>IF(S81="","",2*(BIVAR(AA81,-AB81,AC81)-BIVAR(-AA81,-AB81,AC81)))</f>
        <v/>
      </c>
    </row>
    <row r="82" spans="1:31" ht="15.75" customHeight="1" x14ac:dyDescent="0.55000000000000004">
      <c r="A82" s="582"/>
      <c r="B82" s="583"/>
      <c r="C82" s="566"/>
      <c r="D82" s="567"/>
      <c r="E82" s="207" t="str">
        <f t="shared" si="10"/>
        <v/>
      </c>
      <c r="F82" s="197" t="str">
        <f t="shared" si="11"/>
        <v/>
      </c>
      <c r="G82" s="197" t="str">
        <f t="shared" si="12"/>
        <v/>
      </c>
      <c r="H82" s="566" t="str">
        <f t="shared" si="13"/>
        <v/>
      </c>
      <c r="I82" s="567"/>
      <c r="J82" s="566">
        <f t="shared" si="14"/>
        <v>0</v>
      </c>
      <c r="K82" s="567"/>
      <c r="L82" s="208" t="str">
        <f t="shared" si="15"/>
        <v/>
      </c>
      <c r="M82" s="204" t="str">
        <f t="shared" si="16"/>
        <v/>
      </c>
      <c r="P82" s="209">
        <f t="shared" si="17"/>
        <v>0</v>
      </c>
      <c r="Q82" s="209">
        <f t="shared" si="18"/>
        <v>0</v>
      </c>
      <c r="S82" s="233"/>
      <c r="T82" s="183"/>
      <c r="U82" s="207" t="str">
        <f t="shared" ref="U82:U84" si="19">IF(S82="","",E82)</f>
        <v/>
      </c>
      <c r="V82" s="207" t="str">
        <f t="shared" ref="V82:V84" si="20">IF(S82="","",_xlfn.NORM.S.INV((1+T82)/2))</f>
        <v/>
      </c>
      <c r="W82" s="207" t="str">
        <f t="shared" ref="W82:W84" si="21">IF(S82="","",SQRT((S82/V82)^2-U82^2))</f>
        <v/>
      </c>
      <c r="X82" s="197" t="str">
        <f t="shared" ref="X82:X84" si="22">IF(S82="","",ROUND(((A82+S82)-(A82-S82))/(2*E82),1))</f>
        <v/>
      </c>
      <c r="Y82" s="205">
        <f t="shared" ref="Y82:Y84" si="23">IF(X82&gt;=4,S82,S82-U82*(1.04-EXP(0.38*LN(X82)-0.54)))</f>
        <v>0</v>
      </c>
      <c r="Z82" s="207" t="str">
        <f t="shared" ref="Z82:Z84" si="24">IF(S82="","",SQRT(W82^2+U82^2))</f>
        <v/>
      </c>
      <c r="AA82" s="207" t="str">
        <f t="shared" ref="AA82:AA84" si="25">IF(S82="","",S82/W82)</f>
        <v/>
      </c>
      <c r="AB82" s="197" t="str">
        <f t="shared" ref="AB82:AB84" si="26">IF(S82="","",Y82/Z82)</f>
        <v/>
      </c>
      <c r="AC82" s="197" t="str">
        <f t="shared" ref="AC82:AC84" si="27">IF(S82="","",W82/Z82)</f>
        <v/>
      </c>
      <c r="AD82" s="183" t="str">
        <f>IF(S82="","",2*(BIVAR((-AA82),AB82,AC82)-BIVAR(-AA82,-AB82,AC82)))</f>
        <v/>
      </c>
      <c r="AE82" s="184" t="str">
        <f>IF(S82="","",2*(BIVAR(AA82,-AB82,AC82)-BIVAR(-AA82,-AB82,AC82)))</f>
        <v/>
      </c>
    </row>
    <row r="83" spans="1:31" ht="15.75" customHeight="1" x14ac:dyDescent="0.55000000000000004">
      <c r="A83" s="582"/>
      <c r="B83" s="583"/>
      <c r="C83" s="566"/>
      <c r="D83" s="567"/>
      <c r="E83" s="207" t="str">
        <f t="shared" si="10"/>
        <v/>
      </c>
      <c r="F83" s="197" t="str">
        <f t="shared" si="11"/>
        <v/>
      </c>
      <c r="G83" s="197" t="str">
        <f t="shared" si="12"/>
        <v/>
      </c>
      <c r="H83" s="566" t="str">
        <f t="shared" si="13"/>
        <v/>
      </c>
      <c r="I83" s="567"/>
      <c r="J83" s="566">
        <f t="shared" si="14"/>
        <v>0</v>
      </c>
      <c r="K83" s="567"/>
      <c r="L83" s="208" t="str">
        <f t="shared" si="15"/>
        <v/>
      </c>
      <c r="M83" s="204" t="str">
        <f t="shared" si="16"/>
        <v/>
      </c>
      <c r="P83" s="209">
        <f t="shared" si="17"/>
        <v>0</v>
      </c>
      <c r="Q83" s="209">
        <f t="shared" si="18"/>
        <v>0</v>
      </c>
      <c r="S83" s="233"/>
      <c r="T83" s="183"/>
      <c r="U83" s="207" t="str">
        <f t="shared" si="19"/>
        <v/>
      </c>
      <c r="V83" s="207" t="str">
        <f t="shared" si="20"/>
        <v/>
      </c>
      <c r="W83" s="207" t="str">
        <f t="shared" si="21"/>
        <v/>
      </c>
      <c r="X83" s="197" t="str">
        <f t="shared" si="22"/>
        <v/>
      </c>
      <c r="Y83" s="205">
        <f t="shared" si="23"/>
        <v>0</v>
      </c>
      <c r="Z83" s="207" t="str">
        <f t="shared" si="24"/>
        <v/>
      </c>
      <c r="AA83" s="207" t="str">
        <f t="shared" si="25"/>
        <v/>
      </c>
      <c r="AB83" s="197" t="str">
        <f t="shared" si="26"/>
        <v/>
      </c>
      <c r="AC83" s="197" t="str">
        <f t="shared" si="27"/>
        <v/>
      </c>
      <c r="AD83" s="183" t="str">
        <f>IF(S83="","",2*(BIVAR((-AA83),AB83,AC83)-BIVAR(-AA83,-AB83,AC83)))</f>
        <v/>
      </c>
      <c r="AE83" s="184" t="str">
        <f>IF(S83="","",2*(BIVAR(AA83,-AB83,AC83)-BIVAR(-AA83,-AB83,AC83)))</f>
        <v/>
      </c>
    </row>
    <row r="84" spans="1:31" ht="15.75" customHeight="1" x14ac:dyDescent="0.55000000000000004">
      <c r="A84" s="582"/>
      <c r="B84" s="583"/>
      <c r="C84" s="566"/>
      <c r="D84" s="567"/>
      <c r="E84" s="207" t="str">
        <f t="shared" si="10"/>
        <v/>
      </c>
      <c r="F84" s="197" t="str">
        <f t="shared" si="11"/>
        <v/>
      </c>
      <c r="G84" s="197" t="str">
        <f t="shared" si="12"/>
        <v/>
      </c>
      <c r="H84" s="566" t="str">
        <f t="shared" si="13"/>
        <v/>
      </c>
      <c r="I84" s="567"/>
      <c r="J84" s="566">
        <f t="shared" si="14"/>
        <v>0</v>
      </c>
      <c r="K84" s="567"/>
      <c r="L84" s="208" t="str">
        <f t="shared" si="15"/>
        <v/>
      </c>
      <c r="M84" s="204" t="str">
        <f t="shared" si="16"/>
        <v/>
      </c>
      <c r="P84" s="209">
        <f t="shared" si="17"/>
        <v>0</v>
      </c>
      <c r="Q84" s="209">
        <f t="shared" si="18"/>
        <v>0</v>
      </c>
      <c r="S84" s="233"/>
      <c r="T84" s="183"/>
      <c r="U84" s="207" t="str">
        <f t="shared" si="19"/>
        <v/>
      </c>
      <c r="V84" s="207" t="str">
        <f t="shared" si="20"/>
        <v/>
      </c>
      <c r="W84" s="207" t="str">
        <f t="shared" si="21"/>
        <v/>
      </c>
      <c r="X84" s="197" t="str">
        <f t="shared" si="22"/>
        <v/>
      </c>
      <c r="Y84" s="205">
        <f t="shared" si="23"/>
        <v>0</v>
      </c>
      <c r="Z84" s="207" t="str">
        <f t="shared" si="24"/>
        <v/>
      </c>
      <c r="AA84" s="207" t="str">
        <f t="shared" si="25"/>
        <v/>
      </c>
      <c r="AB84" s="197" t="str">
        <f t="shared" si="26"/>
        <v/>
      </c>
      <c r="AC84" s="197" t="str">
        <f t="shared" si="27"/>
        <v/>
      </c>
      <c r="AD84" s="183" t="str">
        <f>IF(S84="","",2*(BIVAR((-AA84),AB84,AC84)-BIVAR(-AA84,-AB84,AC84)))</f>
        <v/>
      </c>
      <c r="AE84" s="184" t="str">
        <f>IF(S84="","",2*(BIVAR(AA84,-AB84,AC84)-BIVAR(-AA84,-AB84,AC84)))</f>
        <v/>
      </c>
    </row>
    <row r="85" spans="1:31" ht="15.75" customHeight="1" x14ac:dyDescent="0.55000000000000004">
      <c r="A85" s="582"/>
      <c r="B85" s="583"/>
      <c r="C85" s="566"/>
      <c r="D85" s="567"/>
      <c r="E85" s="207" t="str">
        <f t="shared" si="10"/>
        <v/>
      </c>
      <c r="F85" s="197" t="str">
        <f t="shared" si="11"/>
        <v/>
      </c>
      <c r="G85" s="197" t="str">
        <f t="shared" si="12"/>
        <v/>
      </c>
      <c r="H85" s="566" t="str">
        <f t="shared" si="13"/>
        <v/>
      </c>
      <c r="I85" s="567"/>
      <c r="J85" s="566">
        <f t="shared" si="14"/>
        <v>0</v>
      </c>
      <c r="K85" s="567"/>
      <c r="L85" s="208" t="str">
        <f t="shared" si="15"/>
        <v/>
      </c>
      <c r="M85" s="204" t="str">
        <f t="shared" si="16"/>
        <v/>
      </c>
      <c r="P85" s="209">
        <f t="shared" si="17"/>
        <v>0</v>
      </c>
      <c r="Q85" s="209">
        <f t="shared" si="18"/>
        <v>0</v>
      </c>
      <c r="S85" s="233"/>
      <c r="T85" s="183"/>
      <c r="U85" s="207" t="str">
        <f t="shared" ref="U85:U98" si="28">IF(S85="","",E85)</f>
        <v/>
      </c>
      <c r="V85" s="207" t="str">
        <f t="shared" ref="V85:V98" si="29">IF(S85="","",_xlfn.NORM.S.INV((1+T85)/2))</f>
        <v/>
      </c>
      <c r="W85" s="207" t="str">
        <f t="shared" ref="W85:W98" si="30">IF(S85="","",SQRT((S85/V85)^2-U85^2))</f>
        <v/>
      </c>
      <c r="X85" s="197" t="str">
        <f t="shared" ref="X85:X98" si="31">IF(S85="","",ROUND(((A85+S85)-(A85-S85))/(2*E85),1))</f>
        <v/>
      </c>
      <c r="Y85" s="205">
        <f t="shared" ref="Y85:Y98" si="32">IF(X85&gt;=4,S85,S85-U85*(1.04-EXP(0.38*LN(X85)-0.54)))</f>
        <v>0</v>
      </c>
      <c r="Z85" s="207" t="str">
        <f t="shared" ref="Z85:Z98" si="33">IF(S85="","",SQRT(W85^2+U85^2))</f>
        <v/>
      </c>
      <c r="AA85" s="207" t="str">
        <f t="shared" ref="AA85:AA98" si="34">IF(S85="","",S85/W85)</f>
        <v/>
      </c>
      <c r="AB85" s="197" t="str">
        <f t="shared" ref="AB85:AB98" si="35">IF(S85="","",Y85/Z85)</f>
        <v/>
      </c>
      <c r="AC85" s="197" t="str">
        <f t="shared" ref="AC85:AC98" si="36">IF(S85="","",W85/Z85)</f>
        <v/>
      </c>
      <c r="AD85" s="183" t="str">
        <f>IF(S85="","",2*(BIVAR((-AA85),AB85,AC85)-BIVAR(-AA85,-AB85,AC85)))</f>
        <v/>
      </c>
      <c r="AE85" s="184" t="str">
        <f>IF(S85="","",2*(BIVAR(AA85,-AB85,AC85)-BIVAR(-AA85,-AB85,AC85)))</f>
        <v/>
      </c>
    </row>
    <row r="86" spans="1:31" ht="15.75" customHeight="1" x14ac:dyDescent="0.55000000000000004">
      <c r="A86" s="582"/>
      <c r="B86" s="583"/>
      <c r="C86" s="566"/>
      <c r="D86" s="567"/>
      <c r="E86" s="207" t="str">
        <f t="shared" si="10"/>
        <v/>
      </c>
      <c r="F86" s="197" t="str">
        <f t="shared" si="11"/>
        <v/>
      </c>
      <c r="G86" s="197" t="str">
        <f t="shared" si="12"/>
        <v/>
      </c>
      <c r="H86" s="566" t="str">
        <f t="shared" si="13"/>
        <v/>
      </c>
      <c r="I86" s="567"/>
      <c r="J86" s="566">
        <f t="shared" si="14"/>
        <v>0</v>
      </c>
      <c r="K86" s="567"/>
      <c r="L86" s="208" t="str">
        <f t="shared" si="15"/>
        <v/>
      </c>
      <c r="M86" s="204" t="str">
        <f t="shared" si="16"/>
        <v/>
      </c>
      <c r="P86" s="209">
        <f t="shared" si="17"/>
        <v>0</v>
      </c>
      <c r="Q86" s="209">
        <f t="shared" si="18"/>
        <v>0</v>
      </c>
      <c r="S86" s="233"/>
      <c r="T86" s="183"/>
      <c r="U86" s="207" t="str">
        <f t="shared" si="28"/>
        <v/>
      </c>
      <c r="V86" s="207" t="str">
        <f t="shared" si="29"/>
        <v/>
      </c>
      <c r="W86" s="207" t="str">
        <f t="shared" si="30"/>
        <v/>
      </c>
      <c r="X86" s="197" t="str">
        <f t="shared" si="31"/>
        <v/>
      </c>
      <c r="Y86" s="205">
        <f t="shared" si="32"/>
        <v>0</v>
      </c>
      <c r="Z86" s="207" t="str">
        <f t="shared" si="33"/>
        <v/>
      </c>
      <c r="AA86" s="207" t="str">
        <f t="shared" si="34"/>
        <v/>
      </c>
      <c r="AB86" s="197" t="str">
        <f t="shared" si="35"/>
        <v/>
      </c>
      <c r="AC86" s="197" t="str">
        <f t="shared" si="36"/>
        <v/>
      </c>
      <c r="AD86" s="183" t="str">
        <f>IF(S86="","",2*(BIVAR((-AA86),AB86,AC86)-BIVAR(-AA86,-AB86,AC86)))</f>
        <v/>
      </c>
      <c r="AE86" s="184" t="str">
        <f>IF(S86="","",2*(BIVAR(AA86,-AB86,AC86)-BIVAR(-AA86,-AB86,AC86)))</f>
        <v/>
      </c>
    </row>
    <row r="87" spans="1:31" ht="15.75" customHeight="1" x14ac:dyDescent="0.55000000000000004">
      <c r="A87" s="582"/>
      <c r="B87" s="583"/>
      <c r="C87" s="566"/>
      <c r="D87" s="567"/>
      <c r="E87" s="207" t="str">
        <f t="shared" si="10"/>
        <v/>
      </c>
      <c r="F87" s="197" t="str">
        <f t="shared" si="11"/>
        <v/>
      </c>
      <c r="G87" s="197" t="str">
        <f t="shared" si="12"/>
        <v/>
      </c>
      <c r="H87" s="566" t="str">
        <f t="shared" si="13"/>
        <v/>
      </c>
      <c r="I87" s="567"/>
      <c r="J87" s="566">
        <f t="shared" si="14"/>
        <v>0</v>
      </c>
      <c r="K87" s="567"/>
      <c r="L87" s="208" t="str">
        <f t="shared" si="15"/>
        <v/>
      </c>
      <c r="M87" s="204" t="str">
        <f t="shared" si="16"/>
        <v/>
      </c>
      <c r="P87" s="209">
        <f t="shared" si="17"/>
        <v>0</v>
      </c>
      <c r="Q87" s="209">
        <f t="shared" si="18"/>
        <v>0</v>
      </c>
      <c r="S87" s="233"/>
      <c r="T87" s="183"/>
      <c r="U87" s="207" t="str">
        <f t="shared" si="28"/>
        <v/>
      </c>
      <c r="V87" s="207" t="str">
        <f t="shared" si="29"/>
        <v/>
      </c>
      <c r="W87" s="207" t="str">
        <f t="shared" si="30"/>
        <v/>
      </c>
      <c r="X87" s="197" t="str">
        <f t="shared" si="31"/>
        <v/>
      </c>
      <c r="Y87" s="205">
        <f t="shared" si="32"/>
        <v>0</v>
      </c>
      <c r="Z87" s="207" t="str">
        <f t="shared" si="33"/>
        <v/>
      </c>
      <c r="AA87" s="207" t="str">
        <f t="shared" si="34"/>
        <v/>
      </c>
      <c r="AB87" s="197" t="str">
        <f t="shared" si="35"/>
        <v/>
      </c>
      <c r="AC87" s="197" t="str">
        <f t="shared" si="36"/>
        <v/>
      </c>
      <c r="AD87" s="183" t="str">
        <f>IF(S87="","",2*(BIVAR((-AA87),AB87,AC87)-BIVAR(-AA87,-AB87,AC87)))</f>
        <v/>
      </c>
      <c r="AE87" s="184" t="str">
        <f>IF(S87="","",2*(BIVAR(AA87,-AB87,AC87)-BIVAR(-AA87,-AB87,AC87)))</f>
        <v/>
      </c>
    </row>
    <row r="88" spans="1:31" ht="15.75" customHeight="1" x14ac:dyDescent="0.55000000000000004">
      <c r="A88" s="582"/>
      <c r="B88" s="583"/>
      <c r="C88" s="566"/>
      <c r="D88" s="567"/>
      <c r="E88" s="207" t="str">
        <f t="shared" si="10"/>
        <v/>
      </c>
      <c r="F88" s="197" t="str">
        <f t="shared" si="11"/>
        <v/>
      </c>
      <c r="G88" s="197" t="str">
        <f t="shared" si="12"/>
        <v/>
      </c>
      <c r="H88" s="566" t="str">
        <f t="shared" si="13"/>
        <v/>
      </c>
      <c r="I88" s="567"/>
      <c r="J88" s="566">
        <f t="shared" si="14"/>
        <v>0</v>
      </c>
      <c r="K88" s="567"/>
      <c r="L88" s="208" t="str">
        <f t="shared" si="15"/>
        <v/>
      </c>
      <c r="M88" s="204" t="str">
        <f t="shared" si="16"/>
        <v/>
      </c>
      <c r="P88" s="209">
        <f t="shared" si="17"/>
        <v>0</v>
      </c>
      <c r="Q88" s="209">
        <f t="shared" si="18"/>
        <v>0</v>
      </c>
      <c r="S88" s="233"/>
      <c r="T88" s="183"/>
      <c r="U88" s="207" t="str">
        <f t="shared" si="28"/>
        <v/>
      </c>
      <c r="V88" s="207" t="str">
        <f t="shared" si="29"/>
        <v/>
      </c>
      <c r="W88" s="207" t="str">
        <f t="shared" si="30"/>
        <v/>
      </c>
      <c r="X88" s="197" t="str">
        <f t="shared" si="31"/>
        <v/>
      </c>
      <c r="Y88" s="205">
        <f t="shared" si="32"/>
        <v>0</v>
      </c>
      <c r="Z88" s="207" t="str">
        <f t="shared" si="33"/>
        <v/>
      </c>
      <c r="AA88" s="207" t="str">
        <f t="shared" si="34"/>
        <v/>
      </c>
      <c r="AB88" s="197" t="str">
        <f t="shared" si="35"/>
        <v/>
      </c>
      <c r="AC88" s="197" t="str">
        <f t="shared" si="36"/>
        <v/>
      </c>
      <c r="AD88" s="183" t="str">
        <f>IF(S88="","",2*(BIVAR((-AA88),AB88,AC88)-BIVAR(-AA88,-AB88,AC88)))</f>
        <v/>
      </c>
      <c r="AE88" s="184" t="str">
        <f>IF(S88="","",2*(BIVAR(AA88,-AB88,AC88)-BIVAR(-AA88,-AB88,AC88)))</f>
        <v/>
      </c>
    </row>
    <row r="89" spans="1:31" ht="15.75" customHeight="1" x14ac:dyDescent="0.55000000000000004">
      <c r="A89" s="582"/>
      <c r="B89" s="583"/>
      <c r="C89" s="566"/>
      <c r="D89" s="567"/>
      <c r="E89" s="207" t="str">
        <f t="shared" si="10"/>
        <v/>
      </c>
      <c r="F89" s="197" t="str">
        <f t="shared" si="11"/>
        <v/>
      </c>
      <c r="G89" s="197" t="str">
        <f t="shared" si="12"/>
        <v/>
      </c>
      <c r="H89" s="566" t="str">
        <f t="shared" si="13"/>
        <v/>
      </c>
      <c r="I89" s="567"/>
      <c r="J89" s="566">
        <f t="shared" si="14"/>
        <v>0</v>
      </c>
      <c r="K89" s="567"/>
      <c r="L89" s="208" t="str">
        <f t="shared" si="15"/>
        <v/>
      </c>
      <c r="M89" s="204" t="str">
        <f t="shared" si="16"/>
        <v/>
      </c>
      <c r="P89" s="209">
        <f t="shared" si="17"/>
        <v>0</v>
      </c>
      <c r="Q89" s="209">
        <f t="shared" si="18"/>
        <v>0</v>
      </c>
      <c r="S89" s="233"/>
      <c r="T89" s="183"/>
      <c r="U89" s="207" t="str">
        <f t="shared" si="28"/>
        <v/>
      </c>
      <c r="V89" s="207" t="str">
        <f t="shared" si="29"/>
        <v/>
      </c>
      <c r="W89" s="207" t="str">
        <f t="shared" si="30"/>
        <v/>
      </c>
      <c r="X89" s="197" t="str">
        <f t="shared" si="31"/>
        <v/>
      </c>
      <c r="Y89" s="205">
        <f t="shared" si="32"/>
        <v>0</v>
      </c>
      <c r="Z89" s="207" t="str">
        <f t="shared" si="33"/>
        <v/>
      </c>
      <c r="AA89" s="207" t="str">
        <f t="shared" si="34"/>
        <v/>
      </c>
      <c r="AB89" s="197" t="str">
        <f t="shared" si="35"/>
        <v/>
      </c>
      <c r="AC89" s="197" t="str">
        <f t="shared" si="36"/>
        <v/>
      </c>
      <c r="AD89" s="183" t="str">
        <f>IF(S89="","",2*(BIVAR((-AA89),AB89,AC89)-BIVAR(-AA89,-AB89,AC89)))</f>
        <v/>
      </c>
      <c r="AE89" s="184" t="str">
        <f>IF(S89="","",2*(BIVAR(AA89,-AB89,AC89)-BIVAR(-AA89,-AB89,AC89)))</f>
        <v/>
      </c>
    </row>
    <row r="90" spans="1:31" ht="15.75" customHeight="1" x14ac:dyDescent="0.55000000000000004">
      <c r="A90" s="582"/>
      <c r="B90" s="583"/>
      <c r="C90" s="566"/>
      <c r="D90" s="567"/>
      <c r="E90" s="207" t="str">
        <f t="shared" si="10"/>
        <v/>
      </c>
      <c r="F90" s="197" t="str">
        <f t="shared" si="11"/>
        <v/>
      </c>
      <c r="G90" s="197" t="str">
        <f t="shared" si="12"/>
        <v/>
      </c>
      <c r="H90" s="566" t="str">
        <f t="shared" si="13"/>
        <v/>
      </c>
      <c r="I90" s="567"/>
      <c r="J90" s="566">
        <f t="shared" si="14"/>
        <v>0</v>
      </c>
      <c r="K90" s="567"/>
      <c r="L90" s="208" t="str">
        <f t="shared" si="15"/>
        <v/>
      </c>
      <c r="M90" s="204" t="str">
        <f t="shared" si="16"/>
        <v/>
      </c>
      <c r="P90" s="209">
        <f t="shared" si="17"/>
        <v>0</v>
      </c>
      <c r="Q90" s="209">
        <f t="shared" si="18"/>
        <v>0</v>
      </c>
      <c r="S90" s="233"/>
      <c r="T90" s="183"/>
      <c r="U90" s="207" t="str">
        <f t="shared" si="28"/>
        <v/>
      </c>
      <c r="V90" s="207" t="str">
        <f t="shared" si="29"/>
        <v/>
      </c>
      <c r="W90" s="207" t="str">
        <f t="shared" si="30"/>
        <v/>
      </c>
      <c r="X90" s="197" t="str">
        <f t="shared" si="31"/>
        <v/>
      </c>
      <c r="Y90" s="205">
        <f t="shared" si="32"/>
        <v>0</v>
      </c>
      <c r="Z90" s="207" t="str">
        <f t="shared" si="33"/>
        <v/>
      </c>
      <c r="AA90" s="207" t="str">
        <f t="shared" si="34"/>
        <v/>
      </c>
      <c r="AB90" s="197" t="str">
        <f t="shared" si="35"/>
        <v/>
      </c>
      <c r="AC90" s="197" t="str">
        <f t="shared" si="36"/>
        <v/>
      </c>
      <c r="AD90" s="183" t="str">
        <f>IF(S90="","",2*(BIVAR((-AA90),AB90,AC90)-BIVAR(-AA90,-AB90,AC90)))</f>
        <v/>
      </c>
      <c r="AE90" s="184" t="str">
        <f>IF(S90="","",2*(BIVAR(AA90,-AB90,AC90)-BIVAR(-AA90,-AB90,AC90)))</f>
        <v/>
      </c>
    </row>
    <row r="91" spans="1:31" ht="15.75" customHeight="1" x14ac:dyDescent="0.55000000000000004">
      <c r="A91" s="582"/>
      <c r="B91" s="583"/>
      <c r="C91" s="566"/>
      <c r="D91" s="567"/>
      <c r="E91" s="207" t="str">
        <f t="shared" si="10"/>
        <v/>
      </c>
      <c r="F91" s="197" t="str">
        <f t="shared" si="11"/>
        <v/>
      </c>
      <c r="G91" s="197" t="str">
        <f t="shared" si="12"/>
        <v/>
      </c>
      <c r="H91" s="566" t="str">
        <f t="shared" si="13"/>
        <v/>
      </c>
      <c r="I91" s="567"/>
      <c r="J91" s="566">
        <f t="shared" si="14"/>
        <v>0</v>
      </c>
      <c r="K91" s="567"/>
      <c r="L91" s="208" t="str">
        <f t="shared" si="15"/>
        <v/>
      </c>
      <c r="M91" s="204" t="str">
        <f t="shared" si="16"/>
        <v/>
      </c>
      <c r="P91" s="209">
        <f t="shared" si="17"/>
        <v>0</v>
      </c>
      <c r="Q91" s="209">
        <f t="shared" si="18"/>
        <v>0</v>
      </c>
      <c r="S91" s="233"/>
      <c r="T91" s="183"/>
      <c r="U91" s="207" t="str">
        <f t="shared" si="28"/>
        <v/>
      </c>
      <c r="V91" s="207" t="str">
        <f t="shared" si="29"/>
        <v/>
      </c>
      <c r="W91" s="207" t="str">
        <f t="shared" si="30"/>
        <v/>
      </c>
      <c r="X91" s="197" t="str">
        <f t="shared" si="31"/>
        <v/>
      </c>
      <c r="Y91" s="205">
        <f t="shared" si="32"/>
        <v>0</v>
      </c>
      <c r="Z91" s="207" t="str">
        <f t="shared" si="33"/>
        <v/>
      </c>
      <c r="AA91" s="207" t="str">
        <f t="shared" si="34"/>
        <v/>
      </c>
      <c r="AB91" s="197" t="str">
        <f t="shared" si="35"/>
        <v/>
      </c>
      <c r="AC91" s="197" t="str">
        <f t="shared" si="36"/>
        <v/>
      </c>
      <c r="AD91" s="183" t="str">
        <f>IF(S91="","",2*(BIVAR((-AA91),AB91,AC91)-BIVAR(-AA91,-AB91,AC91)))</f>
        <v/>
      </c>
      <c r="AE91" s="184" t="str">
        <f>IF(S91="","",2*(BIVAR(AA91,-AB91,AC91)-BIVAR(-AA91,-AB91,AC91)))</f>
        <v/>
      </c>
    </row>
    <row r="92" spans="1:31" ht="15.75" customHeight="1" x14ac:dyDescent="0.55000000000000004">
      <c r="A92" s="582"/>
      <c r="B92" s="583"/>
      <c r="C92" s="566"/>
      <c r="D92" s="567"/>
      <c r="E92" s="207" t="str">
        <f t="shared" si="10"/>
        <v/>
      </c>
      <c r="F92" s="197" t="str">
        <f t="shared" si="11"/>
        <v/>
      </c>
      <c r="G92" s="197" t="str">
        <f t="shared" si="12"/>
        <v/>
      </c>
      <c r="H92" s="566" t="str">
        <f t="shared" si="13"/>
        <v/>
      </c>
      <c r="I92" s="567"/>
      <c r="J92" s="566">
        <f t="shared" si="14"/>
        <v>0</v>
      </c>
      <c r="K92" s="567"/>
      <c r="L92" s="208" t="str">
        <f t="shared" si="15"/>
        <v/>
      </c>
      <c r="M92" s="204" t="str">
        <f t="shared" si="16"/>
        <v/>
      </c>
      <c r="P92" s="209">
        <f t="shared" si="17"/>
        <v>0</v>
      </c>
      <c r="Q92" s="209">
        <f t="shared" si="18"/>
        <v>0</v>
      </c>
      <c r="S92" s="233"/>
      <c r="T92" s="183"/>
      <c r="U92" s="207" t="str">
        <f t="shared" si="28"/>
        <v/>
      </c>
      <c r="V92" s="207" t="str">
        <f t="shared" si="29"/>
        <v/>
      </c>
      <c r="W92" s="207" t="str">
        <f t="shared" si="30"/>
        <v/>
      </c>
      <c r="X92" s="197" t="str">
        <f t="shared" si="31"/>
        <v/>
      </c>
      <c r="Y92" s="205">
        <f t="shared" si="32"/>
        <v>0</v>
      </c>
      <c r="Z92" s="207" t="str">
        <f t="shared" si="33"/>
        <v/>
      </c>
      <c r="AA92" s="207" t="str">
        <f t="shared" si="34"/>
        <v/>
      </c>
      <c r="AB92" s="197" t="str">
        <f t="shared" si="35"/>
        <v/>
      </c>
      <c r="AC92" s="197" t="str">
        <f t="shared" si="36"/>
        <v/>
      </c>
      <c r="AD92" s="183" t="str">
        <f>IF(S92="","",2*(BIVAR((-AA92),AB92,AC92)-BIVAR(-AA92,-AB92,AC92)))</f>
        <v/>
      </c>
      <c r="AE92" s="184" t="str">
        <f>IF(S92="","",2*(BIVAR(AA92,-AB92,AC92)-BIVAR(-AA92,-AB92,AC92)))</f>
        <v/>
      </c>
    </row>
    <row r="93" spans="1:31" ht="15.75" customHeight="1" x14ac:dyDescent="0.55000000000000004">
      <c r="A93" s="581"/>
      <c r="B93" s="558"/>
      <c r="C93" s="563"/>
      <c r="D93" s="563"/>
      <c r="E93" s="207" t="str">
        <f t="shared" si="10"/>
        <v/>
      </c>
      <c r="F93" s="197" t="str">
        <f t="shared" si="11"/>
        <v/>
      </c>
      <c r="G93" s="197" t="str">
        <f t="shared" si="12"/>
        <v/>
      </c>
      <c r="H93" s="566" t="str">
        <f t="shared" si="13"/>
        <v/>
      </c>
      <c r="I93" s="567"/>
      <c r="J93" s="566">
        <f t="shared" si="14"/>
        <v>0</v>
      </c>
      <c r="K93" s="567"/>
      <c r="L93" s="208" t="str">
        <f t="shared" si="15"/>
        <v/>
      </c>
      <c r="M93" s="204" t="str">
        <f t="shared" si="16"/>
        <v/>
      </c>
      <c r="P93" s="209">
        <f t="shared" si="17"/>
        <v>0</v>
      </c>
      <c r="Q93" s="209">
        <f t="shared" si="18"/>
        <v>0</v>
      </c>
      <c r="S93" s="233"/>
      <c r="T93" s="183"/>
      <c r="U93" s="207" t="str">
        <f t="shared" si="28"/>
        <v/>
      </c>
      <c r="V93" s="207" t="str">
        <f t="shared" si="29"/>
        <v/>
      </c>
      <c r="W93" s="207" t="str">
        <f t="shared" si="30"/>
        <v/>
      </c>
      <c r="X93" s="197" t="str">
        <f t="shared" si="31"/>
        <v/>
      </c>
      <c r="Y93" s="205">
        <f t="shared" si="32"/>
        <v>0</v>
      </c>
      <c r="Z93" s="207" t="str">
        <f t="shared" si="33"/>
        <v/>
      </c>
      <c r="AA93" s="207" t="str">
        <f t="shared" si="34"/>
        <v/>
      </c>
      <c r="AB93" s="197" t="str">
        <f t="shared" si="35"/>
        <v/>
      </c>
      <c r="AC93" s="197" t="str">
        <f t="shared" si="36"/>
        <v/>
      </c>
      <c r="AD93" s="183" t="str">
        <f>IF(S93="","",2*(BIVAR((-AA93),AB93,AC93)-BIVAR(-AA93,-AB93,AC93)))</f>
        <v/>
      </c>
      <c r="AE93" s="184" t="str">
        <f>IF(S93="","",2*(BIVAR(AA93,-AB93,AC93)-BIVAR(-AA93,-AB93,AC93)))</f>
        <v/>
      </c>
    </row>
    <row r="94" spans="1:31" ht="15.75" customHeight="1" x14ac:dyDescent="0.55000000000000004">
      <c r="A94" s="581"/>
      <c r="B94" s="558"/>
      <c r="C94" s="563"/>
      <c r="D94" s="563"/>
      <c r="E94" s="207" t="str">
        <f t="shared" si="10"/>
        <v/>
      </c>
      <c r="F94" s="197" t="str">
        <f t="shared" si="11"/>
        <v/>
      </c>
      <c r="G94" s="197" t="str">
        <f t="shared" si="12"/>
        <v/>
      </c>
      <c r="H94" s="566" t="str">
        <f t="shared" si="13"/>
        <v/>
      </c>
      <c r="I94" s="567"/>
      <c r="J94" s="566">
        <f t="shared" si="14"/>
        <v>0</v>
      </c>
      <c r="K94" s="567"/>
      <c r="L94" s="208" t="str">
        <f t="shared" si="15"/>
        <v/>
      </c>
      <c r="M94" s="204" t="str">
        <f t="shared" si="16"/>
        <v/>
      </c>
      <c r="P94" s="209">
        <f t="shared" si="17"/>
        <v>0</v>
      </c>
      <c r="Q94" s="209">
        <f t="shared" si="18"/>
        <v>0</v>
      </c>
      <c r="S94" s="233"/>
      <c r="T94" s="183"/>
      <c r="U94" s="207" t="str">
        <f t="shared" si="28"/>
        <v/>
      </c>
      <c r="V94" s="207" t="str">
        <f t="shared" si="29"/>
        <v/>
      </c>
      <c r="W94" s="207" t="str">
        <f t="shared" si="30"/>
        <v/>
      </c>
      <c r="X94" s="197" t="str">
        <f t="shared" si="31"/>
        <v/>
      </c>
      <c r="Y94" s="205">
        <f t="shared" si="32"/>
        <v>0</v>
      </c>
      <c r="Z94" s="207" t="str">
        <f t="shared" si="33"/>
        <v/>
      </c>
      <c r="AA94" s="207" t="str">
        <f t="shared" si="34"/>
        <v/>
      </c>
      <c r="AB94" s="197" t="str">
        <f t="shared" si="35"/>
        <v/>
      </c>
      <c r="AC94" s="197" t="str">
        <f t="shared" si="36"/>
        <v/>
      </c>
      <c r="AD94" s="183" t="str">
        <f>IF(S94="","",2*(BIVAR((-AA94),AB94,AC94)-BIVAR(-AA94,-AB94,AC94)))</f>
        <v/>
      </c>
      <c r="AE94" s="184" t="str">
        <f>IF(S94="","",2*(BIVAR(AA94,-AB94,AC94)-BIVAR(-AA94,-AB94,AC94)))</f>
        <v/>
      </c>
    </row>
    <row r="95" spans="1:31" ht="15.75" customHeight="1" x14ac:dyDescent="0.55000000000000004">
      <c r="A95" s="581"/>
      <c r="B95" s="558"/>
      <c r="C95" s="563"/>
      <c r="D95" s="563"/>
      <c r="E95" s="207" t="str">
        <f t="shared" si="10"/>
        <v/>
      </c>
      <c r="F95" s="197" t="str">
        <f t="shared" si="11"/>
        <v/>
      </c>
      <c r="G95" s="197" t="str">
        <f t="shared" si="12"/>
        <v/>
      </c>
      <c r="H95" s="566" t="str">
        <f t="shared" si="13"/>
        <v/>
      </c>
      <c r="I95" s="567"/>
      <c r="J95" s="566">
        <f t="shared" si="14"/>
        <v>0</v>
      </c>
      <c r="K95" s="567"/>
      <c r="L95" s="208" t="str">
        <f t="shared" si="15"/>
        <v/>
      </c>
      <c r="M95" s="204" t="str">
        <f t="shared" si="16"/>
        <v/>
      </c>
      <c r="P95" s="209">
        <f t="shared" si="17"/>
        <v>0</v>
      </c>
      <c r="Q95" s="209">
        <f t="shared" si="18"/>
        <v>0</v>
      </c>
      <c r="S95" s="233"/>
      <c r="T95" s="183"/>
      <c r="U95" s="207" t="str">
        <f t="shared" si="28"/>
        <v/>
      </c>
      <c r="V95" s="207" t="str">
        <f t="shared" si="29"/>
        <v/>
      </c>
      <c r="W95" s="207" t="str">
        <f t="shared" si="30"/>
        <v/>
      </c>
      <c r="X95" s="197" t="str">
        <f t="shared" si="31"/>
        <v/>
      </c>
      <c r="Y95" s="205">
        <f t="shared" si="32"/>
        <v>0</v>
      </c>
      <c r="Z95" s="207" t="str">
        <f t="shared" si="33"/>
        <v/>
      </c>
      <c r="AA95" s="207" t="str">
        <f t="shared" si="34"/>
        <v/>
      </c>
      <c r="AB95" s="197" t="str">
        <f t="shared" si="35"/>
        <v/>
      </c>
      <c r="AC95" s="197" t="str">
        <f t="shared" si="36"/>
        <v/>
      </c>
      <c r="AD95" s="183" t="str">
        <f>IF(S95="","",2*(BIVAR((-AA95),AB95,AC95)-BIVAR(-AA95,-AB95,AC95)))</f>
        <v/>
      </c>
      <c r="AE95" s="184" t="str">
        <f>IF(S95="","",2*(BIVAR(AA95,-AB95,AC95)-BIVAR(-AA95,-AB95,AC95)))</f>
        <v/>
      </c>
    </row>
    <row r="96" spans="1:31" ht="15.75" customHeight="1" x14ac:dyDescent="0.55000000000000004">
      <c r="A96" s="581"/>
      <c r="B96" s="558"/>
      <c r="C96" s="563"/>
      <c r="D96" s="563"/>
      <c r="E96" s="207" t="str">
        <f t="shared" si="10"/>
        <v/>
      </c>
      <c r="F96" s="197" t="str">
        <f t="shared" si="11"/>
        <v/>
      </c>
      <c r="G96" s="197" t="str">
        <f t="shared" si="12"/>
        <v/>
      </c>
      <c r="H96" s="566" t="str">
        <f t="shared" si="13"/>
        <v/>
      </c>
      <c r="I96" s="567"/>
      <c r="J96" s="566">
        <f t="shared" si="14"/>
        <v>0</v>
      </c>
      <c r="K96" s="567"/>
      <c r="L96" s="208" t="str">
        <f t="shared" si="15"/>
        <v/>
      </c>
      <c r="M96" s="204" t="str">
        <f t="shared" si="16"/>
        <v/>
      </c>
      <c r="P96" s="209">
        <f t="shared" si="17"/>
        <v>0</v>
      </c>
      <c r="Q96" s="209">
        <f t="shared" si="18"/>
        <v>0</v>
      </c>
      <c r="S96" s="233"/>
      <c r="T96" s="183"/>
      <c r="U96" s="207" t="str">
        <f t="shared" si="28"/>
        <v/>
      </c>
      <c r="V96" s="207" t="str">
        <f t="shared" si="29"/>
        <v/>
      </c>
      <c r="W96" s="207" t="str">
        <f t="shared" si="30"/>
        <v/>
      </c>
      <c r="X96" s="197" t="str">
        <f t="shared" si="31"/>
        <v/>
      </c>
      <c r="Y96" s="205">
        <f t="shared" si="32"/>
        <v>0</v>
      </c>
      <c r="Z96" s="207" t="str">
        <f t="shared" si="33"/>
        <v/>
      </c>
      <c r="AA96" s="207" t="str">
        <f t="shared" si="34"/>
        <v/>
      </c>
      <c r="AB96" s="197" t="str">
        <f t="shared" si="35"/>
        <v/>
      </c>
      <c r="AC96" s="197" t="str">
        <f t="shared" si="36"/>
        <v/>
      </c>
      <c r="AD96" s="183" t="str">
        <f>IF(S96="","",2*(BIVAR((-AA96),AB96,AC96)-BIVAR(-AA96,-AB96,AC96)))</f>
        <v/>
      </c>
      <c r="AE96" s="184" t="str">
        <f>IF(S96="","",2*(BIVAR(AA96,-AB96,AC96)-BIVAR(-AA96,-AB96,AC96)))</f>
        <v/>
      </c>
    </row>
    <row r="97" spans="1:31" ht="15.75" customHeight="1" x14ac:dyDescent="0.55000000000000004">
      <c r="A97" s="581"/>
      <c r="B97" s="558"/>
      <c r="C97" s="563"/>
      <c r="D97" s="563"/>
      <c r="E97" s="207" t="str">
        <f t="shared" si="10"/>
        <v/>
      </c>
      <c r="F97" s="197" t="str">
        <f t="shared" si="11"/>
        <v/>
      </c>
      <c r="G97" s="197" t="str">
        <f t="shared" si="12"/>
        <v/>
      </c>
      <c r="H97" s="566" t="str">
        <f t="shared" si="13"/>
        <v/>
      </c>
      <c r="I97" s="567"/>
      <c r="J97" s="566">
        <f t="shared" si="14"/>
        <v>0</v>
      </c>
      <c r="K97" s="567"/>
      <c r="L97" s="208" t="str">
        <f t="shared" si="15"/>
        <v/>
      </c>
      <c r="M97" s="204" t="str">
        <f t="shared" si="16"/>
        <v/>
      </c>
      <c r="P97" s="209">
        <f t="shared" si="17"/>
        <v>0</v>
      </c>
      <c r="Q97" s="209">
        <f t="shared" si="18"/>
        <v>0</v>
      </c>
      <c r="S97" s="233"/>
      <c r="T97" s="183"/>
      <c r="U97" s="207" t="str">
        <f t="shared" si="28"/>
        <v/>
      </c>
      <c r="V97" s="207" t="str">
        <f t="shared" si="29"/>
        <v/>
      </c>
      <c r="W97" s="207" t="str">
        <f t="shared" si="30"/>
        <v/>
      </c>
      <c r="X97" s="197" t="str">
        <f t="shared" si="31"/>
        <v/>
      </c>
      <c r="Y97" s="205">
        <f t="shared" si="32"/>
        <v>0</v>
      </c>
      <c r="Z97" s="207" t="str">
        <f t="shared" si="33"/>
        <v/>
      </c>
      <c r="AA97" s="207" t="str">
        <f t="shared" si="34"/>
        <v/>
      </c>
      <c r="AB97" s="197" t="str">
        <f t="shared" si="35"/>
        <v/>
      </c>
      <c r="AC97" s="197" t="str">
        <f t="shared" si="36"/>
        <v/>
      </c>
      <c r="AD97" s="183" t="str">
        <f>IF(S97="","",2*(BIVAR((-AA97),AB97,AC97)-BIVAR(-AA97,-AB97,AC97)))</f>
        <v/>
      </c>
      <c r="AE97" s="184" t="str">
        <f>IF(S97="","",2*(BIVAR(AA97,-AB97,AC97)-BIVAR(-AA97,-AB97,AC97)))</f>
        <v/>
      </c>
    </row>
    <row r="98" spans="1:31" ht="15.75" customHeight="1" thickBot="1" x14ac:dyDescent="0.6">
      <c r="A98" s="576"/>
      <c r="B98" s="577"/>
      <c r="C98" s="578"/>
      <c r="D98" s="578"/>
      <c r="E98" s="186" t="str">
        <f t="shared" si="10"/>
        <v/>
      </c>
      <c r="F98" s="198" t="str">
        <f t="shared" si="11"/>
        <v/>
      </c>
      <c r="G98" s="198" t="str">
        <f t="shared" si="12"/>
        <v/>
      </c>
      <c r="H98" s="578" t="str">
        <f t="shared" si="13"/>
        <v/>
      </c>
      <c r="I98" s="578"/>
      <c r="J98" s="579">
        <f t="shared" si="14"/>
        <v>0</v>
      </c>
      <c r="K98" s="580"/>
      <c r="L98" s="188" t="str">
        <f t="shared" si="15"/>
        <v/>
      </c>
      <c r="M98" s="203" t="str">
        <f t="shared" si="16"/>
        <v/>
      </c>
      <c r="P98" s="209">
        <f t="shared" si="17"/>
        <v>0</v>
      </c>
      <c r="Q98" s="209">
        <f t="shared" si="18"/>
        <v>0</v>
      </c>
      <c r="S98" s="234"/>
      <c r="T98" s="185"/>
      <c r="U98" s="186" t="str">
        <f t="shared" si="28"/>
        <v/>
      </c>
      <c r="V98" s="186" t="str">
        <f t="shared" si="29"/>
        <v/>
      </c>
      <c r="W98" s="186" t="str">
        <f t="shared" si="30"/>
        <v/>
      </c>
      <c r="X98" s="198" t="str">
        <f t="shared" si="31"/>
        <v/>
      </c>
      <c r="Y98" s="238">
        <f t="shared" si="32"/>
        <v>0</v>
      </c>
      <c r="Z98" s="186" t="str">
        <f t="shared" si="33"/>
        <v/>
      </c>
      <c r="AA98" s="186" t="str">
        <f t="shared" si="34"/>
        <v/>
      </c>
      <c r="AB98" s="198" t="str">
        <f t="shared" si="35"/>
        <v/>
      </c>
      <c r="AC98" s="198" t="str">
        <f t="shared" si="36"/>
        <v/>
      </c>
      <c r="AD98" s="185" t="str">
        <f>IF(S98="","",2*(BIVAR((-AA98),AB98,AC98)-BIVAR(-AA98,-AB98,AC98)))</f>
        <v/>
      </c>
      <c r="AE98" s="187" t="str">
        <f>IF(S98="","",2*(BIVAR(AA98,-AB98,AC98)-BIVAR(-AA98,-AB98,AC98)))</f>
        <v/>
      </c>
    </row>
    <row r="121" spans="1:13" ht="35.25" customHeight="1" x14ac:dyDescent="0.55000000000000004">
      <c r="A121" s="570" t="s">
        <v>1774</v>
      </c>
      <c r="B121" s="571"/>
      <c r="C121" s="571"/>
      <c r="D121" s="571"/>
      <c r="E121" s="571"/>
      <c r="F121" s="571"/>
      <c r="G121" s="571"/>
      <c r="H121" s="571"/>
      <c r="I121" s="571"/>
      <c r="J121" s="571"/>
      <c r="K121" s="571"/>
      <c r="L121" s="571"/>
      <c r="M121" s="572"/>
    </row>
    <row r="122" spans="1:13" ht="35.25" customHeight="1" x14ac:dyDescent="0.55000000000000004">
      <c r="A122" s="573"/>
      <c r="B122" s="574"/>
      <c r="C122" s="574"/>
      <c r="D122" s="574"/>
      <c r="E122" s="574"/>
      <c r="F122" s="574"/>
      <c r="G122" s="574"/>
      <c r="H122" s="574"/>
      <c r="I122" s="574"/>
      <c r="J122" s="574"/>
      <c r="K122" s="574"/>
      <c r="L122" s="574"/>
      <c r="M122" s="575"/>
    </row>
    <row r="123" spans="1:13" ht="35.25" customHeight="1" x14ac:dyDescent="0.55000000000000004">
      <c r="A123" s="570" t="s">
        <v>2600</v>
      </c>
      <c r="B123" s="571"/>
      <c r="C123" s="571"/>
      <c r="D123" s="571"/>
      <c r="E123" s="571"/>
      <c r="F123" s="571"/>
      <c r="G123" s="571"/>
      <c r="H123" s="571"/>
      <c r="I123" s="571"/>
      <c r="J123" s="571"/>
      <c r="K123" s="571"/>
      <c r="L123" s="571"/>
      <c r="M123" s="572"/>
    </row>
    <row r="124" spans="1:13" ht="35.25" customHeight="1" x14ac:dyDescent="0.55000000000000004">
      <c r="A124" s="573"/>
      <c r="B124" s="574"/>
      <c r="C124" s="574"/>
      <c r="D124" s="574"/>
      <c r="E124" s="574"/>
      <c r="F124" s="574"/>
      <c r="G124" s="574"/>
      <c r="H124" s="574"/>
      <c r="I124" s="574"/>
      <c r="J124" s="574"/>
      <c r="K124" s="574"/>
      <c r="L124" s="574"/>
      <c r="M124" s="575"/>
    </row>
    <row r="125" spans="1:13" ht="33.75" customHeight="1" x14ac:dyDescent="0.55000000000000004">
      <c r="A125" s="570" t="s">
        <v>2684</v>
      </c>
      <c r="B125" s="627"/>
      <c r="C125" s="627"/>
      <c r="D125" s="627"/>
      <c r="E125" s="627"/>
      <c r="F125" s="627"/>
      <c r="G125" s="627"/>
      <c r="H125" s="627"/>
      <c r="I125" s="627"/>
      <c r="J125" s="627"/>
      <c r="K125" s="627"/>
      <c r="L125" s="627"/>
      <c r="M125" s="628"/>
    </row>
    <row r="126" spans="1:13" ht="33.75" customHeight="1" x14ac:dyDescent="0.55000000000000004">
      <c r="A126" s="629"/>
      <c r="B126" s="630"/>
      <c r="C126" s="630"/>
      <c r="D126" s="630"/>
      <c r="E126" s="630"/>
      <c r="F126" s="630"/>
      <c r="G126" s="630"/>
      <c r="H126" s="630"/>
      <c r="I126" s="630"/>
      <c r="J126" s="630"/>
      <c r="K126" s="630"/>
      <c r="L126" s="630"/>
      <c r="M126" s="631"/>
    </row>
    <row r="127" spans="1:13" ht="18.75" customHeight="1" x14ac:dyDescent="0.55000000000000004">
      <c r="A127" s="570" t="s">
        <v>2622</v>
      </c>
      <c r="B127" s="571"/>
      <c r="C127" s="571"/>
      <c r="D127" s="571"/>
      <c r="E127" s="571"/>
      <c r="F127" s="571"/>
      <c r="G127" s="571"/>
      <c r="H127" s="571"/>
      <c r="I127" s="571"/>
      <c r="J127" s="571"/>
      <c r="K127" s="571"/>
      <c r="L127" s="571"/>
      <c r="M127" s="572"/>
    </row>
    <row r="128" spans="1:13" ht="18.75" customHeight="1" x14ac:dyDescent="0.55000000000000004">
      <c r="A128" s="573"/>
      <c r="B128" s="574"/>
      <c r="C128" s="574"/>
      <c r="D128" s="574"/>
      <c r="E128" s="574"/>
      <c r="F128" s="574"/>
      <c r="G128" s="574"/>
      <c r="H128" s="574"/>
      <c r="I128" s="574"/>
      <c r="J128" s="574"/>
      <c r="K128" s="574"/>
      <c r="L128" s="574"/>
      <c r="M128" s="575"/>
    </row>
    <row r="129" spans="1:14" ht="15.75" customHeight="1" x14ac:dyDescent="0.55000000000000004">
      <c r="A129" s="570" t="s">
        <v>2601</v>
      </c>
      <c r="B129" s="571"/>
      <c r="C129" s="571"/>
      <c r="D129" s="571"/>
      <c r="E129" s="571"/>
      <c r="F129" s="571"/>
      <c r="G129" s="571"/>
      <c r="H129" s="571"/>
      <c r="I129" s="571"/>
      <c r="J129" s="571"/>
      <c r="K129" s="571"/>
      <c r="L129" s="571"/>
      <c r="M129" s="572"/>
    </row>
    <row r="130" spans="1:14" ht="15" x14ac:dyDescent="0.55000000000000004">
      <c r="A130" s="573"/>
      <c r="B130" s="574"/>
      <c r="C130" s="574"/>
      <c r="D130" s="574"/>
      <c r="E130" s="574"/>
      <c r="F130" s="574"/>
      <c r="G130" s="574"/>
      <c r="H130" s="574"/>
      <c r="I130" s="574"/>
      <c r="J130" s="574"/>
      <c r="K130" s="574"/>
      <c r="L130" s="574"/>
      <c r="M130" s="575"/>
    </row>
    <row r="131" spans="1:14" ht="15" x14ac:dyDescent="0.55000000000000004"/>
    <row r="132" spans="1:14" ht="15.3" thickBot="1" x14ac:dyDescent="0.6"/>
    <row r="133" spans="1:14" ht="15" x14ac:dyDescent="0.55000000000000004">
      <c r="A133" s="459"/>
      <c r="B133" s="460"/>
      <c r="C133" s="460"/>
      <c r="D133" s="460"/>
      <c r="E133" s="460"/>
      <c r="F133" s="460"/>
      <c r="G133" s="460"/>
      <c r="H133" s="460"/>
      <c r="I133" s="460"/>
      <c r="J133" s="460"/>
      <c r="K133" s="460"/>
      <c r="L133" s="460"/>
      <c r="M133" s="461"/>
    </row>
    <row r="134" spans="1:14" ht="15" x14ac:dyDescent="0.55000000000000004">
      <c r="A134" s="462"/>
      <c r="B134" s="463"/>
      <c r="C134" s="463"/>
      <c r="D134" s="463"/>
      <c r="E134" s="463"/>
      <c r="F134" s="463"/>
      <c r="G134" s="463"/>
      <c r="H134" s="463"/>
      <c r="I134" s="463"/>
      <c r="J134" s="463"/>
      <c r="K134" s="463"/>
      <c r="L134" s="463"/>
      <c r="M134" s="464"/>
    </row>
    <row r="135" spans="1:14" ht="15" x14ac:dyDescent="0.55000000000000004">
      <c r="A135" s="462"/>
      <c r="B135" s="463"/>
      <c r="C135" s="463"/>
      <c r="D135" s="463"/>
      <c r="E135" s="463"/>
      <c r="F135" s="463"/>
      <c r="G135" s="463"/>
      <c r="H135" s="463"/>
      <c r="I135" s="463"/>
      <c r="J135" s="463"/>
      <c r="K135" s="463"/>
      <c r="L135" s="463"/>
      <c r="M135" s="464"/>
    </row>
    <row r="136" spans="1:14" ht="15.3" thickBot="1" x14ac:dyDescent="0.6">
      <c r="A136" s="465"/>
      <c r="B136" s="466"/>
      <c r="C136" s="466"/>
      <c r="D136" s="466"/>
      <c r="E136" s="466"/>
      <c r="F136" s="466"/>
      <c r="G136" s="466"/>
      <c r="H136" s="466"/>
      <c r="I136" s="466"/>
      <c r="J136" s="466"/>
      <c r="K136" s="466"/>
      <c r="L136" s="466"/>
      <c r="M136" s="467"/>
    </row>
    <row r="137" spans="1:14" ht="15" x14ac:dyDescent="0.55000000000000004">
      <c r="A137" s="70"/>
      <c r="B137" s="70"/>
      <c r="C137" s="70"/>
      <c r="D137" s="70"/>
      <c r="E137" s="70"/>
      <c r="F137" s="70"/>
      <c r="G137" s="70"/>
      <c r="H137" s="70"/>
      <c r="I137" s="70"/>
      <c r="J137" s="70"/>
      <c r="K137" s="70"/>
      <c r="L137" s="70"/>
      <c r="M137" s="70"/>
    </row>
    <row r="138" spans="1:14" ht="15.75" customHeight="1" x14ac:dyDescent="0.55000000000000004">
      <c r="A138" s="159"/>
      <c r="B138" s="159"/>
      <c r="C138" s="159"/>
      <c r="D138" s="159"/>
      <c r="E138" s="159"/>
      <c r="F138" s="159"/>
      <c r="G138" s="159"/>
      <c r="H138" s="159"/>
      <c r="I138" s="159"/>
      <c r="J138" s="159"/>
      <c r="K138" s="159"/>
      <c r="L138" s="179"/>
      <c r="M138" s="159"/>
    </row>
    <row r="139" spans="1:14" ht="21.75" customHeight="1" x14ac:dyDescent="0.55000000000000004">
      <c r="A139" s="244"/>
      <c r="B139" s="244"/>
      <c r="C139" s="32"/>
      <c r="D139" s="568" t="s">
        <v>48</v>
      </c>
      <c r="E139" s="568"/>
      <c r="F139" s="568"/>
      <c r="G139" s="568"/>
      <c r="H139" s="568"/>
      <c r="I139" s="568"/>
      <c r="J139" s="568"/>
      <c r="K139" s="32"/>
      <c r="L139" s="32"/>
      <c r="N139" s="37"/>
    </row>
    <row r="140" spans="1:14" ht="21.75" customHeight="1" x14ac:dyDescent="0.55000000000000004">
      <c r="A140" s="244"/>
      <c r="B140" s="244"/>
      <c r="C140" s="246"/>
      <c r="D140" s="568"/>
      <c r="E140" s="568"/>
      <c r="F140" s="568"/>
      <c r="G140" s="568"/>
      <c r="H140" s="568"/>
      <c r="I140" s="568"/>
      <c r="J140" s="568"/>
      <c r="K140" s="32"/>
      <c r="L140" s="32"/>
      <c r="N140" s="37"/>
    </row>
    <row r="141" spans="1:14" ht="21.75" customHeight="1" x14ac:dyDescent="0.55000000000000004">
      <c r="A141" s="244"/>
      <c r="B141" s="244"/>
      <c r="C141" s="246"/>
      <c r="D141" s="568"/>
      <c r="E141" s="568"/>
      <c r="F141" s="568"/>
      <c r="G141" s="568"/>
      <c r="H141" s="568"/>
      <c r="I141" s="568"/>
      <c r="J141" s="568"/>
      <c r="K141" s="32"/>
      <c r="L141" s="32"/>
      <c r="N141" s="37"/>
    </row>
    <row r="142" spans="1:14" ht="21.75" customHeight="1" x14ac:dyDescent="0.55000000000000004">
      <c r="A142" s="244"/>
      <c r="B142" s="244"/>
      <c r="C142" s="32"/>
      <c r="D142" s="569" t="s">
        <v>2682</v>
      </c>
      <c r="E142" s="569"/>
      <c r="F142" s="569"/>
      <c r="G142" s="569"/>
      <c r="H142" s="569"/>
      <c r="I142" s="569"/>
      <c r="J142" s="569"/>
      <c r="K142" s="32"/>
      <c r="L142" s="32"/>
      <c r="N142" s="37"/>
    </row>
    <row r="143" spans="1:14" ht="21.75" customHeight="1" x14ac:dyDescent="0.7">
      <c r="A143" s="244"/>
      <c r="B143" s="244"/>
      <c r="C143" s="247"/>
      <c r="D143" s="569"/>
      <c r="E143" s="569"/>
      <c r="F143" s="569"/>
      <c r="G143" s="569"/>
      <c r="H143" s="569"/>
      <c r="I143" s="569"/>
      <c r="J143" s="569"/>
      <c r="K143" s="245"/>
      <c r="L143" s="245"/>
      <c r="N143" s="37"/>
    </row>
    <row r="144" spans="1:14" ht="21.75" customHeight="1" x14ac:dyDescent="0.55000000000000004">
      <c r="A144" s="244"/>
      <c r="B144" s="244"/>
      <c r="C144" s="247"/>
      <c r="D144" s="569"/>
      <c r="E144" s="569"/>
      <c r="F144" s="569"/>
      <c r="G144" s="569"/>
      <c r="H144" s="569"/>
      <c r="I144" s="569"/>
      <c r="J144" s="569"/>
      <c r="K144" s="32"/>
      <c r="L144" s="32"/>
      <c r="N144" s="37"/>
    </row>
    <row r="145" spans="1:31" ht="16.5" customHeight="1" thickBot="1" x14ac:dyDescent="0.6"/>
    <row r="146" spans="1:31" ht="18.75" customHeight="1" thickBot="1" x14ac:dyDescent="0.6">
      <c r="A146" s="418" t="s">
        <v>1775</v>
      </c>
      <c r="B146" s="419"/>
      <c r="C146" s="419"/>
      <c r="D146" s="419"/>
      <c r="E146" s="419"/>
      <c r="F146" s="419"/>
      <c r="G146" s="419"/>
      <c r="H146" s="419"/>
      <c r="I146" s="419"/>
      <c r="J146" s="419"/>
      <c r="K146" s="419"/>
      <c r="L146" s="419"/>
      <c r="M146" s="420"/>
      <c r="S146" s="418" t="s">
        <v>2619</v>
      </c>
      <c r="T146" s="419"/>
      <c r="U146" s="419"/>
      <c r="V146" s="419"/>
      <c r="W146" s="419"/>
      <c r="X146" s="419"/>
      <c r="Y146" s="419"/>
      <c r="Z146" s="419"/>
      <c r="AA146" s="419"/>
      <c r="AB146" s="419"/>
      <c r="AC146" s="419"/>
      <c r="AD146" s="419"/>
      <c r="AE146" s="420"/>
    </row>
    <row r="147" spans="1:31" ht="49.5" customHeight="1" thickBot="1" x14ac:dyDescent="0.6">
      <c r="A147" s="470" t="s">
        <v>0</v>
      </c>
      <c r="B147" s="471"/>
      <c r="C147" s="472" t="s">
        <v>2</v>
      </c>
      <c r="D147" s="471"/>
      <c r="E147" s="199" t="s">
        <v>1771</v>
      </c>
      <c r="F147" s="199" t="s">
        <v>1772</v>
      </c>
      <c r="G147" s="199" t="s">
        <v>1</v>
      </c>
      <c r="H147" s="472" t="s">
        <v>3</v>
      </c>
      <c r="I147" s="471"/>
      <c r="J147" s="472" t="s">
        <v>5</v>
      </c>
      <c r="K147" s="471"/>
      <c r="L147" s="182" t="s">
        <v>2623</v>
      </c>
      <c r="M147" s="27" t="s">
        <v>2621</v>
      </c>
      <c r="P147" s="99" t="s">
        <v>58</v>
      </c>
      <c r="Q147" s="99" t="s">
        <v>59</v>
      </c>
      <c r="S147" s="210" t="s">
        <v>2607</v>
      </c>
      <c r="T147" s="211" t="s">
        <v>2608</v>
      </c>
      <c r="U147" s="211" t="s">
        <v>2609</v>
      </c>
      <c r="V147" s="211" t="s">
        <v>2610</v>
      </c>
      <c r="W147" s="211" t="s">
        <v>2611</v>
      </c>
      <c r="X147" s="211" t="s">
        <v>2620</v>
      </c>
      <c r="Y147" s="211" t="s">
        <v>2613</v>
      </c>
      <c r="Z147" s="211" t="s">
        <v>2612</v>
      </c>
      <c r="AA147" s="211" t="s">
        <v>2614</v>
      </c>
      <c r="AB147" s="211" t="s">
        <v>2615</v>
      </c>
      <c r="AC147" s="211" t="s">
        <v>2616</v>
      </c>
      <c r="AD147" s="211" t="s">
        <v>2617</v>
      </c>
      <c r="AE147" s="212" t="s">
        <v>2618</v>
      </c>
    </row>
    <row r="148" spans="1:31" ht="15.75" customHeight="1" x14ac:dyDescent="0.55000000000000004">
      <c r="A148" s="458"/>
      <c r="B148" s="456"/>
      <c r="C148" s="455"/>
      <c r="D148" s="456"/>
      <c r="E148" s="389" t="str">
        <f>IF(A148="","",(2*$K$37*(1/SQRT(3)))+((0.0016%*ABS(A148))+0.000001450377377))</f>
        <v/>
      </c>
      <c r="F148" s="197" t="str">
        <f>IF(A148="","",ROUND(((A148+S148)-(A148-S148))/(2*E148),1)&amp;":1")</f>
        <v/>
      </c>
      <c r="G148" s="197" t="str">
        <f>IF($K$36="","",$K$36)</f>
        <v/>
      </c>
      <c r="H148" s="455" t="str">
        <f t="shared" ref="H148:H168" si="37">IF(A148="","",A148-C148)</f>
        <v/>
      </c>
      <c r="I148" s="456"/>
      <c r="J148" s="566">
        <f>IF(X148&lt;4,Y148,S148)</f>
        <v>0</v>
      </c>
      <c r="K148" s="567"/>
      <c r="L148" s="208" t="str">
        <f>IF(AD148="","",IF(AD148&lt;2%,"&lt; 2%", "&gt; 2%"))</f>
        <v/>
      </c>
      <c r="M148" s="243" t="str">
        <f>IF(H148="","",IF(ABS(H148)+ABS(E148)&lt;ABS(J148),"Pass",IF(ABS(H148)-ABS(E148)&gt;ABS(J148),"Fail",IF(AND(ABS(H148)+ABS(E148)&gt;ABS(J148),ABS(H148)-ABS(E148)&lt;ABS(J148)),"-",""))))</f>
        <v/>
      </c>
      <c r="P148" s="209">
        <f>IF(X148&lt;4,-Y148,-S148)</f>
        <v>0</v>
      </c>
      <c r="Q148" s="209">
        <f>IF(X148&lt;4,Y148,S148)</f>
        <v>0</v>
      </c>
      <c r="S148" s="236"/>
      <c r="T148" s="213"/>
      <c r="U148" s="237"/>
      <c r="V148" s="214" t="str">
        <f>IF(S148="","",_xlfn.NORM.S.INV((1+T148)/2))</f>
        <v/>
      </c>
      <c r="W148" s="237" t="str">
        <f>IF(S148="","",SQRT((S148/V148)^2-U148^2))</f>
        <v/>
      </c>
      <c r="X148" s="200" t="str">
        <f>IF(S148="","",ROUND(((A148+S148)-(A148-S148))/(2*E148),1))</f>
        <v/>
      </c>
      <c r="Y148" s="239">
        <f>IF(X148&gt;=4,S148,S148-U148*(1.04-EXP(0.38*LN(X148)-0.54)))</f>
        <v>0</v>
      </c>
      <c r="Z148" s="214" t="str">
        <f>IF(S148="","",SQRT(W148^2+U148^2))</f>
        <v/>
      </c>
      <c r="AA148" s="214" t="str">
        <f>IF(S148="","",S148/W148)</f>
        <v/>
      </c>
      <c r="AB148" s="200" t="str">
        <f>IF(S148="","",Y148/Z148)</f>
        <v/>
      </c>
      <c r="AC148" s="200" t="str">
        <f>IF(S148="","",W148/Z148)</f>
        <v/>
      </c>
      <c r="AD148" s="213" t="str">
        <f>IF(S148="","",2*(BIVAR((-AA148),AB148,AC148)-BIVAR(-AA148,-AB148,AC148)))</f>
        <v/>
      </c>
      <c r="AE148" s="215" t="str">
        <f>IF(S148="","",2*(BIVAR(AA148,-AB148,AC148)-BIVAR(-AA148,-AB148,AC148)))</f>
        <v/>
      </c>
    </row>
    <row r="149" spans="1:31" ht="15.75" customHeight="1" x14ac:dyDescent="0.55000000000000004">
      <c r="A149" s="458"/>
      <c r="B149" s="456"/>
      <c r="C149" s="455"/>
      <c r="D149" s="456"/>
      <c r="E149" s="389" t="str">
        <f t="shared" ref="E149:E168" si="38">IF(A149="","",(2*$K$37*(1/SQRT(3)))+((0.0016%*ABS(A149))+0.000001450377377))</f>
        <v/>
      </c>
      <c r="F149" s="197" t="str">
        <f t="shared" ref="F149:F168" si="39">IF(A149="","",ROUND(((A149+S149)-(A149-S149))/(2*E149),1)&amp;":1")</f>
        <v/>
      </c>
      <c r="G149" s="197" t="str">
        <f t="shared" ref="G149:G168" si="40">IF($K$36="","",$K$36)</f>
        <v/>
      </c>
      <c r="H149" s="455" t="str">
        <f t="shared" si="37"/>
        <v/>
      </c>
      <c r="I149" s="456"/>
      <c r="J149" s="566">
        <f t="shared" ref="J149:J168" si="41">IF(X149&lt;4,Y149,S149)</f>
        <v>0</v>
      </c>
      <c r="K149" s="567"/>
      <c r="L149" s="208" t="str">
        <f t="shared" ref="L149:L168" si="42">IF(AD149="","",IF(AD149&lt;2%,"&lt; 2%", "&gt; 2%"))</f>
        <v/>
      </c>
      <c r="M149" s="243" t="str">
        <f t="shared" ref="M149:M168" si="43">IF(H149="","",IF(ABS(H149)+ABS(E149)&lt;ABS(J149),"Pass",IF(ABS(H149)-ABS(E149)&gt;ABS(J149),"Fail",IF(AND(ABS(H149)+ABS(E149)&gt;ABS(J149),ABS(H149)-ABS(E149)&lt;ABS(J149)),"-",""))))</f>
        <v/>
      </c>
      <c r="P149" s="209">
        <f t="shared" ref="P149:P168" si="44">IF(X149&lt;4,-Y149,-S149)</f>
        <v>0</v>
      </c>
      <c r="Q149" s="209">
        <f t="shared" ref="Q149:Q168" si="45">IF(X149&lt;4,Y149,S149)</f>
        <v>0</v>
      </c>
      <c r="S149" s="206"/>
      <c r="T149" s="183" t="str">
        <f t="shared" ref="T149:T168" si="46">IF(S149="","",95%)</f>
        <v/>
      </c>
      <c r="U149" s="231" t="str">
        <f t="shared" ref="U149:U168" si="47">IF(S149="","",E149)</f>
        <v/>
      </c>
      <c r="V149" s="207" t="str">
        <f t="shared" ref="V149:V168" si="48">IF(S149="","",_xlfn.NORM.S.INV((1+T149)/2))</f>
        <v/>
      </c>
      <c r="W149" s="231" t="str">
        <f t="shared" ref="W149:W168" si="49">IF(S149="","",SQRT((S149/V149)^2-U149^2))</f>
        <v/>
      </c>
      <c r="X149" s="197" t="str">
        <f t="shared" ref="X149:X168" si="50">IF(S149="","",ROUND(((A149+S149)-(A149-S149))/(2*E149),1))</f>
        <v/>
      </c>
      <c r="Y149" s="205">
        <f t="shared" ref="Y149:Y168" si="51">IF(X149&gt;=4,S149,S149-U149*(1.04-EXP(0.38*LN(X149)-0.54)))</f>
        <v>0</v>
      </c>
      <c r="Z149" s="207" t="str">
        <f t="shared" ref="Z149:Z168" si="52">IF(S149="","",SQRT(W149^2+U149^2))</f>
        <v/>
      </c>
      <c r="AA149" s="207" t="str">
        <f t="shared" ref="AA149:AA168" si="53">IF(S149="","",S149/W149)</f>
        <v/>
      </c>
      <c r="AB149" s="197" t="str">
        <f t="shared" ref="AB149:AB168" si="54">IF(S149="","",Y149/Z149)</f>
        <v/>
      </c>
      <c r="AC149" s="197" t="str">
        <f t="shared" ref="AC149:AC168" si="55">IF(S149="","",W149/Z149)</f>
        <v/>
      </c>
      <c r="AD149" s="183" t="str">
        <f>IF(S149="","",2*(BIVAR((-AA149),AB149,AC149)-BIVAR(-AA149,-AB149,AC149)))</f>
        <v/>
      </c>
      <c r="AE149" s="184" t="str">
        <f>IF(S149="","",2*(BIVAR(AA149,-AB149,AC149)-BIVAR(-AA149,-AB149,AC149)))</f>
        <v/>
      </c>
    </row>
    <row r="150" spans="1:31" ht="15.75" customHeight="1" x14ac:dyDescent="0.55000000000000004">
      <c r="A150" s="458"/>
      <c r="B150" s="456"/>
      <c r="C150" s="455"/>
      <c r="D150" s="456"/>
      <c r="E150" s="389" t="str">
        <f t="shared" si="38"/>
        <v/>
      </c>
      <c r="F150" s="197" t="str">
        <f t="shared" si="39"/>
        <v/>
      </c>
      <c r="G150" s="197" t="str">
        <f t="shared" si="40"/>
        <v/>
      </c>
      <c r="H150" s="455" t="str">
        <f t="shared" si="37"/>
        <v/>
      </c>
      <c r="I150" s="456"/>
      <c r="J150" s="566">
        <f t="shared" si="41"/>
        <v>0</v>
      </c>
      <c r="K150" s="567"/>
      <c r="L150" s="208" t="str">
        <f t="shared" si="42"/>
        <v/>
      </c>
      <c r="M150" s="243" t="str">
        <f t="shared" si="43"/>
        <v/>
      </c>
      <c r="P150" s="209">
        <f t="shared" si="44"/>
        <v>0</v>
      </c>
      <c r="Q150" s="209">
        <f t="shared" si="45"/>
        <v>0</v>
      </c>
      <c r="S150" s="206"/>
      <c r="T150" s="183" t="str">
        <f t="shared" si="46"/>
        <v/>
      </c>
      <c r="U150" s="231" t="str">
        <f t="shared" si="47"/>
        <v/>
      </c>
      <c r="V150" s="207" t="str">
        <f t="shared" si="48"/>
        <v/>
      </c>
      <c r="W150" s="231" t="str">
        <f t="shared" si="49"/>
        <v/>
      </c>
      <c r="X150" s="197" t="str">
        <f t="shared" si="50"/>
        <v/>
      </c>
      <c r="Y150" s="205">
        <f t="shared" si="51"/>
        <v>0</v>
      </c>
      <c r="Z150" s="207" t="str">
        <f t="shared" si="52"/>
        <v/>
      </c>
      <c r="AA150" s="207" t="str">
        <f t="shared" si="53"/>
        <v/>
      </c>
      <c r="AB150" s="197" t="str">
        <f t="shared" si="54"/>
        <v/>
      </c>
      <c r="AC150" s="197" t="str">
        <f t="shared" si="55"/>
        <v/>
      </c>
      <c r="AD150" s="183" t="str">
        <f>IF(S150="","",2*(BIVAR((-AA150),AB150,AC150)-BIVAR(-AA150,-AB150,AC150)))</f>
        <v/>
      </c>
      <c r="AE150" s="184" t="str">
        <f>IF(S150="","",2*(BIVAR(AA150,-AB150,AC150)-BIVAR(-AA150,-AB150,AC150)))</f>
        <v/>
      </c>
    </row>
    <row r="151" spans="1:31" ht="15.75" customHeight="1" x14ac:dyDescent="0.55000000000000004">
      <c r="A151" s="458"/>
      <c r="B151" s="456"/>
      <c r="C151" s="455"/>
      <c r="D151" s="456"/>
      <c r="E151" s="389" t="str">
        <f t="shared" si="38"/>
        <v/>
      </c>
      <c r="F151" s="197" t="str">
        <f t="shared" si="39"/>
        <v/>
      </c>
      <c r="G151" s="197" t="str">
        <f t="shared" si="40"/>
        <v/>
      </c>
      <c r="H151" s="455" t="str">
        <f t="shared" si="37"/>
        <v/>
      </c>
      <c r="I151" s="456"/>
      <c r="J151" s="566">
        <f t="shared" si="41"/>
        <v>0</v>
      </c>
      <c r="K151" s="567"/>
      <c r="L151" s="208" t="str">
        <f t="shared" si="42"/>
        <v/>
      </c>
      <c r="M151" s="243" t="str">
        <f t="shared" si="43"/>
        <v/>
      </c>
      <c r="P151" s="209">
        <f t="shared" si="44"/>
        <v>0</v>
      </c>
      <c r="Q151" s="209">
        <f t="shared" si="45"/>
        <v>0</v>
      </c>
      <c r="S151" s="206"/>
      <c r="T151" s="183" t="str">
        <f t="shared" si="46"/>
        <v/>
      </c>
      <c r="U151" s="231" t="str">
        <f t="shared" si="47"/>
        <v/>
      </c>
      <c r="V151" s="207" t="str">
        <f t="shared" si="48"/>
        <v/>
      </c>
      <c r="W151" s="231" t="str">
        <f t="shared" si="49"/>
        <v/>
      </c>
      <c r="X151" s="197" t="str">
        <f t="shared" si="50"/>
        <v/>
      </c>
      <c r="Y151" s="205">
        <f t="shared" si="51"/>
        <v>0</v>
      </c>
      <c r="Z151" s="207" t="str">
        <f t="shared" si="52"/>
        <v/>
      </c>
      <c r="AA151" s="207" t="str">
        <f t="shared" si="53"/>
        <v/>
      </c>
      <c r="AB151" s="197" t="str">
        <f t="shared" si="54"/>
        <v/>
      </c>
      <c r="AC151" s="197" t="str">
        <f t="shared" si="55"/>
        <v/>
      </c>
      <c r="AD151" s="183" t="str">
        <f>IF(S151="","",2*(BIVAR((-AA151),AB151,AC151)-BIVAR(-AA151,-AB151,AC151)))</f>
        <v/>
      </c>
      <c r="AE151" s="184" t="str">
        <f>IF(S151="","",2*(BIVAR(AA151,-AB151,AC151)-BIVAR(-AA151,-AB151,AC151)))</f>
        <v/>
      </c>
    </row>
    <row r="152" spans="1:31" ht="15.75" customHeight="1" x14ac:dyDescent="0.55000000000000004">
      <c r="A152" s="458"/>
      <c r="B152" s="456"/>
      <c r="C152" s="455"/>
      <c r="D152" s="456"/>
      <c r="E152" s="389" t="str">
        <f t="shared" si="38"/>
        <v/>
      </c>
      <c r="F152" s="197" t="str">
        <f t="shared" si="39"/>
        <v/>
      </c>
      <c r="G152" s="197" t="str">
        <f t="shared" si="40"/>
        <v/>
      </c>
      <c r="H152" s="455" t="str">
        <f t="shared" si="37"/>
        <v/>
      </c>
      <c r="I152" s="456"/>
      <c r="J152" s="566">
        <f t="shared" si="41"/>
        <v>0</v>
      </c>
      <c r="K152" s="567"/>
      <c r="L152" s="208" t="str">
        <f t="shared" si="42"/>
        <v/>
      </c>
      <c r="M152" s="243" t="str">
        <f t="shared" si="43"/>
        <v/>
      </c>
      <c r="P152" s="209">
        <f t="shared" si="44"/>
        <v>0</v>
      </c>
      <c r="Q152" s="209">
        <f t="shared" si="45"/>
        <v>0</v>
      </c>
      <c r="S152" s="206"/>
      <c r="T152" s="183" t="str">
        <f t="shared" si="46"/>
        <v/>
      </c>
      <c r="U152" s="231" t="str">
        <f t="shared" si="47"/>
        <v/>
      </c>
      <c r="V152" s="207" t="str">
        <f t="shared" si="48"/>
        <v/>
      </c>
      <c r="W152" s="231" t="str">
        <f t="shared" si="49"/>
        <v/>
      </c>
      <c r="X152" s="197" t="str">
        <f t="shared" si="50"/>
        <v/>
      </c>
      <c r="Y152" s="205">
        <f t="shared" si="51"/>
        <v>0</v>
      </c>
      <c r="Z152" s="207" t="str">
        <f t="shared" si="52"/>
        <v/>
      </c>
      <c r="AA152" s="207" t="str">
        <f t="shared" si="53"/>
        <v/>
      </c>
      <c r="AB152" s="197" t="str">
        <f t="shared" si="54"/>
        <v/>
      </c>
      <c r="AC152" s="197" t="str">
        <f t="shared" si="55"/>
        <v/>
      </c>
      <c r="AD152" s="183" t="str">
        <f>IF(S152="","",2*(BIVAR((-AA152),AB152,AC152)-BIVAR(-AA152,-AB152,AC152)))</f>
        <v/>
      </c>
      <c r="AE152" s="184" t="str">
        <f>IF(S152="","",2*(BIVAR(AA152,-AB152,AC152)-BIVAR(-AA152,-AB152,AC152)))</f>
        <v/>
      </c>
    </row>
    <row r="153" spans="1:31" ht="15.75" customHeight="1" x14ac:dyDescent="0.55000000000000004">
      <c r="A153" s="458"/>
      <c r="B153" s="456"/>
      <c r="C153" s="455"/>
      <c r="D153" s="456"/>
      <c r="E153" s="389" t="str">
        <f t="shared" si="38"/>
        <v/>
      </c>
      <c r="F153" s="197" t="str">
        <f t="shared" si="39"/>
        <v/>
      </c>
      <c r="G153" s="197" t="str">
        <f t="shared" si="40"/>
        <v/>
      </c>
      <c r="H153" s="455" t="str">
        <f t="shared" si="37"/>
        <v/>
      </c>
      <c r="I153" s="456"/>
      <c r="J153" s="566">
        <f t="shared" si="41"/>
        <v>0</v>
      </c>
      <c r="K153" s="567"/>
      <c r="L153" s="208" t="str">
        <f t="shared" si="42"/>
        <v/>
      </c>
      <c r="M153" s="243" t="str">
        <f t="shared" si="43"/>
        <v/>
      </c>
      <c r="P153" s="209">
        <f t="shared" si="44"/>
        <v>0</v>
      </c>
      <c r="Q153" s="209">
        <f t="shared" si="45"/>
        <v>0</v>
      </c>
      <c r="S153" s="206"/>
      <c r="T153" s="183" t="str">
        <f t="shared" si="46"/>
        <v/>
      </c>
      <c r="U153" s="231" t="str">
        <f t="shared" si="47"/>
        <v/>
      </c>
      <c r="V153" s="207" t="str">
        <f t="shared" si="48"/>
        <v/>
      </c>
      <c r="W153" s="231" t="str">
        <f t="shared" si="49"/>
        <v/>
      </c>
      <c r="X153" s="197" t="str">
        <f t="shared" si="50"/>
        <v/>
      </c>
      <c r="Y153" s="205">
        <f t="shared" si="51"/>
        <v>0</v>
      </c>
      <c r="Z153" s="207" t="str">
        <f t="shared" si="52"/>
        <v/>
      </c>
      <c r="AA153" s="207" t="str">
        <f t="shared" si="53"/>
        <v/>
      </c>
      <c r="AB153" s="197" t="str">
        <f t="shared" si="54"/>
        <v/>
      </c>
      <c r="AC153" s="197" t="str">
        <f t="shared" si="55"/>
        <v/>
      </c>
      <c r="AD153" s="183" t="str">
        <f>IF(S153="","",2*(BIVAR((-AA153),AB153,AC153)-BIVAR(-AA153,-AB153,AC153)))</f>
        <v/>
      </c>
      <c r="AE153" s="184" t="str">
        <f>IF(S153="","",2*(BIVAR(AA153,-AB153,AC153)-BIVAR(-AA153,-AB153,AC153)))</f>
        <v/>
      </c>
    </row>
    <row r="154" spans="1:31" ht="15.75" customHeight="1" x14ac:dyDescent="0.55000000000000004">
      <c r="A154" s="458"/>
      <c r="B154" s="456"/>
      <c r="C154" s="455"/>
      <c r="D154" s="456"/>
      <c r="E154" s="389" t="str">
        <f t="shared" si="38"/>
        <v/>
      </c>
      <c r="F154" s="197" t="str">
        <f t="shared" si="39"/>
        <v/>
      </c>
      <c r="G154" s="197" t="str">
        <f t="shared" si="40"/>
        <v/>
      </c>
      <c r="H154" s="455" t="str">
        <f t="shared" si="37"/>
        <v/>
      </c>
      <c r="I154" s="456"/>
      <c r="J154" s="566">
        <f t="shared" si="41"/>
        <v>0</v>
      </c>
      <c r="K154" s="567"/>
      <c r="L154" s="208" t="str">
        <f t="shared" si="42"/>
        <v/>
      </c>
      <c r="M154" s="243" t="str">
        <f t="shared" si="43"/>
        <v/>
      </c>
      <c r="P154" s="209">
        <f t="shared" si="44"/>
        <v>0</v>
      </c>
      <c r="Q154" s="209">
        <f t="shared" si="45"/>
        <v>0</v>
      </c>
      <c r="S154" s="206"/>
      <c r="T154" s="183" t="str">
        <f t="shared" si="46"/>
        <v/>
      </c>
      <c r="U154" s="231" t="str">
        <f t="shared" si="47"/>
        <v/>
      </c>
      <c r="V154" s="207" t="str">
        <f t="shared" si="48"/>
        <v/>
      </c>
      <c r="W154" s="231" t="str">
        <f t="shared" si="49"/>
        <v/>
      </c>
      <c r="X154" s="197" t="str">
        <f t="shared" si="50"/>
        <v/>
      </c>
      <c r="Y154" s="205">
        <f t="shared" si="51"/>
        <v>0</v>
      </c>
      <c r="Z154" s="207" t="str">
        <f t="shared" si="52"/>
        <v/>
      </c>
      <c r="AA154" s="207" t="str">
        <f t="shared" si="53"/>
        <v/>
      </c>
      <c r="AB154" s="197" t="str">
        <f t="shared" si="54"/>
        <v/>
      </c>
      <c r="AC154" s="197" t="str">
        <f t="shared" si="55"/>
        <v/>
      </c>
      <c r="AD154" s="183" t="str">
        <f>IF(S154="","",2*(BIVAR((-AA154),AB154,AC154)-BIVAR(-AA154,-AB154,AC154)))</f>
        <v/>
      </c>
      <c r="AE154" s="184" t="str">
        <f>IF(S154="","",2*(BIVAR(AA154,-AB154,AC154)-BIVAR(-AA154,-AB154,AC154)))</f>
        <v/>
      </c>
    </row>
    <row r="155" spans="1:31" ht="15.75" customHeight="1" x14ac:dyDescent="0.55000000000000004">
      <c r="A155" s="458"/>
      <c r="B155" s="456"/>
      <c r="C155" s="455"/>
      <c r="D155" s="456"/>
      <c r="E155" s="389" t="str">
        <f t="shared" si="38"/>
        <v/>
      </c>
      <c r="F155" s="197" t="str">
        <f t="shared" si="39"/>
        <v/>
      </c>
      <c r="G155" s="197" t="str">
        <f t="shared" si="40"/>
        <v/>
      </c>
      <c r="H155" s="455" t="str">
        <f t="shared" si="37"/>
        <v/>
      </c>
      <c r="I155" s="456"/>
      <c r="J155" s="566">
        <f t="shared" si="41"/>
        <v>0</v>
      </c>
      <c r="K155" s="567"/>
      <c r="L155" s="208" t="str">
        <f t="shared" si="42"/>
        <v/>
      </c>
      <c r="M155" s="243" t="str">
        <f t="shared" si="43"/>
        <v/>
      </c>
      <c r="P155" s="209">
        <f t="shared" si="44"/>
        <v>0</v>
      </c>
      <c r="Q155" s="209">
        <f t="shared" si="45"/>
        <v>0</v>
      </c>
      <c r="S155" s="206"/>
      <c r="T155" s="183" t="str">
        <f t="shared" si="46"/>
        <v/>
      </c>
      <c r="U155" s="231" t="str">
        <f t="shared" si="47"/>
        <v/>
      </c>
      <c r="V155" s="207" t="str">
        <f t="shared" si="48"/>
        <v/>
      </c>
      <c r="W155" s="231" t="str">
        <f t="shared" si="49"/>
        <v/>
      </c>
      <c r="X155" s="197" t="str">
        <f t="shared" si="50"/>
        <v/>
      </c>
      <c r="Y155" s="205">
        <f t="shared" si="51"/>
        <v>0</v>
      </c>
      <c r="Z155" s="207" t="str">
        <f t="shared" si="52"/>
        <v/>
      </c>
      <c r="AA155" s="207" t="str">
        <f t="shared" si="53"/>
        <v/>
      </c>
      <c r="AB155" s="197" t="str">
        <f t="shared" si="54"/>
        <v/>
      </c>
      <c r="AC155" s="197" t="str">
        <f t="shared" si="55"/>
        <v/>
      </c>
      <c r="AD155" s="183" t="str">
        <f>IF(S155="","",2*(BIVAR((-AA155),AB155,AC155)-BIVAR(-AA155,-AB155,AC155)))</f>
        <v/>
      </c>
      <c r="AE155" s="184" t="str">
        <f>IF(S155="","",2*(BIVAR(AA155,-AB155,AC155)-BIVAR(-AA155,-AB155,AC155)))</f>
        <v/>
      </c>
    </row>
    <row r="156" spans="1:31" ht="15.75" customHeight="1" x14ac:dyDescent="0.55000000000000004">
      <c r="A156" s="458"/>
      <c r="B156" s="456"/>
      <c r="C156" s="455"/>
      <c r="D156" s="456"/>
      <c r="E156" s="389" t="str">
        <f t="shared" si="38"/>
        <v/>
      </c>
      <c r="F156" s="197" t="str">
        <f t="shared" si="39"/>
        <v/>
      </c>
      <c r="G156" s="197" t="str">
        <f t="shared" si="40"/>
        <v/>
      </c>
      <c r="H156" s="455" t="str">
        <f t="shared" si="37"/>
        <v/>
      </c>
      <c r="I156" s="456"/>
      <c r="J156" s="566">
        <f t="shared" si="41"/>
        <v>0</v>
      </c>
      <c r="K156" s="567"/>
      <c r="L156" s="208" t="str">
        <f t="shared" si="42"/>
        <v/>
      </c>
      <c r="M156" s="243" t="str">
        <f t="shared" si="43"/>
        <v/>
      </c>
      <c r="P156" s="209">
        <f t="shared" si="44"/>
        <v>0</v>
      </c>
      <c r="Q156" s="209">
        <f t="shared" si="45"/>
        <v>0</v>
      </c>
      <c r="S156" s="206"/>
      <c r="T156" s="183" t="str">
        <f t="shared" si="46"/>
        <v/>
      </c>
      <c r="U156" s="231" t="str">
        <f t="shared" si="47"/>
        <v/>
      </c>
      <c r="V156" s="207" t="str">
        <f t="shared" si="48"/>
        <v/>
      </c>
      <c r="W156" s="231" t="str">
        <f t="shared" si="49"/>
        <v/>
      </c>
      <c r="X156" s="197" t="str">
        <f t="shared" si="50"/>
        <v/>
      </c>
      <c r="Y156" s="205">
        <f t="shared" si="51"/>
        <v>0</v>
      </c>
      <c r="Z156" s="207" t="str">
        <f t="shared" si="52"/>
        <v/>
      </c>
      <c r="AA156" s="207" t="str">
        <f t="shared" si="53"/>
        <v/>
      </c>
      <c r="AB156" s="197" t="str">
        <f t="shared" si="54"/>
        <v/>
      </c>
      <c r="AC156" s="197" t="str">
        <f t="shared" si="55"/>
        <v/>
      </c>
      <c r="AD156" s="183" t="str">
        <f>IF(S156="","",2*(BIVAR((-AA156),AB156,AC156)-BIVAR(-AA156,-AB156,AC156)))</f>
        <v/>
      </c>
      <c r="AE156" s="184" t="str">
        <f>IF(S156="","",2*(BIVAR(AA156,-AB156,AC156)-BIVAR(-AA156,-AB156,AC156)))</f>
        <v/>
      </c>
    </row>
    <row r="157" spans="1:31" ht="15.75" customHeight="1" x14ac:dyDescent="0.55000000000000004">
      <c r="A157" s="458"/>
      <c r="B157" s="456"/>
      <c r="C157" s="455"/>
      <c r="D157" s="456"/>
      <c r="E157" s="389" t="str">
        <f t="shared" si="38"/>
        <v/>
      </c>
      <c r="F157" s="197" t="str">
        <f t="shared" si="39"/>
        <v/>
      </c>
      <c r="G157" s="197" t="str">
        <f t="shared" si="40"/>
        <v/>
      </c>
      <c r="H157" s="455" t="str">
        <f t="shared" si="37"/>
        <v/>
      </c>
      <c r="I157" s="456"/>
      <c r="J157" s="566">
        <f t="shared" si="41"/>
        <v>0</v>
      </c>
      <c r="K157" s="567"/>
      <c r="L157" s="208" t="str">
        <f t="shared" si="42"/>
        <v/>
      </c>
      <c r="M157" s="243" t="str">
        <f t="shared" si="43"/>
        <v/>
      </c>
      <c r="P157" s="209">
        <f t="shared" si="44"/>
        <v>0</v>
      </c>
      <c r="Q157" s="209">
        <f t="shared" si="45"/>
        <v>0</v>
      </c>
      <c r="S157" s="206"/>
      <c r="T157" s="183" t="str">
        <f t="shared" si="46"/>
        <v/>
      </c>
      <c r="U157" s="231" t="str">
        <f t="shared" si="47"/>
        <v/>
      </c>
      <c r="V157" s="207" t="str">
        <f t="shared" si="48"/>
        <v/>
      </c>
      <c r="W157" s="231" t="str">
        <f t="shared" si="49"/>
        <v/>
      </c>
      <c r="X157" s="197" t="str">
        <f t="shared" si="50"/>
        <v/>
      </c>
      <c r="Y157" s="205">
        <f t="shared" si="51"/>
        <v>0</v>
      </c>
      <c r="Z157" s="207" t="str">
        <f t="shared" si="52"/>
        <v/>
      </c>
      <c r="AA157" s="207" t="str">
        <f t="shared" si="53"/>
        <v/>
      </c>
      <c r="AB157" s="197" t="str">
        <f t="shared" si="54"/>
        <v/>
      </c>
      <c r="AC157" s="197" t="str">
        <f t="shared" si="55"/>
        <v/>
      </c>
      <c r="AD157" s="183" t="str">
        <f>IF(S157="","",2*(BIVAR((-AA157),AB157,AC157)-BIVAR(-AA157,-AB157,AC157)))</f>
        <v/>
      </c>
      <c r="AE157" s="184" t="str">
        <f>IF(S157="","",2*(BIVAR(AA157,-AB157,AC157)-BIVAR(-AA157,-AB157,AC157)))</f>
        <v/>
      </c>
    </row>
    <row r="158" spans="1:31" ht="15.75" customHeight="1" x14ac:dyDescent="0.55000000000000004">
      <c r="A158" s="458"/>
      <c r="B158" s="456"/>
      <c r="C158" s="455"/>
      <c r="D158" s="456"/>
      <c r="E158" s="389" t="str">
        <f t="shared" si="38"/>
        <v/>
      </c>
      <c r="F158" s="197" t="str">
        <f t="shared" si="39"/>
        <v/>
      </c>
      <c r="G158" s="197" t="str">
        <f t="shared" si="40"/>
        <v/>
      </c>
      <c r="H158" s="455" t="str">
        <f t="shared" si="37"/>
        <v/>
      </c>
      <c r="I158" s="456"/>
      <c r="J158" s="566">
        <f t="shared" si="41"/>
        <v>0</v>
      </c>
      <c r="K158" s="567"/>
      <c r="L158" s="208" t="str">
        <f t="shared" si="42"/>
        <v/>
      </c>
      <c r="M158" s="243" t="str">
        <f t="shared" si="43"/>
        <v/>
      </c>
      <c r="P158" s="209">
        <f t="shared" si="44"/>
        <v>0</v>
      </c>
      <c r="Q158" s="209">
        <f t="shared" si="45"/>
        <v>0</v>
      </c>
      <c r="S158" s="206"/>
      <c r="T158" s="183" t="str">
        <f t="shared" si="46"/>
        <v/>
      </c>
      <c r="U158" s="231" t="str">
        <f t="shared" si="47"/>
        <v/>
      </c>
      <c r="V158" s="207" t="str">
        <f t="shared" si="48"/>
        <v/>
      </c>
      <c r="W158" s="231" t="str">
        <f t="shared" si="49"/>
        <v/>
      </c>
      <c r="X158" s="197" t="str">
        <f t="shared" si="50"/>
        <v/>
      </c>
      <c r="Y158" s="205">
        <f t="shared" si="51"/>
        <v>0</v>
      </c>
      <c r="Z158" s="207" t="str">
        <f t="shared" si="52"/>
        <v/>
      </c>
      <c r="AA158" s="207" t="str">
        <f t="shared" si="53"/>
        <v/>
      </c>
      <c r="AB158" s="197" t="str">
        <f t="shared" si="54"/>
        <v/>
      </c>
      <c r="AC158" s="197" t="str">
        <f t="shared" si="55"/>
        <v/>
      </c>
      <c r="AD158" s="183" t="str">
        <f>IF(S158="","",2*(BIVAR((-AA158),AB158,AC158)-BIVAR(-AA158,-AB158,AC158)))</f>
        <v/>
      </c>
      <c r="AE158" s="184" t="str">
        <f>IF(S158="","",2*(BIVAR(AA158,-AB158,AC158)-BIVAR(-AA158,-AB158,AC158)))</f>
        <v/>
      </c>
    </row>
    <row r="159" spans="1:31" ht="15.75" customHeight="1" x14ac:dyDescent="0.55000000000000004">
      <c r="A159" s="458"/>
      <c r="B159" s="456"/>
      <c r="C159" s="455"/>
      <c r="D159" s="456"/>
      <c r="E159" s="389" t="str">
        <f t="shared" si="38"/>
        <v/>
      </c>
      <c r="F159" s="197" t="str">
        <f t="shared" si="39"/>
        <v/>
      </c>
      <c r="G159" s="197" t="str">
        <f t="shared" si="40"/>
        <v/>
      </c>
      <c r="H159" s="455" t="str">
        <f t="shared" si="37"/>
        <v/>
      </c>
      <c r="I159" s="456"/>
      <c r="J159" s="566">
        <f t="shared" si="41"/>
        <v>0</v>
      </c>
      <c r="K159" s="567"/>
      <c r="L159" s="208" t="str">
        <f t="shared" si="42"/>
        <v/>
      </c>
      <c r="M159" s="243" t="str">
        <f t="shared" si="43"/>
        <v/>
      </c>
      <c r="P159" s="209">
        <f t="shared" si="44"/>
        <v>0</v>
      </c>
      <c r="Q159" s="209">
        <f t="shared" si="45"/>
        <v>0</v>
      </c>
      <c r="S159" s="206"/>
      <c r="T159" s="183" t="str">
        <f t="shared" si="46"/>
        <v/>
      </c>
      <c r="U159" s="231" t="str">
        <f t="shared" si="47"/>
        <v/>
      </c>
      <c r="V159" s="207" t="str">
        <f t="shared" si="48"/>
        <v/>
      </c>
      <c r="W159" s="231" t="str">
        <f t="shared" si="49"/>
        <v/>
      </c>
      <c r="X159" s="197" t="str">
        <f t="shared" si="50"/>
        <v/>
      </c>
      <c r="Y159" s="205">
        <f t="shared" si="51"/>
        <v>0</v>
      </c>
      <c r="Z159" s="207" t="str">
        <f t="shared" si="52"/>
        <v/>
      </c>
      <c r="AA159" s="207" t="str">
        <f t="shared" si="53"/>
        <v/>
      </c>
      <c r="AB159" s="197" t="str">
        <f t="shared" si="54"/>
        <v/>
      </c>
      <c r="AC159" s="197" t="str">
        <f t="shared" si="55"/>
        <v/>
      </c>
      <c r="AD159" s="183" t="str">
        <f>IF(S159="","",2*(BIVAR((-AA159),AB159,AC159)-BIVAR(-AA159,-AB159,AC159)))</f>
        <v/>
      </c>
      <c r="AE159" s="184" t="str">
        <f>IF(S159="","",2*(BIVAR(AA159,-AB159,AC159)-BIVAR(-AA159,-AB159,AC159)))</f>
        <v/>
      </c>
    </row>
    <row r="160" spans="1:31" ht="15.75" customHeight="1" x14ac:dyDescent="0.55000000000000004">
      <c r="A160" s="458"/>
      <c r="B160" s="456"/>
      <c r="C160" s="455"/>
      <c r="D160" s="456"/>
      <c r="E160" s="389" t="str">
        <f t="shared" si="38"/>
        <v/>
      </c>
      <c r="F160" s="197" t="str">
        <f t="shared" si="39"/>
        <v/>
      </c>
      <c r="G160" s="197" t="str">
        <f t="shared" si="40"/>
        <v/>
      </c>
      <c r="H160" s="455" t="str">
        <f t="shared" si="37"/>
        <v/>
      </c>
      <c r="I160" s="456"/>
      <c r="J160" s="566">
        <f t="shared" si="41"/>
        <v>0</v>
      </c>
      <c r="K160" s="567"/>
      <c r="L160" s="208" t="str">
        <f t="shared" si="42"/>
        <v/>
      </c>
      <c r="M160" s="243" t="str">
        <f t="shared" si="43"/>
        <v/>
      </c>
      <c r="P160" s="209">
        <f t="shared" si="44"/>
        <v>0</v>
      </c>
      <c r="Q160" s="209">
        <f t="shared" si="45"/>
        <v>0</v>
      </c>
      <c r="S160" s="206"/>
      <c r="T160" s="183" t="str">
        <f t="shared" si="46"/>
        <v/>
      </c>
      <c r="U160" s="231" t="str">
        <f t="shared" si="47"/>
        <v/>
      </c>
      <c r="V160" s="207" t="str">
        <f t="shared" si="48"/>
        <v/>
      </c>
      <c r="W160" s="231" t="str">
        <f t="shared" si="49"/>
        <v/>
      </c>
      <c r="X160" s="197" t="str">
        <f t="shared" si="50"/>
        <v/>
      </c>
      <c r="Y160" s="205">
        <f t="shared" si="51"/>
        <v>0</v>
      </c>
      <c r="Z160" s="207" t="str">
        <f t="shared" si="52"/>
        <v/>
      </c>
      <c r="AA160" s="207" t="str">
        <f t="shared" si="53"/>
        <v/>
      </c>
      <c r="AB160" s="197" t="str">
        <f t="shared" si="54"/>
        <v/>
      </c>
      <c r="AC160" s="197" t="str">
        <f t="shared" si="55"/>
        <v/>
      </c>
      <c r="AD160" s="183" t="str">
        <f>IF(S160="","",2*(BIVAR((-AA160),AB160,AC160)-BIVAR(-AA160,-AB160,AC160)))</f>
        <v/>
      </c>
      <c r="AE160" s="184" t="str">
        <f>IF(S160="","",2*(BIVAR(AA160,-AB160,AC160)-BIVAR(-AA160,-AB160,AC160)))</f>
        <v/>
      </c>
    </row>
    <row r="161" spans="1:31" ht="15.75" customHeight="1" x14ac:dyDescent="0.55000000000000004">
      <c r="A161" s="458"/>
      <c r="B161" s="456"/>
      <c r="C161" s="455"/>
      <c r="D161" s="456"/>
      <c r="E161" s="389" t="str">
        <f t="shared" si="38"/>
        <v/>
      </c>
      <c r="F161" s="197" t="str">
        <f t="shared" si="39"/>
        <v/>
      </c>
      <c r="G161" s="197" t="str">
        <f t="shared" si="40"/>
        <v/>
      </c>
      <c r="H161" s="455" t="str">
        <f t="shared" si="37"/>
        <v/>
      </c>
      <c r="I161" s="456"/>
      <c r="J161" s="566">
        <f t="shared" si="41"/>
        <v>0</v>
      </c>
      <c r="K161" s="567"/>
      <c r="L161" s="208" t="str">
        <f t="shared" si="42"/>
        <v/>
      </c>
      <c r="M161" s="243" t="str">
        <f t="shared" si="43"/>
        <v/>
      </c>
      <c r="P161" s="209">
        <f t="shared" si="44"/>
        <v>0</v>
      </c>
      <c r="Q161" s="209">
        <f t="shared" si="45"/>
        <v>0</v>
      </c>
      <c r="S161" s="206"/>
      <c r="T161" s="183" t="str">
        <f t="shared" si="46"/>
        <v/>
      </c>
      <c r="U161" s="231" t="str">
        <f t="shared" si="47"/>
        <v/>
      </c>
      <c r="V161" s="207" t="str">
        <f t="shared" si="48"/>
        <v/>
      </c>
      <c r="W161" s="231" t="str">
        <f t="shared" si="49"/>
        <v/>
      </c>
      <c r="X161" s="197" t="str">
        <f t="shared" si="50"/>
        <v/>
      </c>
      <c r="Y161" s="205">
        <f t="shared" si="51"/>
        <v>0</v>
      </c>
      <c r="Z161" s="207" t="str">
        <f t="shared" si="52"/>
        <v/>
      </c>
      <c r="AA161" s="207" t="str">
        <f t="shared" si="53"/>
        <v/>
      </c>
      <c r="AB161" s="197" t="str">
        <f t="shared" si="54"/>
        <v/>
      </c>
      <c r="AC161" s="197" t="str">
        <f t="shared" si="55"/>
        <v/>
      </c>
      <c r="AD161" s="183" t="str">
        <f>IF(S161="","",2*(BIVAR((-AA161),AB161,AC161)-BIVAR(-AA161,-AB161,AC161)))</f>
        <v/>
      </c>
      <c r="AE161" s="184" t="str">
        <f>IF(S161="","",2*(BIVAR(AA161,-AB161,AC161)-BIVAR(-AA161,-AB161,AC161)))</f>
        <v/>
      </c>
    </row>
    <row r="162" spans="1:31" ht="15.75" customHeight="1" x14ac:dyDescent="0.55000000000000004">
      <c r="A162" s="458"/>
      <c r="B162" s="456"/>
      <c r="C162" s="455"/>
      <c r="D162" s="456"/>
      <c r="E162" s="389" t="str">
        <f t="shared" si="38"/>
        <v/>
      </c>
      <c r="F162" s="197" t="str">
        <f t="shared" si="39"/>
        <v/>
      </c>
      <c r="G162" s="197" t="str">
        <f t="shared" si="40"/>
        <v/>
      </c>
      <c r="H162" s="455" t="str">
        <f t="shared" si="37"/>
        <v/>
      </c>
      <c r="I162" s="456"/>
      <c r="J162" s="566">
        <f t="shared" si="41"/>
        <v>0</v>
      </c>
      <c r="K162" s="567"/>
      <c r="L162" s="208" t="str">
        <f t="shared" si="42"/>
        <v/>
      </c>
      <c r="M162" s="243" t="str">
        <f t="shared" si="43"/>
        <v/>
      </c>
      <c r="P162" s="209">
        <f t="shared" si="44"/>
        <v>0</v>
      </c>
      <c r="Q162" s="209">
        <f t="shared" si="45"/>
        <v>0</v>
      </c>
      <c r="S162" s="206"/>
      <c r="T162" s="183" t="str">
        <f t="shared" si="46"/>
        <v/>
      </c>
      <c r="U162" s="231" t="str">
        <f t="shared" si="47"/>
        <v/>
      </c>
      <c r="V162" s="207" t="str">
        <f t="shared" si="48"/>
        <v/>
      </c>
      <c r="W162" s="231" t="str">
        <f t="shared" si="49"/>
        <v/>
      </c>
      <c r="X162" s="197" t="str">
        <f t="shared" si="50"/>
        <v/>
      </c>
      <c r="Y162" s="205">
        <f t="shared" si="51"/>
        <v>0</v>
      </c>
      <c r="Z162" s="207" t="str">
        <f t="shared" si="52"/>
        <v/>
      </c>
      <c r="AA162" s="207" t="str">
        <f t="shared" si="53"/>
        <v/>
      </c>
      <c r="AB162" s="197" t="str">
        <f t="shared" si="54"/>
        <v/>
      </c>
      <c r="AC162" s="197" t="str">
        <f t="shared" si="55"/>
        <v/>
      </c>
      <c r="AD162" s="183" t="str">
        <f>IF(S162="","",2*(BIVAR((-AA162),AB162,AC162)-BIVAR(-AA162,-AB162,AC162)))</f>
        <v/>
      </c>
      <c r="AE162" s="184" t="str">
        <f>IF(S162="","",2*(BIVAR(AA162,-AB162,AC162)-BIVAR(-AA162,-AB162,AC162)))</f>
        <v/>
      </c>
    </row>
    <row r="163" spans="1:31" ht="15.75" customHeight="1" x14ac:dyDescent="0.55000000000000004">
      <c r="A163" s="417"/>
      <c r="B163" s="405"/>
      <c r="C163" s="405"/>
      <c r="D163" s="405"/>
      <c r="E163" s="389" t="str">
        <f t="shared" si="38"/>
        <v/>
      </c>
      <c r="F163" s="197" t="str">
        <f t="shared" si="39"/>
        <v/>
      </c>
      <c r="G163" s="197" t="str">
        <f t="shared" si="40"/>
        <v/>
      </c>
      <c r="H163" s="455" t="str">
        <f t="shared" si="37"/>
        <v/>
      </c>
      <c r="I163" s="456"/>
      <c r="J163" s="566">
        <f t="shared" si="41"/>
        <v>0</v>
      </c>
      <c r="K163" s="567"/>
      <c r="L163" s="208" t="str">
        <f t="shared" si="42"/>
        <v/>
      </c>
      <c r="M163" s="243" t="str">
        <f t="shared" si="43"/>
        <v/>
      </c>
      <c r="P163" s="209">
        <f t="shared" si="44"/>
        <v>0</v>
      </c>
      <c r="Q163" s="209">
        <f t="shared" si="45"/>
        <v>0</v>
      </c>
      <c r="S163" s="206"/>
      <c r="T163" s="183" t="str">
        <f t="shared" si="46"/>
        <v/>
      </c>
      <c r="U163" s="231" t="str">
        <f t="shared" si="47"/>
        <v/>
      </c>
      <c r="V163" s="207" t="str">
        <f t="shared" si="48"/>
        <v/>
      </c>
      <c r="W163" s="231" t="str">
        <f t="shared" si="49"/>
        <v/>
      </c>
      <c r="X163" s="197" t="str">
        <f t="shared" si="50"/>
        <v/>
      </c>
      <c r="Y163" s="205">
        <f t="shared" si="51"/>
        <v>0</v>
      </c>
      <c r="Z163" s="207" t="str">
        <f t="shared" si="52"/>
        <v/>
      </c>
      <c r="AA163" s="207" t="str">
        <f t="shared" si="53"/>
        <v/>
      </c>
      <c r="AB163" s="197" t="str">
        <f t="shared" si="54"/>
        <v/>
      </c>
      <c r="AC163" s="197" t="str">
        <f t="shared" si="55"/>
        <v/>
      </c>
      <c r="AD163" s="183" t="str">
        <f>IF(S163="","",2*(BIVAR((-AA163),AB163,AC163)-BIVAR(-AA163,-AB163,AC163)))</f>
        <v/>
      </c>
      <c r="AE163" s="184" t="str">
        <f>IF(S163="","",2*(BIVAR(AA163,-AB163,AC163)-BIVAR(-AA163,-AB163,AC163)))</f>
        <v/>
      </c>
    </row>
    <row r="164" spans="1:31" ht="15.75" customHeight="1" x14ac:dyDescent="0.55000000000000004">
      <c r="A164" s="417"/>
      <c r="B164" s="405"/>
      <c r="C164" s="405"/>
      <c r="D164" s="405"/>
      <c r="E164" s="389" t="str">
        <f t="shared" si="38"/>
        <v/>
      </c>
      <c r="F164" s="197" t="str">
        <f t="shared" si="39"/>
        <v/>
      </c>
      <c r="G164" s="197" t="str">
        <f t="shared" si="40"/>
        <v/>
      </c>
      <c r="H164" s="455" t="str">
        <f t="shared" si="37"/>
        <v/>
      </c>
      <c r="I164" s="456"/>
      <c r="J164" s="566">
        <f t="shared" si="41"/>
        <v>0</v>
      </c>
      <c r="K164" s="567"/>
      <c r="L164" s="208" t="str">
        <f t="shared" si="42"/>
        <v/>
      </c>
      <c r="M164" s="243" t="str">
        <f t="shared" si="43"/>
        <v/>
      </c>
      <c r="P164" s="209">
        <f t="shared" si="44"/>
        <v>0</v>
      </c>
      <c r="Q164" s="209">
        <f t="shared" si="45"/>
        <v>0</v>
      </c>
      <c r="S164" s="206"/>
      <c r="T164" s="183" t="str">
        <f t="shared" si="46"/>
        <v/>
      </c>
      <c r="U164" s="231" t="str">
        <f t="shared" si="47"/>
        <v/>
      </c>
      <c r="V164" s="207" t="str">
        <f t="shared" si="48"/>
        <v/>
      </c>
      <c r="W164" s="231" t="str">
        <f t="shared" si="49"/>
        <v/>
      </c>
      <c r="X164" s="197" t="str">
        <f t="shared" si="50"/>
        <v/>
      </c>
      <c r="Y164" s="205">
        <f t="shared" si="51"/>
        <v>0</v>
      </c>
      <c r="Z164" s="207" t="str">
        <f t="shared" si="52"/>
        <v/>
      </c>
      <c r="AA164" s="207" t="str">
        <f t="shared" si="53"/>
        <v/>
      </c>
      <c r="AB164" s="197" t="str">
        <f t="shared" si="54"/>
        <v/>
      </c>
      <c r="AC164" s="197" t="str">
        <f t="shared" si="55"/>
        <v/>
      </c>
      <c r="AD164" s="183" t="str">
        <f>IF(S164="","",2*(BIVAR((-AA164),AB164,AC164)-BIVAR(-AA164,-AB164,AC164)))</f>
        <v/>
      </c>
      <c r="AE164" s="184" t="str">
        <f>IF(S164="","",2*(BIVAR(AA164,-AB164,AC164)-BIVAR(-AA164,-AB164,AC164)))</f>
        <v/>
      </c>
    </row>
    <row r="165" spans="1:31" ht="15.75" customHeight="1" x14ac:dyDescent="0.55000000000000004">
      <c r="A165" s="417"/>
      <c r="B165" s="405"/>
      <c r="C165" s="405"/>
      <c r="D165" s="405"/>
      <c r="E165" s="389" t="str">
        <f t="shared" si="38"/>
        <v/>
      </c>
      <c r="F165" s="197" t="str">
        <f t="shared" si="39"/>
        <v/>
      </c>
      <c r="G165" s="197" t="str">
        <f t="shared" si="40"/>
        <v/>
      </c>
      <c r="H165" s="455" t="str">
        <f t="shared" si="37"/>
        <v/>
      </c>
      <c r="I165" s="456"/>
      <c r="J165" s="566">
        <f t="shared" si="41"/>
        <v>0</v>
      </c>
      <c r="K165" s="567"/>
      <c r="L165" s="208" t="str">
        <f t="shared" si="42"/>
        <v/>
      </c>
      <c r="M165" s="243" t="str">
        <f t="shared" si="43"/>
        <v/>
      </c>
      <c r="P165" s="209">
        <f t="shared" si="44"/>
        <v>0</v>
      </c>
      <c r="Q165" s="209">
        <f t="shared" si="45"/>
        <v>0</v>
      </c>
      <c r="S165" s="206"/>
      <c r="T165" s="183" t="str">
        <f t="shared" si="46"/>
        <v/>
      </c>
      <c r="U165" s="231" t="str">
        <f t="shared" si="47"/>
        <v/>
      </c>
      <c r="V165" s="207" t="str">
        <f t="shared" si="48"/>
        <v/>
      </c>
      <c r="W165" s="231" t="str">
        <f t="shared" si="49"/>
        <v/>
      </c>
      <c r="X165" s="197" t="str">
        <f t="shared" si="50"/>
        <v/>
      </c>
      <c r="Y165" s="205">
        <f t="shared" si="51"/>
        <v>0</v>
      </c>
      <c r="Z165" s="207" t="str">
        <f t="shared" si="52"/>
        <v/>
      </c>
      <c r="AA165" s="207" t="str">
        <f t="shared" si="53"/>
        <v/>
      </c>
      <c r="AB165" s="197" t="str">
        <f t="shared" si="54"/>
        <v/>
      </c>
      <c r="AC165" s="197" t="str">
        <f t="shared" si="55"/>
        <v/>
      </c>
      <c r="AD165" s="183" t="str">
        <f>IF(S165="","",2*(BIVAR((-AA165),AB165,AC165)-BIVAR(-AA165,-AB165,AC165)))</f>
        <v/>
      </c>
      <c r="AE165" s="184" t="str">
        <f>IF(S165="","",2*(BIVAR(AA165,-AB165,AC165)-BIVAR(-AA165,-AB165,AC165)))</f>
        <v/>
      </c>
    </row>
    <row r="166" spans="1:31" ht="15.75" customHeight="1" x14ac:dyDescent="0.55000000000000004">
      <c r="A166" s="417"/>
      <c r="B166" s="405"/>
      <c r="C166" s="405"/>
      <c r="D166" s="405"/>
      <c r="E166" s="389" t="str">
        <f t="shared" si="38"/>
        <v/>
      </c>
      <c r="F166" s="197" t="str">
        <f t="shared" si="39"/>
        <v/>
      </c>
      <c r="G166" s="197" t="str">
        <f t="shared" si="40"/>
        <v/>
      </c>
      <c r="H166" s="455" t="str">
        <f t="shared" si="37"/>
        <v/>
      </c>
      <c r="I166" s="456"/>
      <c r="J166" s="566">
        <f t="shared" si="41"/>
        <v>0</v>
      </c>
      <c r="K166" s="567"/>
      <c r="L166" s="208" t="str">
        <f t="shared" si="42"/>
        <v/>
      </c>
      <c r="M166" s="243" t="str">
        <f t="shared" si="43"/>
        <v/>
      </c>
      <c r="P166" s="209">
        <f t="shared" si="44"/>
        <v>0</v>
      </c>
      <c r="Q166" s="209">
        <f t="shared" si="45"/>
        <v>0</v>
      </c>
      <c r="S166" s="206"/>
      <c r="T166" s="183" t="str">
        <f t="shared" si="46"/>
        <v/>
      </c>
      <c r="U166" s="231" t="str">
        <f t="shared" si="47"/>
        <v/>
      </c>
      <c r="V166" s="207" t="str">
        <f t="shared" si="48"/>
        <v/>
      </c>
      <c r="W166" s="231" t="str">
        <f t="shared" si="49"/>
        <v/>
      </c>
      <c r="X166" s="197" t="str">
        <f t="shared" si="50"/>
        <v/>
      </c>
      <c r="Y166" s="205">
        <f t="shared" si="51"/>
        <v>0</v>
      </c>
      <c r="Z166" s="207" t="str">
        <f t="shared" si="52"/>
        <v/>
      </c>
      <c r="AA166" s="207" t="str">
        <f t="shared" si="53"/>
        <v/>
      </c>
      <c r="AB166" s="197" t="str">
        <f t="shared" si="54"/>
        <v/>
      </c>
      <c r="AC166" s="197" t="str">
        <f t="shared" si="55"/>
        <v/>
      </c>
      <c r="AD166" s="183" t="str">
        <f>IF(S166="","",2*(BIVAR((-AA166),AB166,AC166)-BIVAR(-AA166,-AB166,AC166)))</f>
        <v/>
      </c>
      <c r="AE166" s="184" t="str">
        <f>IF(S166="","",2*(BIVAR(AA166,-AB166,AC166)-BIVAR(-AA166,-AB166,AC166)))</f>
        <v/>
      </c>
    </row>
    <row r="167" spans="1:31" ht="15.75" customHeight="1" x14ac:dyDescent="0.55000000000000004">
      <c r="A167" s="417"/>
      <c r="B167" s="405"/>
      <c r="C167" s="405"/>
      <c r="D167" s="405"/>
      <c r="E167" s="389" t="str">
        <f t="shared" si="38"/>
        <v/>
      </c>
      <c r="F167" s="197" t="str">
        <f t="shared" si="39"/>
        <v/>
      </c>
      <c r="G167" s="197" t="str">
        <f t="shared" si="40"/>
        <v/>
      </c>
      <c r="H167" s="455" t="str">
        <f t="shared" si="37"/>
        <v/>
      </c>
      <c r="I167" s="456"/>
      <c r="J167" s="566">
        <f t="shared" si="41"/>
        <v>0</v>
      </c>
      <c r="K167" s="567"/>
      <c r="L167" s="208" t="str">
        <f t="shared" si="42"/>
        <v/>
      </c>
      <c r="M167" s="243" t="str">
        <f t="shared" si="43"/>
        <v/>
      </c>
      <c r="P167" s="209">
        <f t="shared" si="44"/>
        <v>0</v>
      </c>
      <c r="Q167" s="209">
        <f t="shared" si="45"/>
        <v>0</v>
      </c>
      <c r="S167" s="206"/>
      <c r="T167" s="183" t="str">
        <f t="shared" si="46"/>
        <v/>
      </c>
      <c r="U167" s="231" t="str">
        <f t="shared" si="47"/>
        <v/>
      </c>
      <c r="V167" s="207" t="str">
        <f t="shared" si="48"/>
        <v/>
      </c>
      <c r="W167" s="231" t="str">
        <f t="shared" si="49"/>
        <v/>
      </c>
      <c r="X167" s="197" t="str">
        <f t="shared" si="50"/>
        <v/>
      </c>
      <c r="Y167" s="205">
        <f t="shared" si="51"/>
        <v>0</v>
      </c>
      <c r="Z167" s="207" t="str">
        <f t="shared" si="52"/>
        <v/>
      </c>
      <c r="AA167" s="207" t="str">
        <f t="shared" si="53"/>
        <v/>
      </c>
      <c r="AB167" s="197" t="str">
        <f t="shared" si="54"/>
        <v/>
      </c>
      <c r="AC167" s="197" t="str">
        <f t="shared" si="55"/>
        <v/>
      </c>
      <c r="AD167" s="183" t="str">
        <f>IF(S167="","",2*(BIVAR((-AA167),AB167,AC167)-BIVAR(-AA167,-AB167,AC167)))</f>
        <v/>
      </c>
      <c r="AE167" s="184" t="str">
        <f>IF(S167="","",2*(BIVAR(AA167,-AB167,AC167)-BIVAR(-AA167,-AB167,AC167)))</f>
        <v/>
      </c>
    </row>
    <row r="168" spans="1:31" ht="17.7" thickBot="1" x14ac:dyDescent="0.6">
      <c r="A168" s="425"/>
      <c r="B168" s="424"/>
      <c r="C168" s="424"/>
      <c r="D168" s="424"/>
      <c r="E168" s="390" t="str">
        <f t="shared" si="38"/>
        <v/>
      </c>
      <c r="F168" s="198" t="str">
        <f t="shared" si="39"/>
        <v/>
      </c>
      <c r="G168" s="198" t="str">
        <f t="shared" si="40"/>
        <v/>
      </c>
      <c r="H168" s="424" t="str">
        <f t="shared" si="37"/>
        <v/>
      </c>
      <c r="I168" s="424"/>
      <c r="J168" s="579">
        <f t="shared" si="41"/>
        <v>0</v>
      </c>
      <c r="K168" s="580"/>
      <c r="L168" s="188" t="str">
        <f t="shared" si="42"/>
        <v/>
      </c>
      <c r="M168" s="242" t="str">
        <f t="shared" si="43"/>
        <v/>
      </c>
      <c r="P168" s="209">
        <f t="shared" si="44"/>
        <v>0</v>
      </c>
      <c r="Q168" s="209">
        <f t="shared" si="45"/>
        <v>0</v>
      </c>
      <c r="S168" s="235"/>
      <c r="T168" s="185" t="str">
        <f t="shared" si="46"/>
        <v/>
      </c>
      <c r="U168" s="232" t="str">
        <f t="shared" si="47"/>
        <v/>
      </c>
      <c r="V168" s="186" t="str">
        <f t="shared" si="48"/>
        <v/>
      </c>
      <c r="W168" s="232" t="str">
        <f t="shared" si="49"/>
        <v/>
      </c>
      <c r="X168" s="198" t="str">
        <f t="shared" si="50"/>
        <v/>
      </c>
      <c r="Y168" s="238">
        <f t="shared" si="51"/>
        <v>0</v>
      </c>
      <c r="Z168" s="186" t="str">
        <f t="shared" si="52"/>
        <v/>
      </c>
      <c r="AA168" s="186" t="str">
        <f t="shared" si="53"/>
        <v/>
      </c>
      <c r="AB168" s="198" t="str">
        <f t="shared" si="54"/>
        <v/>
      </c>
      <c r="AC168" s="198" t="str">
        <f t="shared" si="55"/>
        <v/>
      </c>
      <c r="AD168" s="185" t="str">
        <f>IF(S168="","",2*(BIVAR((-AA168),AB168,AC168)-BIVAR(-AA168,-AB168,AC168)))</f>
        <v/>
      </c>
      <c r="AE168" s="187" t="str">
        <f>IF(S168="","",2*(BIVAR(AA168,-AB168,AC168)-BIVAR(-AA168,-AB168,AC168)))</f>
        <v/>
      </c>
    </row>
    <row r="170" spans="1:31" ht="15.75" customHeight="1" x14ac:dyDescent="0.55000000000000004">
      <c r="B170" s="157"/>
      <c r="C170" s="157"/>
      <c r="D170" s="157"/>
      <c r="E170" s="157"/>
      <c r="F170" s="157"/>
      <c r="G170" s="157"/>
      <c r="H170" s="157"/>
      <c r="I170" s="157"/>
      <c r="J170" s="157"/>
      <c r="K170" s="162"/>
      <c r="L170" s="181"/>
      <c r="M170" s="37"/>
    </row>
  </sheetData>
  <mergeCells count="334">
    <mergeCell ref="D139:J141"/>
    <mergeCell ref="D142:J144"/>
    <mergeCell ref="A125:M126"/>
    <mergeCell ref="S146:AE146"/>
    <mergeCell ref="A168:B168"/>
    <mergeCell ref="C168:D168"/>
    <mergeCell ref="H168:I168"/>
    <mergeCell ref="J168:K168"/>
    <mergeCell ref="A162:B162"/>
    <mergeCell ref="C162:D162"/>
    <mergeCell ref="H162:I162"/>
    <mergeCell ref="J162:K162"/>
    <mergeCell ref="A163:B163"/>
    <mergeCell ref="C163:D163"/>
    <mergeCell ref="H163:I163"/>
    <mergeCell ref="J163:K163"/>
    <mergeCell ref="A164:B164"/>
    <mergeCell ref="C164:D164"/>
    <mergeCell ref="H164:I164"/>
    <mergeCell ref="J164:K164"/>
    <mergeCell ref="A166:B166"/>
    <mergeCell ref="C166:D166"/>
    <mergeCell ref="H166:I166"/>
    <mergeCell ref="J166:K166"/>
    <mergeCell ref="A167:B167"/>
    <mergeCell ref="C167:D167"/>
    <mergeCell ref="H167:I167"/>
    <mergeCell ref="J167:K167"/>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79:B79"/>
    <mergeCell ref="C79:D79"/>
    <mergeCell ref="H79:I79"/>
    <mergeCell ref="J79:K79"/>
    <mergeCell ref="C78:D78"/>
    <mergeCell ref="H78:I78"/>
    <mergeCell ref="J78:K78"/>
    <mergeCell ref="I56:L56"/>
    <mergeCell ref="A77:B77"/>
    <mergeCell ref="C77:D77"/>
    <mergeCell ref="H77:I77"/>
    <mergeCell ref="J77:K77"/>
    <mergeCell ref="I59:L59"/>
    <mergeCell ref="A58:L58"/>
    <mergeCell ref="A56:B56"/>
    <mergeCell ref="G56:H56"/>
    <mergeCell ref="D69:J71"/>
    <mergeCell ref="A53:F53"/>
    <mergeCell ref="G53:L53"/>
    <mergeCell ref="I54:L54"/>
    <mergeCell ref="A55:B55"/>
    <mergeCell ref="C55:F55"/>
    <mergeCell ref="G55:H55"/>
    <mergeCell ref="I55:L55"/>
    <mergeCell ref="A59:B59"/>
    <mergeCell ref="A78:B78"/>
    <mergeCell ref="C59:F59"/>
    <mergeCell ref="G59:H59"/>
    <mergeCell ref="I60:L60"/>
    <mergeCell ref="C56:F56"/>
    <mergeCell ref="D72:J74"/>
    <mergeCell ref="A54:B54"/>
    <mergeCell ref="G54:H54"/>
    <mergeCell ref="C60:F60"/>
    <mergeCell ref="G60:H60"/>
    <mergeCell ref="A81:B81"/>
    <mergeCell ref="C81:D81"/>
    <mergeCell ref="H81:I81"/>
    <mergeCell ref="J81:K81"/>
    <mergeCell ref="A82:B82"/>
    <mergeCell ref="C82:D82"/>
    <mergeCell ref="H82:I82"/>
    <mergeCell ref="J82:K82"/>
    <mergeCell ref="A80:B80"/>
    <mergeCell ref="C80:D80"/>
    <mergeCell ref="H80:I80"/>
    <mergeCell ref="J80:K80"/>
    <mergeCell ref="A85:B85"/>
    <mergeCell ref="C85:D85"/>
    <mergeCell ref="H85:I85"/>
    <mergeCell ref="J85:K85"/>
    <mergeCell ref="A86:B86"/>
    <mergeCell ref="C86:D86"/>
    <mergeCell ref="H86:I86"/>
    <mergeCell ref="J86:K86"/>
    <mergeCell ref="A83:B83"/>
    <mergeCell ref="C83:D83"/>
    <mergeCell ref="H83:I83"/>
    <mergeCell ref="J83:K83"/>
    <mergeCell ref="A84:B84"/>
    <mergeCell ref="C84:D84"/>
    <mergeCell ref="H84:I84"/>
    <mergeCell ref="J84:K84"/>
    <mergeCell ref="A87:B87"/>
    <mergeCell ref="C87:D87"/>
    <mergeCell ref="H87:I87"/>
    <mergeCell ref="J87:K87"/>
    <mergeCell ref="A88:B88"/>
    <mergeCell ref="C88:D88"/>
    <mergeCell ref="H88:I88"/>
    <mergeCell ref="J88:K88"/>
    <mergeCell ref="A89:B89"/>
    <mergeCell ref="A95:B95"/>
    <mergeCell ref="C95:D95"/>
    <mergeCell ref="H95:I95"/>
    <mergeCell ref="J95:K95"/>
    <mergeCell ref="C89:D89"/>
    <mergeCell ref="H89:I89"/>
    <mergeCell ref="J89:K89"/>
    <mergeCell ref="A90:B90"/>
    <mergeCell ref="C90:D90"/>
    <mergeCell ref="H90:I90"/>
    <mergeCell ref="J90:K90"/>
    <mergeCell ref="H91:I91"/>
    <mergeCell ref="J91:K91"/>
    <mergeCell ref="A92:B92"/>
    <mergeCell ref="C92:D92"/>
    <mergeCell ref="H92:I92"/>
    <mergeCell ref="J92:K92"/>
    <mergeCell ref="H93:I93"/>
    <mergeCell ref="J93:K93"/>
    <mergeCell ref="A94:B94"/>
    <mergeCell ref="C94:D94"/>
    <mergeCell ref="H94:I94"/>
    <mergeCell ref="J94:K94"/>
    <mergeCell ref="A165:B165"/>
    <mergeCell ref="C165:D165"/>
    <mergeCell ref="H165:I165"/>
    <mergeCell ref="J165:K165"/>
    <mergeCell ref="A154:B154"/>
    <mergeCell ref="C154:D154"/>
    <mergeCell ref="H154:I154"/>
    <mergeCell ref="J154:K154"/>
    <mergeCell ref="A158:B158"/>
    <mergeCell ref="C158:D158"/>
    <mergeCell ref="H158:I158"/>
    <mergeCell ref="J158:K158"/>
    <mergeCell ref="A159:B159"/>
    <mergeCell ref="C159:D159"/>
    <mergeCell ref="H159:I159"/>
    <mergeCell ref="J159:K159"/>
    <mergeCell ref="A155:B155"/>
    <mergeCell ref="C155:D155"/>
    <mergeCell ref="H155:I155"/>
    <mergeCell ref="J155:K155"/>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46:M146"/>
    <mergeCell ref="A153:B153"/>
    <mergeCell ref="C153:D153"/>
    <mergeCell ref="H153:I153"/>
    <mergeCell ref="J153:K153"/>
    <mergeCell ref="A150:B150"/>
    <mergeCell ref="C150:D150"/>
    <mergeCell ref="H150:I150"/>
    <mergeCell ref="J150:K150"/>
    <mergeCell ref="A151:B151"/>
    <mergeCell ref="C151:D151"/>
    <mergeCell ref="H151:I151"/>
    <mergeCell ref="J151:K151"/>
    <mergeCell ref="A152:B152"/>
    <mergeCell ref="C152:D152"/>
    <mergeCell ref="H152:I152"/>
    <mergeCell ref="J152:K152"/>
    <mergeCell ref="A148:B148"/>
    <mergeCell ref="C148:D148"/>
    <mergeCell ref="H148:I148"/>
    <mergeCell ref="J148:K148"/>
    <mergeCell ref="A149:B149"/>
    <mergeCell ref="C149:D149"/>
    <mergeCell ref="H149:I149"/>
    <mergeCell ref="J149:K149"/>
    <mergeCell ref="A147:B147"/>
    <mergeCell ref="C147:D147"/>
    <mergeCell ref="H147:I147"/>
    <mergeCell ref="J147:K147"/>
    <mergeCell ref="A93:B93"/>
    <mergeCell ref="C93:D93"/>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D1:I3"/>
    <mergeCell ref="D4:I6"/>
    <mergeCell ref="S76:AE76"/>
    <mergeCell ref="A76:M76"/>
    <mergeCell ref="A63:M66"/>
    <mergeCell ref="A133:M136"/>
    <mergeCell ref="A127:M128"/>
    <mergeCell ref="A129:M130"/>
    <mergeCell ref="A121:M122"/>
    <mergeCell ref="A123:M124"/>
    <mergeCell ref="A98:B98"/>
    <mergeCell ref="C98:D98"/>
    <mergeCell ref="H98:I98"/>
    <mergeCell ref="J98:K98"/>
    <mergeCell ref="H96:I96"/>
    <mergeCell ref="J96:K96"/>
    <mergeCell ref="J97:K97"/>
    <mergeCell ref="A97:B97"/>
    <mergeCell ref="C97:D97"/>
    <mergeCell ref="H97:I97"/>
    <mergeCell ref="A96:B96"/>
    <mergeCell ref="C96:D96"/>
    <mergeCell ref="A91:B91"/>
    <mergeCell ref="C91:D91"/>
  </mergeCells>
  <conditionalFormatting sqref="K170:L170 M78:M98">
    <cfRule type="containsText" dxfId="91" priority="11" operator="containsText" text="Fail">
      <formula>NOT(ISERROR(SEARCH("Fail",K78)))</formula>
    </cfRule>
    <cfRule type="containsText" dxfId="90" priority="12" operator="containsText" text="Pass">
      <formula>NOT(ISERROR(SEARCH("Pass",K78)))</formula>
    </cfRule>
  </conditionalFormatting>
  <conditionalFormatting sqref="M148:M168">
    <cfRule type="containsText" dxfId="89" priority="1" operator="containsText" text="Fail">
      <formula>NOT(ISERROR(SEARCH("Fail",M148)))</formula>
    </cfRule>
    <cfRule type="containsText" dxfId="88" priority="2" operator="containsText" text="Pass">
      <formula>NOT(ISERROR(SEARCH("Pass",M148)))</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A1:AF170"/>
  <sheetViews>
    <sheetView zoomScale="70" zoomScaleNormal="70" workbookViewId="0">
      <selection activeCell="E167" sqref="E167:E170"/>
    </sheetView>
  </sheetViews>
  <sheetFormatPr defaultColWidth="12" defaultRowHeight="15.75" customHeight="1" x14ac:dyDescent="0.55000000000000004"/>
  <cols>
    <col min="1" max="1" width="12" style="357"/>
    <col min="2" max="7" width="13" style="357" customWidth="1"/>
    <col min="8" max="8" width="18.26171875" style="357" customWidth="1"/>
    <col min="9" max="13" width="13" style="357" customWidth="1"/>
    <col min="14" max="14" width="12" style="357"/>
    <col min="15" max="15" width="12" style="363"/>
    <col min="16" max="17" width="12" style="357"/>
    <col min="18" max="18" width="14.26171875" style="357" bestFit="1" customWidth="1"/>
    <col min="19" max="19" width="13.578125" style="357" bestFit="1" customWidth="1"/>
    <col min="20" max="20" width="12" style="357"/>
    <col min="21" max="21" width="18.26171875" style="357" bestFit="1" customWidth="1"/>
    <col min="22" max="22" width="15.83984375" style="357" bestFit="1" customWidth="1"/>
    <col min="23" max="23" width="19.68359375" style="357" bestFit="1" customWidth="1"/>
    <col min="24" max="24" width="27.26171875" style="357" bestFit="1" customWidth="1"/>
    <col min="25" max="25" width="27" style="357" bestFit="1" customWidth="1"/>
    <col min="26" max="26" width="11.26171875" style="357" customWidth="1"/>
    <col min="27" max="27" width="13.41796875" style="357" bestFit="1" customWidth="1"/>
    <col min="28" max="28" width="22.41796875" style="357" customWidth="1"/>
    <col min="29" max="29" width="11" style="357" customWidth="1"/>
    <col min="30" max="16384" width="12" style="357"/>
  </cols>
  <sheetData>
    <row r="1" spans="2:16" s="362" customFormat="1" ht="21.75" customHeight="1" x14ac:dyDescent="0.55000000000000004">
      <c r="B1" s="244"/>
      <c r="C1" s="244"/>
      <c r="E1" s="568" t="s">
        <v>48</v>
      </c>
      <c r="F1" s="568"/>
      <c r="G1" s="568"/>
      <c r="H1" s="568"/>
      <c r="I1" s="568"/>
      <c r="J1" s="568"/>
      <c r="K1" s="246"/>
    </row>
    <row r="2" spans="2:16" s="362" customFormat="1" ht="21.75" customHeight="1" x14ac:dyDescent="0.55000000000000004">
      <c r="B2" s="244"/>
      <c r="C2" s="244"/>
      <c r="D2" s="246"/>
      <c r="E2" s="568"/>
      <c r="F2" s="568"/>
      <c r="G2" s="568"/>
      <c r="H2" s="568"/>
      <c r="I2" s="568"/>
      <c r="J2" s="568"/>
      <c r="K2" s="246"/>
    </row>
    <row r="3" spans="2:16" s="362" customFormat="1" ht="21.75" customHeight="1" x14ac:dyDescent="0.55000000000000004">
      <c r="B3" s="244"/>
      <c r="C3" s="244"/>
      <c r="D3" s="246"/>
      <c r="E3" s="568"/>
      <c r="F3" s="568"/>
      <c r="G3" s="568"/>
      <c r="H3" s="568"/>
      <c r="I3" s="568"/>
      <c r="J3" s="568"/>
      <c r="K3" s="246"/>
    </row>
    <row r="4" spans="2:16" s="362" customFormat="1" ht="21.75" customHeight="1" x14ac:dyDescent="0.55000000000000004">
      <c r="B4" s="244"/>
      <c r="C4" s="244"/>
      <c r="E4" s="569" t="s">
        <v>2682</v>
      </c>
      <c r="F4" s="569"/>
      <c r="G4" s="569"/>
      <c r="H4" s="569"/>
      <c r="I4" s="569"/>
      <c r="J4" s="569"/>
      <c r="K4" s="247"/>
    </row>
    <row r="5" spans="2:16" s="362" customFormat="1" ht="21.75" customHeight="1" x14ac:dyDescent="0.7">
      <c r="B5" s="244"/>
      <c r="C5" s="244"/>
      <c r="D5" s="247"/>
      <c r="E5" s="569"/>
      <c r="F5" s="569"/>
      <c r="G5" s="569"/>
      <c r="H5" s="569"/>
      <c r="I5" s="569"/>
      <c r="J5" s="569"/>
      <c r="K5" s="247"/>
      <c r="L5" s="245"/>
      <c r="M5" s="245"/>
    </row>
    <row r="6" spans="2:16" s="362" customFormat="1" ht="21.75" customHeight="1" x14ac:dyDescent="0.55000000000000004">
      <c r="B6" s="244"/>
      <c r="C6" s="244"/>
      <c r="D6" s="247"/>
      <c r="E6" s="569"/>
      <c r="F6" s="569"/>
      <c r="G6" s="569"/>
      <c r="H6" s="569"/>
      <c r="I6" s="569"/>
      <c r="J6" s="569"/>
      <c r="K6" s="247"/>
    </row>
    <row r="7" spans="2:16" s="362" customFormat="1" ht="15.75" customHeight="1" x14ac:dyDescent="0.55000000000000004">
      <c r="B7" s="244"/>
      <c r="C7" s="244"/>
      <c r="D7" s="247"/>
      <c r="E7" s="350"/>
      <c r="F7" s="350"/>
      <c r="G7" s="350"/>
      <c r="H7" s="350"/>
      <c r="I7" s="350"/>
      <c r="J7" s="350"/>
      <c r="K7" s="247"/>
    </row>
    <row r="8" spans="2:16" s="362" customFormat="1" ht="15.75" customHeight="1" thickBot="1" x14ac:dyDescent="0.6">
      <c r="F8" s="373"/>
      <c r="G8" s="373"/>
      <c r="H8" s="373"/>
      <c r="I8" s="373"/>
      <c r="J8" s="373"/>
      <c r="K8" s="373"/>
      <c r="L8" s="373"/>
      <c r="M8" s="373"/>
    </row>
    <row r="9" spans="2:16" s="362" customFormat="1" ht="18.75" customHeight="1" thickBot="1" x14ac:dyDescent="0.6">
      <c r="B9" s="418" t="s">
        <v>28</v>
      </c>
      <c r="C9" s="419"/>
      <c r="D9" s="419"/>
      <c r="E9" s="419"/>
      <c r="F9" s="419"/>
      <c r="G9" s="420"/>
      <c r="H9" s="418" t="s">
        <v>29</v>
      </c>
      <c r="I9" s="419"/>
      <c r="J9" s="419"/>
      <c r="K9" s="419"/>
      <c r="L9" s="419"/>
      <c r="M9" s="420"/>
    </row>
    <row r="10" spans="2:16" ht="19.5" customHeight="1" x14ac:dyDescent="0.55000000000000004">
      <c r="B10" s="430" t="s">
        <v>31</v>
      </c>
      <c r="C10" s="428"/>
      <c r="D10" s="481"/>
      <c r="E10" s="481"/>
      <c r="F10" s="481"/>
      <c r="G10" s="482"/>
      <c r="H10" s="430" t="s">
        <v>36</v>
      </c>
      <c r="I10" s="428"/>
      <c r="J10" s="433"/>
      <c r="K10" s="433"/>
      <c r="L10" s="433"/>
      <c r="M10" s="434"/>
      <c r="N10" s="363"/>
      <c r="P10" s="363"/>
    </row>
    <row r="11" spans="2:16" ht="19.5" customHeight="1" x14ac:dyDescent="0.55000000000000004">
      <c r="B11" s="403" t="s">
        <v>2597</v>
      </c>
      <c r="C11" s="404"/>
      <c r="D11" s="624"/>
      <c r="E11" s="625"/>
      <c r="F11" s="625"/>
      <c r="G11" s="626"/>
      <c r="H11" s="538" t="s">
        <v>37</v>
      </c>
      <c r="I11" s="539"/>
      <c r="J11" s="455"/>
      <c r="K11" s="622"/>
      <c r="L11" s="622"/>
      <c r="M11" s="623"/>
      <c r="N11" s="363"/>
      <c r="P11" s="363"/>
    </row>
    <row r="12" spans="2:16" ht="19.5" customHeight="1" x14ac:dyDescent="0.55000000000000004">
      <c r="B12" s="403" t="s">
        <v>32</v>
      </c>
      <c r="C12" s="404"/>
      <c r="D12" s="405"/>
      <c r="E12" s="405"/>
      <c r="F12" s="405"/>
      <c r="G12" s="427"/>
      <c r="H12" s="538" t="s">
        <v>38</v>
      </c>
      <c r="I12" s="539"/>
      <c r="J12" s="455"/>
      <c r="K12" s="622"/>
      <c r="L12" s="622"/>
      <c r="M12" s="623"/>
      <c r="N12" s="363"/>
      <c r="P12" s="363"/>
    </row>
    <row r="13" spans="2:16" ht="19.5" customHeight="1" x14ac:dyDescent="0.55000000000000004">
      <c r="B13" s="403"/>
      <c r="C13" s="404"/>
      <c r="D13" s="405"/>
      <c r="E13" s="405"/>
      <c r="F13" s="405"/>
      <c r="G13" s="427"/>
      <c r="H13" s="403" t="s">
        <v>39</v>
      </c>
      <c r="I13" s="404"/>
      <c r="J13" s="405" t="s">
        <v>50</v>
      </c>
      <c r="K13" s="405"/>
      <c r="L13" s="405"/>
      <c r="M13" s="427"/>
      <c r="N13" s="363"/>
      <c r="P13" s="363"/>
    </row>
    <row r="14" spans="2:16" ht="19.5" customHeight="1" x14ac:dyDescent="0.55000000000000004">
      <c r="B14" s="403"/>
      <c r="C14" s="404"/>
      <c r="D14" s="405"/>
      <c r="E14" s="405"/>
      <c r="F14" s="405"/>
      <c r="G14" s="427"/>
      <c r="H14" s="403" t="s">
        <v>2598</v>
      </c>
      <c r="I14" s="404"/>
      <c r="J14" s="437"/>
      <c r="K14" s="437"/>
      <c r="L14" s="437"/>
      <c r="M14" s="438"/>
      <c r="N14" s="363"/>
      <c r="P14" s="363"/>
    </row>
    <row r="15" spans="2:16" ht="19.5" customHeight="1" x14ac:dyDescent="0.55000000000000004">
      <c r="B15" s="403"/>
      <c r="C15" s="404"/>
      <c r="D15" s="405"/>
      <c r="E15" s="405"/>
      <c r="F15" s="405"/>
      <c r="G15" s="427"/>
      <c r="H15" s="403" t="s">
        <v>34</v>
      </c>
      <c r="I15" s="404"/>
      <c r="J15" s="437"/>
      <c r="K15" s="437"/>
      <c r="L15" s="437"/>
      <c r="M15" s="438"/>
      <c r="N15" s="363"/>
      <c r="P15" s="363"/>
    </row>
    <row r="16" spans="2:16" ht="19.5" customHeight="1" thickBot="1" x14ac:dyDescent="0.6">
      <c r="B16" s="435" t="s">
        <v>33</v>
      </c>
      <c r="C16" s="436"/>
      <c r="D16" s="477"/>
      <c r="E16" s="477"/>
      <c r="F16" s="477"/>
      <c r="G16" s="478"/>
      <c r="H16" s="435" t="s">
        <v>35</v>
      </c>
      <c r="I16" s="436"/>
      <c r="J16" s="439"/>
      <c r="K16" s="439"/>
      <c r="L16" s="439"/>
      <c r="M16" s="440"/>
      <c r="N16" s="363"/>
      <c r="P16" s="363"/>
    </row>
    <row r="17" spans="2:28" ht="19.5" customHeight="1" x14ac:dyDescent="0.55000000000000004">
      <c r="B17" s="371"/>
      <c r="C17" s="371"/>
      <c r="D17" s="377"/>
      <c r="E17" s="377"/>
      <c r="F17" s="377"/>
      <c r="G17" s="377"/>
      <c r="H17" s="371"/>
      <c r="I17" s="371"/>
      <c r="J17" s="372"/>
      <c r="K17" s="372"/>
      <c r="L17" s="372"/>
      <c r="M17" s="372"/>
      <c r="N17" s="363"/>
      <c r="P17" s="363"/>
    </row>
    <row r="18" spans="2:28" ht="15" x14ac:dyDescent="0.55000000000000004">
      <c r="B18" s="371"/>
      <c r="C18" s="371"/>
      <c r="D18" s="367"/>
      <c r="E18" s="367"/>
      <c r="F18" s="367"/>
      <c r="G18" s="367"/>
      <c r="H18" s="371"/>
      <c r="I18" s="371"/>
      <c r="J18" s="372"/>
      <c r="K18" s="372"/>
      <c r="L18" s="372"/>
      <c r="M18" s="372"/>
      <c r="N18" s="363"/>
      <c r="P18" s="363"/>
    </row>
    <row r="19" spans="2:28" ht="32.25" customHeight="1" x14ac:dyDescent="0.55000000000000004">
      <c r="B19" s="450" t="s">
        <v>2606</v>
      </c>
      <c r="C19" s="450"/>
      <c r="D19" s="450"/>
      <c r="E19" s="450"/>
      <c r="F19" s="450"/>
      <c r="G19" s="450"/>
      <c r="H19" s="450"/>
      <c r="I19" s="450"/>
      <c r="J19" s="450"/>
      <c r="K19" s="450"/>
      <c r="L19" s="450"/>
      <c r="M19" s="450"/>
      <c r="N19" s="364"/>
      <c r="O19" s="364"/>
      <c r="P19" s="364"/>
      <c r="R19" s="379"/>
      <c r="S19" s="379"/>
      <c r="T19" s="379"/>
      <c r="U19" s="379"/>
      <c r="V19" s="379"/>
      <c r="W19" s="379"/>
      <c r="X19" s="379"/>
      <c r="Y19" s="379"/>
      <c r="Z19" s="379"/>
      <c r="AA19" s="379"/>
      <c r="AB19" s="379"/>
    </row>
    <row r="20" spans="2:28" ht="32.25" customHeight="1" x14ac:dyDescent="0.55000000000000004">
      <c r="B20" s="450"/>
      <c r="C20" s="450"/>
      <c r="D20" s="450"/>
      <c r="E20" s="450"/>
      <c r="F20" s="450"/>
      <c r="G20" s="450"/>
      <c r="H20" s="450"/>
      <c r="I20" s="450"/>
      <c r="J20" s="450"/>
      <c r="K20" s="450"/>
      <c r="L20" s="450"/>
      <c r="M20" s="450"/>
      <c r="N20" s="364"/>
      <c r="O20" s="364"/>
      <c r="P20" s="364"/>
      <c r="R20" s="379"/>
      <c r="S20" s="379"/>
      <c r="T20" s="379"/>
      <c r="U20" s="379"/>
      <c r="V20" s="379"/>
      <c r="W20" s="379"/>
      <c r="X20" s="379"/>
      <c r="Y20" s="379"/>
      <c r="Z20" s="379"/>
      <c r="AA20" s="379"/>
      <c r="AB20" s="379"/>
    </row>
    <row r="21" spans="2:28" ht="15" x14ac:dyDescent="0.55000000000000004">
      <c r="B21" s="381"/>
      <c r="C21" s="381"/>
      <c r="D21" s="381"/>
      <c r="E21" s="381"/>
      <c r="F21" s="381"/>
      <c r="G21" s="381"/>
      <c r="H21" s="381"/>
      <c r="I21" s="381"/>
      <c r="J21" s="381"/>
      <c r="K21" s="381"/>
      <c r="L21" s="381"/>
      <c r="M21" s="381"/>
      <c r="N21" s="364"/>
      <c r="O21" s="364"/>
      <c r="P21" s="364"/>
      <c r="R21" s="379"/>
      <c r="S21" s="379"/>
      <c r="T21" s="379"/>
      <c r="U21" s="379"/>
      <c r="V21" s="379"/>
      <c r="W21" s="379"/>
      <c r="X21" s="379"/>
      <c r="Y21" s="379"/>
      <c r="Z21" s="379"/>
      <c r="AA21" s="379"/>
      <c r="AB21" s="379"/>
    </row>
    <row r="22" spans="2:28" ht="15.75" customHeight="1" thickBot="1" x14ac:dyDescent="0.6">
      <c r="B22" s="363"/>
      <c r="C22" s="363"/>
      <c r="D22" s="363"/>
      <c r="E22" s="363"/>
      <c r="F22" s="363"/>
      <c r="G22" s="363"/>
      <c r="H22" s="363"/>
      <c r="I22" s="363"/>
      <c r="J22" s="363"/>
      <c r="K22" s="363"/>
      <c r="L22" s="363"/>
      <c r="M22" s="363"/>
      <c r="N22" s="364"/>
      <c r="O22" s="364"/>
      <c r="P22" s="364"/>
    </row>
    <row r="23" spans="2:28" ht="18.75" customHeight="1" thickBot="1" x14ac:dyDescent="0.6">
      <c r="B23" s="418" t="s">
        <v>20</v>
      </c>
      <c r="C23" s="419"/>
      <c r="D23" s="419"/>
      <c r="E23" s="419"/>
      <c r="F23" s="419"/>
      <c r="G23" s="419"/>
      <c r="H23" s="419"/>
      <c r="I23" s="419"/>
      <c r="J23" s="419"/>
      <c r="K23" s="419"/>
      <c r="L23" s="419"/>
      <c r="M23" s="420"/>
      <c r="N23" s="363"/>
      <c r="P23" s="363"/>
    </row>
    <row r="24" spans="2:28" ht="18.75" customHeight="1" x14ac:dyDescent="0.55000000000000004">
      <c r="B24" s="430" t="s">
        <v>23</v>
      </c>
      <c r="C24" s="428"/>
      <c r="D24" s="428"/>
      <c r="E24" s="428"/>
      <c r="F24" s="428" t="s">
        <v>22</v>
      </c>
      <c r="G24" s="428"/>
      <c r="H24" s="428" t="s">
        <v>21</v>
      </c>
      <c r="I24" s="428"/>
      <c r="J24" s="428" t="s">
        <v>53</v>
      </c>
      <c r="K24" s="428"/>
      <c r="L24" s="428" t="s">
        <v>54</v>
      </c>
      <c r="M24" s="429"/>
      <c r="N24" s="363"/>
      <c r="P24" s="363"/>
    </row>
    <row r="25" spans="2:28" ht="18.75" customHeight="1" x14ac:dyDescent="0.55000000000000004">
      <c r="B25" s="479"/>
      <c r="C25" s="475"/>
      <c r="D25" s="475"/>
      <c r="E25" s="475"/>
      <c r="F25" s="475"/>
      <c r="G25" s="475"/>
      <c r="H25" s="475"/>
      <c r="I25" s="475"/>
      <c r="J25" s="475"/>
      <c r="K25" s="475"/>
      <c r="L25" s="475"/>
      <c r="M25" s="480"/>
      <c r="N25" s="363"/>
      <c r="P25" s="363"/>
    </row>
    <row r="26" spans="2:28" ht="18.75" customHeight="1" x14ac:dyDescent="0.55000000000000004">
      <c r="B26" s="479"/>
      <c r="C26" s="475"/>
      <c r="D26" s="475"/>
      <c r="E26" s="475"/>
      <c r="F26" s="475"/>
      <c r="G26" s="475"/>
      <c r="H26" s="475"/>
      <c r="I26" s="475"/>
      <c r="J26" s="475"/>
      <c r="K26" s="475"/>
      <c r="L26" s="475"/>
      <c r="M26" s="480"/>
      <c r="N26" s="363"/>
      <c r="P26" s="363"/>
    </row>
    <row r="27" spans="2:28" ht="18.75" customHeight="1" x14ac:dyDescent="0.55000000000000004">
      <c r="B27" s="479"/>
      <c r="C27" s="475"/>
      <c r="D27" s="475"/>
      <c r="E27" s="475"/>
      <c r="F27" s="475"/>
      <c r="G27" s="475"/>
      <c r="H27" s="475"/>
      <c r="I27" s="475"/>
      <c r="J27" s="475"/>
      <c r="K27" s="475"/>
      <c r="L27" s="475"/>
      <c r="M27" s="480"/>
      <c r="N27" s="363"/>
      <c r="P27" s="363"/>
    </row>
    <row r="28" spans="2:28" ht="18.75" customHeight="1" x14ac:dyDescent="0.55000000000000004">
      <c r="B28" s="479"/>
      <c r="C28" s="475"/>
      <c r="D28" s="475"/>
      <c r="E28" s="475"/>
      <c r="F28" s="475"/>
      <c r="G28" s="475"/>
      <c r="H28" s="475"/>
      <c r="I28" s="475"/>
      <c r="J28" s="475"/>
      <c r="K28" s="475"/>
      <c r="L28" s="475"/>
      <c r="M28" s="480"/>
      <c r="N28" s="363"/>
      <c r="P28" s="363"/>
    </row>
    <row r="29" spans="2:28" ht="18.75" customHeight="1" x14ac:dyDescent="0.55000000000000004">
      <c r="B29" s="479"/>
      <c r="C29" s="475"/>
      <c r="D29" s="475"/>
      <c r="E29" s="475"/>
      <c r="F29" s="475"/>
      <c r="G29" s="475"/>
      <c r="H29" s="475"/>
      <c r="I29" s="475"/>
      <c r="J29" s="475"/>
      <c r="K29" s="475"/>
      <c r="L29" s="475"/>
      <c r="M29" s="480"/>
      <c r="N29" s="363"/>
      <c r="P29" s="363"/>
    </row>
    <row r="30" spans="2:28" ht="18.75" customHeight="1" x14ac:dyDescent="0.55000000000000004">
      <c r="B30" s="479"/>
      <c r="C30" s="475"/>
      <c r="D30" s="475"/>
      <c r="E30" s="475"/>
      <c r="F30" s="475"/>
      <c r="G30" s="475"/>
      <c r="H30" s="475"/>
      <c r="I30" s="475"/>
      <c r="J30" s="475"/>
      <c r="K30" s="475"/>
      <c r="L30" s="475"/>
      <c r="M30" s="480"/>
      <c r="N30" s="363"/>
      <c r="P30" s="363"/>
    </row>
    <row r="31" spans="2:28" ht="18.75" customHeight="1" x14ac:dyDescent="0.55000000000000004">
      <c r="B31" s="479"/>
      <c r="C31" s="475"/>
      <c r="D31" s="475"/>
      <c r="E31" s="475"/>
      <c r="F31" s="475"/>
      <c r="G31" s="475"/>
      <c r="H31" s="475"/>
      <c r="I31" s="475"/>
      <c r="J31" s="475"/>
      <c r="K31" s="475"/>
      <c r="L31" s="475"/>
      <c r="M31" s="480"/>
      <c r="N31" s="363"/>
      <c r="P31" s="363"/>
    </row>
    <row r="32" spans="2:28" ht="18.75" customHeight="1" x14ac:dyDescent="0.55000000000000004">
      <c r="B32" s="479"/>
      <c r="C32" s="475"/>
      <c r="D32" s="475"/>
      <c r="E32" s="475"/>
      <c r="F32" s="475"/>
      <c r="G32" s="475"/>
      <c r="H32" s="475"/>
      <c r="I32" s="475"/>
      <c r="J32" s="475"/>
      <c r="K32" s="475"/>
      <c r="L32" s="475"/>
      <c r="M32" s="480"/>
      <c r="N32" s="363"/>
      <c r="P32" s="363"/>
    </row>
    <row r="33" spans="2:16" ht="18.75" customHeight="1" x14ac:dyDescent="0.55000000000000004">
      <c r="B33" s="479"/>
      <c r="C33" s="475"/>
      <c r="D33" s="475"/>
      <c r="E33" s="475"/>
      <c r="F33" s="475"/>
      <c r="G33" s="475"/>
      <c r="H33" s="475"/>
      <c r="I33" s="475"/>
      <c r="J33" s="475"/>
      <c r="K33" s="475"/>
      <c r="L33" s="475"/>
      <c r="M33" s="480"/>
      <c r="N33" s="363"/>
      <c r="P33" s="363"/>
    </row>
    <row r="34" spans="2:16" ht="18.75" customHeight="1" thickBot="1" x14ac:dyDescent="0.6">
      <c r="B34" s="476"/>
      <c r="C34" s="477"/>
      <c r="D34" s="477"/>
      <c r="E34" s="477"/>
      <c r="F34" s="477"/>
      <c r="G34" s="477"/>
      <c r="H34" s="477"/>
      <c r="I34" s="477"/>
      <c r="J34" s="477"/>
      <c r="K34" s="477"/>
      <c r="L34" s="477"/>
      <c r="M34" s="478"/>
      <c r="N34" s="363"/>
      <c r="P34" s="363"/>
    </row>
    <row r="35" spans="2:16" ht="15" x14ac:dyDescent="0.55000000000000004">
      <c r="B35" s="363"/>
      <c r="C35" s="363"/>
      <c r="D35" s="363"/>
      <c r="E35" s="363"/>
      <c r="F35" s="363"/>
      <c r="G35" s="363"/>
      <c r="H35" s="363"/>
      <c r="I35" s="363"/>
      <c r="J35" s="363"/>
      <c r="K35" s="363"/>
      <c r="L35" s="363"/>
      <c r="M35" s="363"/>
      <c r="N35" s="364"/>
      <c r="O35" s="364"/>
      <c r="P35" s="364"/>
    </row>
    <row r="36" spans="2:16" ht="15.3" thickBot="1" x14ac:dyDescent="0.6">
      <c r="B36" s="364"/>
      <c r="C36" s="364"/>
      <c r="D36" s="364"/>
      <c r="E36" s="364"/>
      <c r="F36" s="364"/>
      <c r="G36" s="364"/>
      <c r="H36" s="364"/>
      <c r="I36" s="364"/>
      <c r="J36" s="364"/>
      <c r="K36" s="364"/>
      <c r="L36" s="364"/>
      <c r="M36" s="364"/>
      <c r="N36" s="364"/>
      <c r="O36" s="364"/>
      <c r="P36" s="364"/>
    </row>
    <row r="37" spans="2:16" ht="19.5" customHeight="1" thickBot="1" x14ac:dyDescent="0.6">
      <c r="B37" s="418" t="s">
        <v>7</v>
      </c>
      <c r="C37" s="419"/>
      <c r="D37" s="419"/>
      <c r="E37" s="419"/>
      <c r="F37" s="419"/>
      <c r="G37" s="419"/>
      <c r="H37" s="419"/>
      <c r="I37" s="419"/>
      <c r="J37" s="419"/>
      <c r="K37" s="419"/>
      <c r="L37" s="419"/>
      <c r="M37" s="420"/>
      <c r="N37" s="363"/>
      <c r="P37" s="363"/>
    </row>
    <row r="38" spans="2:16" ht="21.75" customHeight="1" thickBot="1" x14ac:dyDescent="0.6">
      <c r="B38" s="421" t="s">
        <v>8</v>
      </c>
      <c r="C38" s="422"/>
      <c r="D38" s="358"/>
      <c r="E38" s="422" t="s">
        <v>9</v>
      </c>
      <c r="F38" s="422"/>
      <c r="G38" s="358"/>
      <c r="H38" s="422" t="s">
        <v>10</v>
      </c>
      <c r="I38" s="422"/>
      <c r="J38" s="358"/>
      <c r="K38" s="422" t="s">
        <v>11</v>
      </c>
      <c r="L38" s="422"/>
      <c r="M38" s="359"/>
      <c r="N38" s="363"/>
      <c r="P38" s="363"/>
    </row>
    <row r="39" spans="2:16" ht="15" x14ac:dyDescent="0.55000000000000004">
      <c r="B39" s="370"/>
      <c r="C39" s="370"/>
      <c r="D39" s="369"/>
      <c r="E39" s="370"/>
      <c r="F39" s="370"/>
      <c r="G39" s="369"/>
      <c r="H39" s="370"/>
      <c r="I39" s="370"/>
      <c r="J39" s="369"/>
      <c r="K39" s="370"/>
      <c r="L39" s="370"/>
      <c r="M39" s="369"/>
      <c r="N39" s="363"/>
      <c r="P39" s="363"/>
    </row>
    <row r="40" spans="2:16" ht="15.3" thickBot="1" x14ac:dyDescent="0.6">
      <c r="B40" s="363"/>
      <c r="C40" s="363"/>
      <c r="D40" s="363"/>
      <c r="E40" s="363"/>
      <c r="F40" s="363"/>
      <c r="G40" s="363"/>
      <c r="H40" s="363"/>
      <c r="I40" s="363"/>
      <c r="J40" s="363"/>
      <c r="K40" s="363"/>
      <c r="L40" s="363"/>
      <c r="M40" s="363"/>
      <c r="N40" s="364"/>
      <c r="O40" s="364"/>
      <c r="P40" s="364"/>
    </row>
    <row r="41" spans="2:16" ht="19.5" customHeight="1" thickBot="1" x14ac:dyDescent="0.6">
      <c r="B41" s="418" t="s">
        <v>24</v>
      </c>
      <c r="C41" s="419"/>
      <c r="D41" s="419"/>
      <c r="E41" s="419"/>
      <c r="F41" s="419"/>
      <c r="G41" s="419"/>
      <c r="H41" s="419"/>
      <c r="I41" s="419"/>
      <c r="J41" s="419"/>
      <c r="K41" s="419"/>
      <c r="L41" s="419"/>
      <c r="M41" s="420"/>
      <c r="N41" s="363"/>
      <c r="P41" s="363"/>
    </row>
    <row r="42" spans="2:16" ht="19.5" customHeight="1" x14ac:dyDescent="0.55000000000000004">
      <c r="B42" s="408"/>
      <c r="C42" s="409"/>
      <c r="D42" s="409"/>
      <c r="E42" s="409"/>
      <c r="F42" s="409"/>
      <c r="G42" s="409"/>
      <c r="H42" s="409"/>
      <c r="I42" s="409"/>
      <c r="J42" s="409"/>
      <c r="K42" s="409"/>
      <c r="L42" s="409"/>
      <c r="M42" s="410"/>
      <c r="N42" s="363"/>
      <c r="P42" s="363"/>
    </row>
    <row r="43" spans="2:16" ht="19.5" customHeight="1" x14ac:dyDescent="0.55000000000000004">
      <c r="B43" s="411"/>
      <c r="C43" s="412"/>
      <c r="D43" s="412"/>
      <c r="E43" s="412"/>
      <c r="F43" s="412"/>
      <c r="G43" s="412"/>
      <c r="H43" s="412"/>
      <c r="I43" s="412"/>
      <c r="J43" s="412"/>
      <c r="K43" s="412"/>
      <c r="L43" s="412"/>
      <c r="M43" s="413"/>
      <c r="N43" s="363"/>
      <c r="P43" s="363"/>
    </row>
    <row r="44" spans="2:16" ht="19.5" customHeight="1" thickBot="1" x14ac:dyDescent="0.6">
      <c r="B44" s="414"/>
      <c r="C44" s="415"/>
      <c r="D44" s="415"/>
      <c r="E44" s="415"/>
      <c r="F44" s="415"/>
      <c r="G44" s="415"/>
      <c r="H44" s="415"/>
      <c r="I44" s="415"/>
      <c r="J44" s="415"/>
      <c r="K44" s="415"/>
      <c r="L44" s="415"/>
      <c r="M44" s="416"/>
      <c r="N44" s="363"/>
      <c r="P44" s="363"/>
    </row>
    <row r="45" spans="2:16" ht="15" x14ac:dyDescent="0.55000000000000004">
      <c r="B45" s="369"/>
      <c r="C45" s="369"/>
      <c r="D45" s="369"/>
      <c r="E45" s="369"/>
      <c r="F45" s="369"/>
      <c r="G45" s="369"/>
      <c r="H45" s="369"/>
      <c r="I45" s="369"/>
      <c r="J45" s="369"/>
      <c r="K45" s="369"/>
      <c r="L45" s="369"/>
      <c r="M45" s="369"/>
      <c r="N45" s="363"/>
      <c r="P45" s="363"/>
    </row>
    <row r="46" spans="2:16" ht="15" x14ac:dyDescent="0.55000000000000004">
      <c r="B46" s="363"/>
      <c r="C46" s="363"/>
      <c r="D46" s="363"/>
      <c r="E46" s="363"/>
      <c r="F46" s="363"/>
      <c r="G46" s="363"/>
      <c r="H46" s="363"/>
      <c r="I46" s="363"/>
      <c r="J46" s="363"/>
      <c r="K46" s="363"/>
      <c r="L46" s="363"/>
      <c r="M46" s="363"/>
      <c r="N46" s="364"/>
      <c r="O46" s="364"/>
      <c r="P46" s="364"/>
    </row>
    <row r="47" spans="2:16" ht="27" customHeight="1" x14ac:dyDescent="0.55000000000000004">
      <c r="B47" s="450" t="s">
        <v>2599</v>
      </c>
      <c r="C47" s="451"/>
      <c r="D47" s="451"/>
      <c r="E47" s="451"/>
      <c r="F47" s="451"/>
      <c r="G47" s="451"/>
      <c r="H47" s="451"/>
      <c r="I47" s="451"/>
      <c r="J47" s="451"/>
      <c r="K47" s="451"/>
      <c r="L47" s="451"/>
      <c r="M47" s="451"/>
      <c r="N47" s="364"/>
      <c r="O47" s="364"/>
      <c r="P47" s="364"/>
    </row>
    <row r="48" spans="2:16" ht="27" customHeight="1" x14ac:dyDescent="0.55000000000000004">
      <c r="B48" s="451"/>
      <c r="C48" s="451"/>
      <c r="D48" s="451"/>
      <c r="E48" s="451"/>
      <c r="F48" s="451"/>
      <c r="G48" s="451"/>
      <c r="H48" s="451"/>
      <c r="I48" s="451"/>
      <c r="J48" s="451"/>
      <c r="K48" s="451"/>
      <c r="L48" s="451"/>
      <c r="M48" s="451"/>
      <c r="N48" s="364"/>
      <c r="O48" s="364"/>
      <c r="P48" s="364"/>
    </row>
    <row r="49" spans="1:16" ht="21.75" customHeight="1" x14ac:dyDescent="0.55000000000000004">
      <c r="B49" s="450" t="s">
        <v>1770</v>
      </c>
      <c r="C49" s="451"/>
      <c r="D49" s="451"/>
      <c r="E49" s="451"/>
      <c r="F49" s="451"/>
      <c r="G49" s="451"/>
      <c r="H49" s="451"/>
      <c r="I49" s="451"/>
      <c r="J49" s="451"/>
      <c r="K49" s="451"/>
      <c r="L49" s="451"/>
      <c r="M49" s="451"/>
      <c r="N49" s="364"/>
      <c r="O49" s="364"/>
      <c r="P49" s="364"/>
    </row>
    <row r="50" spans="1:16" ht="21.75" customHeight="1" x14ac:dyDescent="0.55000000000000004">
      <c r="B50" s="451"/>
      <c r="C50" s="451"/>
      <c r="D50" s="451"/>
      <c r="E50" s="451"/>
      <c r="F50" s="451"/>
      <c r="G50" s="451"/>
      <c r="H50" s="451"/>
      <c r="I50" s="451"/>
      <c r="J50" s="451"/>
      <c r="K50" s="451"/>
      <c r="L50" s="451"/>
      <c r="M50" s="451"/>
      <c r="N50" s="364"/>
      <c r="O50" s="364"/>
      <c r="P50" s="364"/>
    </row>
    <row r="51" spans="1:16" ht="15" x14ac:dyDescent="0.55000000000000004">
      <c r="B51" s="365"/>
      <c r="C51" s="365"/>
      <c r="D51" s="365"/>
      <c r="E51" s="365"/>
      <c r="F51" s="365"/>
      <c r="G51" s="365"/>
      <c r="H51" s="365"/>
      <c r="I51" s="365"/>
      <c r="J51" s="365"/>
      <c r="K51" s="365"/>
      <c r="L51" s="365"/>
      <c r="M51" s="365"/>
      <c r="N51" s="364"/>
      <c r="O51" s="364"/>
      <c r="P51" s="364"/>
    </row>
    <row r="52" spans="1:16" ht="15.3" thickBot="1" x14ac:dyDescent="0.6">
      <c r="B52" s="365"/>
      <c r="C52" s="365"/>
      <c r="D52" s="365"/>
      <c r="E52" s="365"/>
      <c r="F52" s="365"/>
      <c r="G52" s="365"/>
      <c r="H52" s="365"/>
      <c r="I52" s="365"/>
      <c r="J52" s="365"/>
      <c r="K52" s="365"/>
      <c r="L52" s="365"/>
      <c r="M52" s="365"/>
      <c r="N52" s="364"/>
      <c r="O52" s="364"/>
      <c r="P52" s="364"/>
    </row>
    <row r="53" spans="1:16" ht="18.75" customHeight="1" thickBot="1" x14ac:dyDescent="0.6">
      <c r="B53" s="589" t="s">
        <v>1778</v>
      </c>
      <c r="C53" s="590"/>
      <c r="D53" s="590"/>
      <c r="E53" s="590"/>
      <c r="F53" s="590"/>
      <c r="G53" s="591"/>
      <c r="H53" s="418" t="s">
        <v>1779</v>
      </c>
      <c r="I53" s="592"/>
      <c r="J53" s="593"/>
      <c r="K53" s="593"/>
      <c r="L53" s="593"/>
      <c r="M53" s="594"/>
      <c r="N53" s="364"/>
      <c r="O53" s="364"/>
      <c r="P53" s="364"/>
    </row>
    <row r="54" spans="1:16" ht="30" customHeight="1" thickBot="1" x14ac:dyDescent="0.6">
      <c r="B54" s="612" t="s">
        <v>12</v>
      </c>
      <c r="C54" s="613"/>
      <c r="D54" s="586"/>
      <c r="E54" s="587"/>
      <c r="F54" s="587"/>
      <c r="G54" s="588"/>
      <c r="H54" s="612" t="s">
        <v>2602</v>
      </c>
      <c r="I54" s="613"/>
      <c r="J54" s="595"/>
      <c r="K54" s="596"/>
      <c r="L54" s="596"/>
      <c r="M54" s="597"/>
      <c r="N54" s="364"/>
      <c r="O54" s="364"/>
      <c r="P54" s="364"/>
    </row>
    <row r="55" spans="1:16" ht="30" customHeight="1" thickBot="1" x14ac:dyDescent="0.6">
      <c r="B55" s="598" t="s">
        <v>40</v>
      </c>
      <c r="C55" s="599"/>
      <c r="D55" s="600" t="str">
        <f>IF(D54="","",D54)</f>
        <v/>
      </c>
      <c r="E55" s="601"/>
      <c r="F55" s="601"/>
      <c r="G55" s="602"/>
      <c r="H55" s="598" t="s">
        <v>2603</v>
      </c>
      <c r="I55" s="603"/>
      <c r="J55" s="604"/>
      <c r="K55" s="444"/>
      <c r="L55" s="444"/>
      <c r="M55" s="605"/>
      <c r="N55" s="364"/>
      <c r="O55" s="364"/>
      <c r="P55" s="364"/>
    </row>
    <row r="56" spans="1:16" ht="30" customHeight="1" thickBot="1" x14ac:dyDescent="0.6">
      <c r="B56" s="584" t="s">
        <v>49</v>
      </c>
      <c r="C56" s="585"/>
      <c r="D56" s="604"/>
      <c r="E56" s="444"/>
      <c r="F56" s="444"/>
      <c r="G56" s="611"/>
      <c r="H56" s="584" t="s">
        <v>2604</v>
      </c>
      <c r="I56" s="585"/>
      <c r="J56" s="616"/>
      <c r="K56" s="617"/>
      <c r="L56" s="617"/>
      <c r="M56" s="618"/>
      <c r="N56" s="364"/>
      <c r="O56" s="364"/>
      <c r="P56" s="364"/>
    </row>
    <row r="57" spans="1:16" ht="15" x14ac:dyDescent="0.55000000000000004">
      <c r="B57" s="374"/>
      <c r="C57" s="374"/>
      <c r="D57" s="364"/>
      <c r="E57" s="364"/>
      <c r="F57" s="364"/>
      <c r="G57" s="364"/>
      <c r="H57" s="374"/>
      <c r="I57" s="374"/>
      <c r="J57" s="364"/>
      <c r="K57" s="364"/>
      <c r="L57" s="364"/>
      <c r="M57" s="364"/>
      <c r="N57" s="364"/>
      <c r="O57" s="364"/>
      <c r="P57" s="364"/>
    </row>
    <row r="58" spans="1:16" ht="15.3" thickBot="1" x14ac:dyDescent="0.6">
      <c r="B58" s="366"/>
      <c r="C58" s="366"/>
      <c r="D58" s="364"/>
      <c r="E58" s="364"/>
      <c r="F58" s="364"/>
      <c r="G58" s="364"/>
      <c r="H58" s="366"/>
      <c r="I58" s="366"/>
      <c r="J58" s="364"/>
      <c r="K58" s="364"/>
      <c r="L58" s="364"/>
      <c r="M58" s="364"/>
      <c r="N58" s="364"/>
      <c r="O58" s="364"/>
      <c r="P58" s="364"/>
    </row>
    <row r="59" spans="1:16" ht="19.5" customHeight="1" thickBot="1" x14ac:dyDescent="0.6">
      <c r="B59" s="612" t="s">
        <v>1780</v>
      </c>
      <c r="C59" s="613"/>
      <c r="D59" s="613"/>
      <c r="E59" s="613"/>
      <c r="F59" s="613"/>
      <c r="G59" s="613"/>
      <c r="H59" s="613"/>
      <c r="I59" s="613"/>
      <c r="J59" s="613"/>
      <c r="K59" s="613"/>
      <c r="L59" s="613"/>
      <c r="M59" s="621"/>
      <c r="N59" s="364"/>
      <c r="O59" s="364"/>
      <c r="P59" s="364"/>
    </row>
    <row r="60" spans="1:16" ht="30" customHeight="1" thickBot="1" x14ac:dyDescent="0.6">
      <c r="B60" s="606" t="s">
        <v>1773</v>
      </c>
      <c r="C60" s="607"/>
      <c r="D60" s="608"/>
      <c r="E60" s="587"/>
      <c r="F60" s="587"/>
      <c r="G60" s="588"/>
      <c r="H60" s="606" t="s">
        <v>40</v>
      </c>
      <c r="I60" s="607"/>
      <c r="J60" s="619" t="str">
        <f>IF(D60="","",D60)</f>
        <v/>
      </c>
      <c r="K60" s="619"/>
      <c r="L60" s="619"/>
      <c r="M60" s="620"/>
      <c r="N60" s="364"/>
      <c r="O60" s="364"/>
      <c r="P60" s="364"/>
    </row>
    <row r="61" spans="1:16" ht="30" customHeight="1" thickBot="1" x14ac:dyDescent="0.6">
      <c r="B61" s="584" t="s">
        <v>49</v>
      </c>
      <c r="C61" s="585"/>
      <c r="D61" s="608"/>
      <c r="E61" s="587"/>
      <c r="F61" s="587"/>
      <c r="G61" s="588"/>
      <c r="H61" s="614" t="s">
        <v>1777</v>
      </c>
      <c r="I61" s="615"/>
      <c r="J61" s="609"/>
      <c r="K61" s="592"/>
      <c r="L61" s="592"/>
      <c r="M61" s="610"/>
      <c r="N61" s="364"/>
      <c r="O61" s="364"/>
      <c r="P61" s="364"/>
    </row>
    <row r="62" spans="1:16" ht="15.75" customHeight="1" x14ac:dyDescent="0.55000000000000004">
      <c r="B62" s="366"/>
      <c r="C62" s="366"/>
      <c r="D62" s="364"/>
      <c r="E62" s="364"/>
      <c r="F62" s="364"/>
      <c r="G62" s="364"/>
      <c r="H62" s="366"/>
      <c r="I62" s="366"/>
      <c r="J62" s="378"/>
      <c r="K62" s="378"/>
      <c r="L62" s="378"/>
      <c r="M62" s="378"/>
      <c r="N62" s="364"/>
      <c r="O62" s="364"/>
      <c r="P62" s="364"/>
    </row>
    <row r="63" spans="1:16" ht="15.3" thickBot="1" x14ac:dyDescent="0.6">
      <c r="B63" s="366"/>
      <c r="C63" s="366"/>
      <c r="D63" s="364"/>
      <c r="E63" s="364"/>
      <c r="F63" s="364"/>
      <c r="G63" s="363"/>
      <c r="H63" s="366"/>
      <c r="I63" s="366"/>
      <c r="J63" s="364"/>
      <c r="K63" s="364"/>
      <c r="L63" s="364"/>
      <c r="M63" s="363"/>
      <c r="N63" s="364"/>
      <c r="O63" s="364"/>
      <c r="P63" s="364"/>
    </row>
    <row r="64" spans="1:16" ht="15" customHeight="1" x14ac:dyDescent="0.55000000000000004">
      <c r="A64" s="648"/>
      <c r="B64" s="649"/>
      <c r="C64" s="649"/>
      <c r="D64" s="649"/>
      <c r="E64" s="649"/>
      <c r="F64" s="649"/>
      <c r="G64" s="649"/>
      <c r="H64" s="649"/>
      <c r="I64" s="649"/>
      <c r="J64" s="649"/>
      <c r="K64" s="649"/>
      <c r="L64" s="649"/>
      <c r="M64" s="649"/>
      <c r="N64" s="650"/>
      <c r="O64" s="364"/>
      <c r="P64" s="364"/>
    </row>
    <row r="65" spans="1:16" ht="15" customHeight="1" x14ac:dyDescent="0.55000000000000004">
      <c r="A65" s="651"/>
      <c r="B65" s="652"/>
      <c r="C65" s="652"/>
      <c r="D65" s="652"/>
      <c r="E65" s="652"/>
      <c r="F65" s="652"/>
      <c r="G65" s="652"/>
      <c r="H65" s="652"/>
      <c r="I65" s="652"/>
      <c r="J65" s="652"/>
      <c r="K65" s="652"/>
      <c r="L65" s="652"/>
      <c r="M65" s="652"/>
      <c r="N65" s="653"/>
      <c r="O65" s="364"/>
      <c r="P65" s="364"/>
    </row>
    <row r="66" spans="1:16" ht="15" customHeight="1" x14ac:dyDescent="0.55000000000000004">
      <c r="A66" s="651"/>
      <c r="B66" s="652"/>
      <c r="C66" s="652"/>
      <c r="D66" s="652"/>
      <c r="E66" s="652"/>
      <c r="F66" s="652"/>
      <c r="G66" s="652"/>
      <c r="H66" s="652"/>
      <c r="I66" s="652"/>
      <c r="J66" s="652"/>
      <c r="K66" s="652"/>
      <c r="L66" s="652"/>
      <c r="M66" s="652"/>
      <c r="N66" s="653"/>
      <c r="O66" s="364"/>
      <c r="P66" s="364"/>
    </row>
    <row r="67" spans="1:16" ht="15.75" customHeight="1" thickBot="1" x14ac:dyDescent="0.6">
      <c r="A67" s="654"/>
      <c r="B67" s="655"/>
      <c r="C67" s="655"/>
      <c r="D67" s="655"/>
      <c r="E67" s="655"/>
      <c r="F67" s="655"/>
      <c r="G67" s="655"/>
      <c r="H67" s="655"/>
      <c r="I67" s="655"/>
      <c r="J67" s="655"/>
      <c r="K67" s="655"/>
      <c r="L67" s="655"/>
      <c r="M67" s="655"/>
      <c r="N67" s="656"/>
      <c r="O67" s="364"/>
      <c r="P67" s="363"/>
    </row>
    <row r="68" spans="1:16" ht="15.75" customHeight="1" x14ac:dyDescent="0.55000000000000004">
      <c r="A68" s="364"/>
      <c r="B68" s="364"/>
      <c r="C68" s="364"/>
      <c r="D68" s="364"/>
      <c r="E68" s="364"/>
      <c r="F68" s="364"/>
      <c r="G68" s="364"/>
      <c r="H68" s="364"/>
      <c r="I68" s="364"/>
      <c r="J68" s="364"/>
      <c r="K68" s="364"/>
      <c r="L68" s="364"/>
      <c r="M68" s="364"/>
      <c r="N68" s="364"/>
      <c r="O68" s="364"/>
      <c r="P68" s="363"/>
    </row>
    <row r="69" spans="1:16" ht="15" x14ac:dyDescent="0.55000000000000004">
      <c r="A69" s="363"/>
      <c r="B69" s="374"/>
      <c r="C69" s="374"/>
      <c r="D69" s="374"/>
      <c r="E69" s="374"/>
      <c r="F69" s="374"/>
      <c r="G69" s="374"/>
      <c r="H69" s="374"/>
      <c r="I69" s="374"/>
      <c r="J69" s="374"/>
      <c r="K69" s="374"/>
      <c r="L69" s="374"/>
      <c r="M69" s="374"/>
      <c r="N69" s="374"/>
      <c r="O69" s="374"/>
      <c r="P69" s="363"/>
    </row>
    <row r="70" spans="1:16" ht="21" customHeight="1" x14ac:dyDescent="0.55000000000000004">
      <c r="B70" s="244"/>
      <c r="C70" s="244"/>
      <c r="D70" s="568" t="s">
        <v>48</v>
      </c>
      <c r="E70" s="568"/>
      <c r="F70" s="568"/>
      <c r="G70" s="568"/>
      <c r="H70" s="568"/>
      <c r="I70" s="568"/>
      <c r="J70" s="568"/>
      <c r="K70" s="568"/>
      <c r="L70" s="362"/>
      <c r="M70" s="362"/>
      <c r="P70" s="363"/>
    </row>
    <row r="71" spans="1:16" ht="21" customHeight="1" x14ac:dyDescent="0.55000000000000004">
      <c r="B71" s="244"/>
      <c r="C71" s="244"/>
      <c r="D71" s="568"/>
      <c r="E71" s="568"/>
      <c r="F71" s="568"/>
      <c r="G71" s="568"/>
      <c r="H71" s="568"/>
      <c r="I71" s="568"/>
      <c r="J71" s="568"/>
      <c r="K71" s="568"/>
      <c r="L71" s="362"/>
      <c r="M71" s="362"/>
      <c r="P71" s="363"/>
    </row>
    <row r="72" spans="1:16" ht="21" customHeight="1" x14ac:dyDescent="0.55000000000000004">
      <c r="B72" s="244"/>
      <c r="C72" s="244"/>
      <c r="D72" s="568"/>
      <c r="E72" s="568"/>
      <c r="F72" s="568"/>
      <c r="G72" s="568"/>
      <c r="H72" s="568"/>
      <c r="I72" s="568"/>
      <c r="J72" s="568"/>
      <c r="K72" s="568"/>
      <c r="L72" s="362"/>
      <c r="M72" s="362"/>
      <c r="P72" s="363"/>
    </row>
    <row r="73" spans="1:16" ht="21" customHeight="1" x14ac:dyDescent="0.55000000000000004">
      <c r="B73" s="244"/>
      <c r="C73" s="244"/>
      <c r="D73" s="569" t="s">
        <v>2682</v>
      </c>
      <c r="E73" s="569"/>
      <c r="F73" s="569"/>
      <c r="G73" s="569"/>
      <c r="H73" s="569"/>
      <c r="I73" s="569"/>
      <c r="J73" s="569"/>
      <c r="K73" s="569"/>
      <c r="L73" s="362"/>
      <c r="M73" s="362"/>
      <c r="P73" s="363"/>
    </row>
    <row r="74" spans="1:16" ht="21" customHeight="1" x14ac:dyDescent="0.7">
      <c r="B74" s="244"/>
      <c r="C74" s="244"/>
      <c r="D74" s="569"/>
      <c r="E74" s="569"/>
      <c r="F74" s="569"/>
      <c r="G74" s="569"/>
      <c r="H74" s="569"/>
      <c r="I74" s="569"/>
      <c r="J74" s="569"/>
      <c r="K74" s="569"/>
      <c r="L74" s="245"/>
      <c r="M74" s="245"/>
      <c r="P74" s="363"/>
    </row>
    <row r="75" spans="1:16" ht="21" customHeight="1" x14ac:dyDescent="0.55000000000000004">
      <c r="B75" s="244"/>
      <c r="C75" s="244"/>
      <c r="D75" s="569"/>
      <c r="E75" s="569"/>
      <c r="F75" s="569"/>
      <c r="G75" s="569"/>
      <c r="H75" s="569"/>
      <c r="I75" s="569"/>
      <c r="J75" s="569"/>
      <c r="K75" s="569"/>
      <c r="L75" s="362"/>
      <c r="M75" s="362"/>
      <c r="P75" s="363"/>
    </row>
    <row r="76" spans="1:16" ht="21" customHeight="1" x14ac:dyDescent="0.55000000000000004">
      <c r="B76" s="244"/>
      <c r="C76" s="244"/>
      <c r="D76" s="350"/>
      <c r="E76" s="350"/>
      <c r="F76" s="350"/>
      <c r="G76" s="350"/>
      <c r="H76" s="350"/>
      <c r="I76" s="350"/>
      <c r="J76" s="350"/>
      <c r="K76" s="350"/>
      <c r="L76" s="362"/>
      <c r="M76" s="362"/>
      <c r="P76" s="363"/>
    </row>
    <row r="77" spans="1:16" ht="15.3" thickBot="1" x14ac:dyDescent="0.6">
      <c r="B77" s="366"/>
      <c r="C77" s="366"/>
      <c r="D77" s="364"/>
      <c r="E77" s="364"/>
      <c r="F77" s="364"/>
      <c r="G77" s="363"/>
      <c r="H77" s="366"/>
      <c r="I77" s="366"/>
      <c r="J77" s="364"/>
      <c r="K77" s="364"/>
      <c r="L77" s="364"/>
      <c r="M77" s="363"/>
      <c r="N77" s="364"/>
      <c r="O77" s="364"/>
      <c r="P77" s="364"/>
    </row>
    <row r="78" spans="1:16" ht="19.5" customHeight="1" thickBot="1" x14ac:dyDescent="0.6">
      <c r="B78" s="418" t="s">
        <v>13</v>
      </c>
      <c r="C78" s="419"/>
      <c r="D78" s="419"/>
      <c r="E78" s="419"/>
      <c r="F78" s="419"/>
      <c r="G78" s="419"/>
      <c r="H78" s="419"/>
      <c r="I78" s="419"/>
      <c r="J78" s="419"/>
      <c r="K78" s="419"/>
      <c r="L78" s="419"/>
      <c r="M78" s="420"/>
      <c r="N78" s="363"/>
      <c r="P78" s="363"/>
    </row>
    <row r="79" spans="1:16" ht="19.5" customHeight="1" x14ac:dyDescent="0.55000000000000004">
      <c r="B79" s="671" t="s">
        <v>30</v>
      </c>
      <c r="C79" s="672"/>
      <c r="D79" s="673"/>
      <c r="E79" s="674"/>
      <c r="F79" s="674"/>
      <c r="G79" s="674"/>
      <c r="H79" s="674"/>
      <c r="I79" s="675"/>
      <c r="J79" s="676" t="s">
        <v>25</v>
      </c>
      <c r="K79" s="672"/>
      <c r="L79" s="673" t="s">
        <v>1769</v>
      </c>
      <c r="M79" s="677"/>
      <c r="N79" s="363"/>
      <c r="P79" s="363"/>
    </row>
    <row r="80" spans="1:16" ht="19.5" customHeight="1" x14ac:dyDescent="0.55000000000000004">
      <c r="B80" s="538" t="s">
        <v>15</v>
      </c>
      <c r="C80" s="539"/>
      <c r="D80" s="669"/>
      <c r="E80" s="670"/>
      <c r="F80" s="668" t="s">
        <v>16</v>
      </c>
      <c r="G80" s="539"/>
      <c r="H80" s="455"/>
      <c r="I80" s="456"/>
      <c r="J80" s="668" t="s">
        <v>18</v>
      </c>
      <c r="K80" s="539"/>
      <c r="L80" s="455"/>
      <c r="M80" s="623"/>
      <c r="N80" s="363"/>
      <c r="P80" s="363"/>
    </row>
    <row r="81" spans="1:32" ht="19.5" customHeight="1" x14ac:dyDescent="0.55000000000000004">
      <c r="B81" s="538" t="s">
        <v>14</v>
      </c>
      <c r="C81" s="539"/>
      <c r="D81" s="455"/>
      <c r="E81" s="456"/>
      <c r="F81" s="668" t="s">
        <v>2687</v>
      </c>
      <c r="G81" s="539"/>
      <c r="H81" s="455"/>
      <c r="I81" s="456"/>
      <c r="J81" s="668" t="s">
        <v>43</v>
      </c>
      <c r="K81" s="539"/>
      <c r="L81" s="455"/>
      <c r="M81" s="623"/>
      <c r="N81" s="363"/>
      <c r="P81" s="363"/>
    </row>
    <row r="82" spans="1:32" ht="19.5" customHeight="1" x14ac:dyDescent="0.55000000000000004">
      <c r="B82" s="538" t="s">
        <v>17</v>
      </c>
      <c r="C82" s="539"/>
      <c r="D82" s="455"/>
      <c r="E82" s="456"/>
      <c r="F82" s="668" t="s">
        <v>26</v>
      </c>
      <c r="G82" s="539"/>
      <c r="H82" s="455"/>
      <c r="I82" s="456"/>
      <c r="J82" s="668" t="s">
        <v>27</v>
      </c>
      <c r="K82" s="539"/>
      <c r="L82" s="455"/>
      <c r="M82" s="623"/>
      <c r="N82" s="363"/>
      <c r="P82" s="363"/>
    </row>
    <row r="83" spans="1:32" ht="36.75" customHeight="1" x14ac:dyDescent="0.55000000000000004">
      <c r="B83" s="538" t="s">
        <v>19</v>
      </c>
      <c r="C83" s="539"/>
      <c r="D83" s="540"/>
      <c r="E83" s="541"/>
      <c r="F83" s="541"/>
      <c r="G83" s="541"/>
      <c r="H83" s="541"/>
      <c r="I83" s="541"/>
      <c r="J83" s="541"/>
      <c r="K83" s="541"/>
      <c r="L83" s="541"/>
      <c r="M83" s="542"/>
      <c r="N83" s="363"/>
      <c r="P83" s="363"/>
    </row>
    <row r="84" spans="1:32" ht="19.5" customHeight="1" x14ac:dyDescent="0.55000000000000004">
      <c r="B84" s="555"/>
      <c r="C84" s="556"/>
      <c r="D84" s="556"/>
      <c r="E84" s="557"/>
      <c r="F84" s="668" t="s">
        <v>2687</v>
      </c>
      <c r="G84" s="539"/>
      <c r="H84" s="455"/>
      <c r="I84" s="456"/>
      <c r="J84" s="668" t="s">
        <v>43</v>
      </c>
      <c r="K84" s="539"/>
      <c r="L84" s="455"/>
      <c r="M84" s="623"/>
      <c r="N84" s="364"/>
      <c r="O84" s="364"/>
      <c r="P84" s="364"/>
    </row>
    <row r="85" spans="1:32" ht="18.75" customHeight="1" x14ac:dyDescent="0.55000000000000004">
      <c r="B85" s="663" t="s">
        <v>17</v>
      </c>
      <c r="C85" s="664"/>
      <c r="D85" s="665"/>
      <c r="E85" s="666"/>
      <c r="F85" s="667" t="s">
        <v>26</v>
      </c>
      <c r="G85" s="664"/>
      <c r="H85" s="665"/>
      <c r="I85" s="666"/>
      <c r="J85" s="667" t="s">
        <v>27</v>
      </c>
      <c r="K85" s="664"/>
      <c r="L85" s="455"/>
      <c r="M85" s="623"/>
      <c r="N85" s="364"/>
      <c r="O85" s="364"/>
      <c r="P85" s="364"/>
    </row>
    <row r="86" spans="1:32" ht="36.75" customHeight="1" x14ac:dyDescent="0.55000000000000004">
      <c r="B86" s="538" t="s">
        <v>19</v>
      </c>
      <c r="C86" s="539"/>
      <c r="D86" s="540"/>
      <c r="E86" s="541"/>
      <c r="F86" s="541"/>
      <c r="G86" s="541"/>
      <c r="H86" s="541"/>
      <c r="I86" s="541"/>
      <c r="J86" s="541"/>
      <c r="K86" s="541"/>
      <c r="L86" s="541"/>
      <c r="M86" s="542"/>
      <c r="N86" s="364"/>
      <c r="O86" s="364"/>
      <c r="P86" s="364"/>
    </row>
    <row r="87" spans="1:32" ht="19.5" customHeight="1" x14ac:dyDescent="0.55000000000000004">
      <c r="B87" s="555"/>
      <c r="C87" s="556"/>
      <c r="D87" s="556"/>
      <c r="E87" s="557"/>
      <c r="F87" s="668" t="s">
        <v>2687</v>
      </c>
      <c r="G87" s="539"/>
      <c r="H87" s="455"/>
      <c r="I87" s="456"/>
      <c r="J87" s="668" t="s">
        <v>43</v>
      </c>
      <c r="K87" s="539"/>
      <c r="L87" s="455"/>
      <c r="M87" s="623"/>
      <c r="N87" s="364"/>
      <c r="O87" s="364"/>
      <c r="P87" s="364"/>
    </row>
    <row r="88" spans="1:32" ht="18.75" customHeight="1" x14ac:dyDescent="0.55000000000000004">
      <c r="B88" s="663" t="s">
        <v>17</v>
      </c>
      <c r="C88" s="664"/>
      <c r="D88" s="665"/>
      <c r="E88" s="666"/>
      <c r="F88" s="667" t="s">
        <v>26</v>
      </c>
      <c r="G88" s="664"/>
      <c r="H88" s="665"/>
      <c r="I88" s="666"/>
      <c r="J88" s="667" t="s">
        <v>27</v>
      </c>
      <c r="K88" s="664"/>
      <c r="L88" s="455"/>
      <c r="M88" s="623"/>
      <c r="N88" s="364"/>
      <c r="O88" s="364"/>
      <c r="P88" s="364"/>
    </row>
    <row r="89" spans="1:32" ht="36.75" customHeight="1" thickBot="1" x14ac:dyDescent="0.6">
      <c r="B89" s="658" t="s">
        <v>19</v>
      </c>
      <c r="C89" s="659"/>
      <c r="D89" s="660"/>
      <c r="E89" s="661"/>
      <c r="F89" s="661"/>
      <c r="G89" s="661"/>
      <c r="H89" s="661"/>
      <c r="I89" s="661"/>
      <c r="J89" s="661"/>
      <c r="K89" s="661"/>
      <c r="L89" s="661"/>
      <c r="M89" s="662"/>
      <c r="N89" s="364"/>
      <c r="O89" s="364"/>
      <c r="P89" s="364"/>
    </row>
    <row r="90" spans="1:32" ht="16.5" customHeight="1" x14ac:dyDescent="0.55000000000000004">
      <c r="B90" s="371"/>
      <c r="C90" s="371"/>
      <c r="D90" s="369"/>
      <c r="E90" s="369"/>
      <c r="F90" s="369"/>
      <c r="G90" s="369"/>
      <c r="H90" s="369"/>
      <c r="I90" s="369"/>
      <c r="J90" s="369"/>
      <c r="K90" s="369"/>
      <c r="L90" s="369"/>
      <c r="M90" s="369"/>
      <c r="N90" s="364"/>
      <c r="O90" s="364"/>
      <c r="P90" s="364"/>
    </row>
    <row r="91" spans="1:32" ht="15.3" thickBot="1" x14ac:dyDescent="0.6">
      <c r="B91" s="371"/>
      <c r="C91" s="371"/>
      <c r="D91" s="369"/>
      <c r="E91" s="369"/>
      <c r="F91" s="369"/>
      <c r="G91" s="369"/>
      <c r="H91" s="369"/>
      <c r="I91" s="369"/>
      <c r="J91" s="369"/>
      <c r="K91" s="369"/>
      <c r="L91" s="369"/>
      <c r="M91" s="369"/>
      <c r="N91" s="364"/>
      <c r="O91" s="364"/>
      <c r="P91" s="364"/>
    </row>
    <row r="92" spans="1:32" ht="18.75" customHeight="1" thickBot="1" x14ac:dyDescent="0.6">
      <c r="A92" s="644" t="s">
        <v>2781</v>
      </c>
      <c r="B92" s="645"/>
      <c r="C92" s="645"/>
      <c r="D92" s="645"/>
      <c r="E92" s="645"/>
      <c r="F92" s="645"/>
      <c r="G92" s="645"/>
      <c r="H92" s="645"/>
      <c r="I92" s="645"/>
      <c r="J92" s="645"/>
      <c r="K92" s="645"/>
      <c r="L92" s="645"/>
      <c r="M92" s="645"/>
      <c r="N92" s="646"/>
      <c r="T92" s="418" t="s">
        <v>2619</v>
      </c>
      <c r="U92" s="419"/>
      <c r="V92" s="419"/>
      <c r="W92" s="419"/>
      <c r="X92" s="419"/>
      <c r="Y92" s="419"/>
      <c r="Z92" s="419"/>
      <c r="AA92" s="419"/>
      <c r="AB92" s="419"/>
      <c r="AC92" s="419"/>
      <c r="AD92" s="419"/>
      <c r="AE92" s="419"/>
      <c r="AF92" s="420"/>
    </row>
    <row r="93" spans="1:32" ht="50.25" customHeight="1" thickBot="1" x14ac:dyDescent="0.6">
      <c r="A93" s="647" t="s">
        <v>0</v>
      </c>
      <c r="B93" s="642"/>
      <c r="C93" s="642" t="s">
        <v>2</v>
      </c>
      <c r="D93" s="642"/>
      <c r="E93" s="386" t="s">
        <v>1771</v>
      </c>
      <c r="F93" s="386" t="s">
        <v>1772</v>
      </c>
      <c r="G93" s="386" t="s">
        <v>1</v>
      </c>
      <c r="H93" s="642" t="s">
        <v>3</v>
      </c>
      <c r="I93" s="642"/>
      <c r="J93" s="642" t="s">
        <v>5</v>
      </c>
      <c r="K93" s="642"/>
      <c r="L93" s="386" t="s">
        <v>2623</v>
      </c>
      <c r="M93" s="642" t="s">
        <v>2621</v>
      </c>
      <c r="N93" s="643"/>
      <c r="Q93" s="375" t="s">
        <v>58</v>
      </c>
      <c r="R93" s="375" t="s">
        <v>59</v>
      </c>
      <c r="T93" s="240" t="s">
        <v>2607</v>
      </c>
      <c r="U93" s="358" t="s">
        <v>2608</v>
      </c>
      <c r="V93" s="358" t="s">
        <v>2609</v>
      </c>
      <c r="W93" s="358" t="s">
        <v>2610</v>
      </c>
      <c r="X93" s="358" t="s">
        <v>2611</v>
      </c>
      <c r="Y93" s="358" t="s">
        <v>2620</v>
      </c>
      <c r="Z93" s="358" t="s">
        <v>2613</v>
      </c>
      <c r="AA93" s="358" t="s">
        <v>2612</v>
      </c>
      <c r="AB93" s="358" t="s">
        <v>2614</v>
      </c>
      <c r="AC93" s="358" t="s">
        <v>2615</v>
      </c>
      <c r="AD93" s="358" t="s">
        <v>2616</v>
      </c>
      <c r="AE93" s="358" t="s">
        <v>2617</v>
      </c>
      <c r="AF93" s="359" t="s">
        <v>2618</v>
      </c>
    </row>
    <row r="94" spans="1:32" ht="15.75" customHeight="1" x14ac:dyDescent="0.55000000000000004">
      <c r="A94" s="640"/>
      <c r="B94" s="641"/>
      <c r="C94" s="637"/>
      <c r="D94" s="637"/>
      <c r="E94" s="384" t="str">
        <f>IF(A94="","",(2*$L$82*(1/SQRT(3)))+((0.0016%*ABS(A94))+0.000001450377377))</f>
        <v/>
      </c>
      <c r="F94" s="385" t="str">
        <f>IF(A94="","",ROUND(((A94+T94)-(A94-T94))/(2*E94),1)&amp;":1")</f>
        <v/>
      </c>
      <c r="G94" s="385"/>
      <c r="H94" s="637" t="str">
        <f>IF(A94="","",A94-C94)</f>
        <v/>
      </c>
      <c r="I94" s="637"/>
      <c r="J94" s="637">
        <f>IF(Y94&lt;4,Z94,T94)</f>
        <v>0</v>
      </c>
      <c r="K94" s="637"/>
      <c r="L94" s="385" t="str">
        <f>IF(AE94="","",IF(AE94&lt;2%,"&lt; 2%", "&gt; 2%"))</f>
        <v/>
      </c>
      <c r="M94" s="638" t="str">
        <f>IF(H94="","",IF(ABS(H94)+ABS(E94)&lt;ABS(J94),"Pass",IF(ABS(H94)-ABS(E94)&gt;ABS(J94),"Fail",IF(AND(ABS(H94)+ABS(E94)&gt;ABS(J94),ABS(H94)-ABS(E94)&lt;ABS(J94)),"-",""))))</f>
        <v/>
      </c>
      <c r="N94" s="639"/>
      <c r="Q94" s="209">
        <f>IF(Y94&lt;4,-Z94,-T94)</f>
        <v>0</v>
      </c>
      <c r="R94" s="209">
        <f>IF(Y94&lt;4,Z94,T94)</f>
        <v>0</v>
      </c>
      <c r="T94" s="241"/>
      <c r="U94" s="213"/>
      <c r="V94" s="214" t="str">
        <f>IF(T94="","",E94)</f>
        <v/>
      </c>
      <c r="W94" s="214" t="str">
        <f>IF(T94="","",_xlfn.NORM.S.INV((1+U94)/2))</f>
        <v/>
      </c>
      <c r="X94" s="214" t="str">
        <f>IF(T94="","",SQRT((T94/W94)^2-V94^2))</f>
        <v/>
      </c>
      <c r="Y94" s="380" t="str">
        <f>IF(T94="","",ROUND(((A94+T94)-(A94-T94))/(2*E94),1))</f>
        <v/>
      </c>
      <c r="Z94" s="239">
        <f>IF(Y94&gt;=4,T94,T94-V94*(1.04-EXP(0.38*LN(Y94)-0.54)))</f>
        <v>0</v>
      </c>
      <c r="AA94" s="214" t="str">
        <f>IF(T94="","",SQRT(X94^2+V94^2))</f>
        <v/>
      </c>
      <c r="AB94" s="214" t="str">
        <f>IF(T94="","",T94/X94)</f>
        <v/>
      </c>
      <c r="AC94" s="380" t="str">
        <f>IF(T94="","",Z94/AA94)</f>
        <v/>
      </c>
      <c r="AD94" s="380" t="str">
        <f>IF(T94="","",X94/AA94)</f>
        <v/>
      </c>
      <c r="AE94" s="213" t="str">
        <f>IF(T94="","",2*(BIVAR((-AB94),AC94,AD94)-BIVAR(-AB94,-AC94,AD94)))</f>
        <v/>
      </c>
      <c r="AF94" s="215" t="str">
        <f>IF(T94="","",2*(BIVAR(AB94,-AC94,AD94)-BIVAR(-AB94,-AC94,AD94)))</f>
        <v/>
      </c>
    </row>
    <row r="95" spans="1:32" ht="15.75" customHeight="1" x14ac:dyDescent="0.55000000000000004">
      <c r="A95" s="640"/>
      <c r="B95" s="641"/>
      <c r="C95" s="637"/>
      <c r="D95" s="637"/>
      <c r="E95" s="384" t="str">
        <f t="shared" ref="E95:E97" si="0">IF(A95="","",(2*$L$82*(1/SQRT(3)))+((0.0016%*ABS(A95))+0.000001450377377))</f>
        <v/>
      </c>
      <c r="F95" s="385" t="str">
        <f>IF(A95="","",ROUND(((A95+T95)-(A95-T95))/(2*E95),1)&amp;":1")</f>
        <v/>
      </c>
      <c r="G95" s="385"/>
      <c r="H95" s="637" t="str">
        <f>IF(A95="","",A95-C95)</f>
        <v/>
      </c>
      <c r="I95" s="637"/>
      <c r="J95" s="637">
        <f>IF(Y95&lt;4,Z95,T95)</f>
        <v>0</v>
      </c>
      <c r="K95" s="637"/>
      <c r="L95" s="385" t="str">
        <f>IF(AE95="","",IF(AE95&lt;2%,"&lt; 2%", "&gt; 2%"))</f>
        <v/>
      </c>
      <c r="M95" s="638" t="str">
        <f>IF(H95="","",IF(ABS(H95)+ABS(E95)&lt;ABS(J95),"Pass",IF(ABS(H95)-ABS(E95)&gt;ABS(J95),"Fail",IF(AND(ABS(H95)+ABS(E95)&gt;ABS(J95),ABS(H95)-ABS(E95)&lt;ABS(J95)),"-",""))))</f>
        <v/>
      </c>
      <c r="N95" s="639"/>
      <c r="Q95" s="209">
        <f>IF(Y95&lt;4,-Z95,-T95)</f>
        <v>0</v>
      </c>
      <c r="R95" s="209">
        <f>IF(Y95&lt;4,Z95,T95)</f>
        <v>0</v>
      </c>
      <c r="T95" s="354"/>
      <c r="U95" s="183"/>
      <c r="V95" s="383" t="str">
        <f>IF(T95="","",E95)</f>
        <v/>
      </c>
      <c r="W95" s="383" t="str">
        <f>IF(T95="","",_xlfn.NORM.S.INV((1+U95)/2))</f>
        <v/>
      </c>
      <c r="X95" s="383" t="str">
        <f>IF(T95="","",SQRT((T95/W95)^2-V95^2))</f>
        <v/>
      </c>
      <c r="Y95" s="360" t="str">
        <f>IF(T95="","",ROUND(((A95+T95)-(A95-T95))/(2*E95),1))</f>
        <v/>
      </c>
      <c r="Z95" s="382">
        <f>IF(Y95&gt;=4,T95,T95-V95*(1.04-EXP(0.38*LN(Y95)-0.54)))</f>
        <v>0</v>
      </c>
      <c r="AA95" s="383" t="str">
        <f>IF(T95="","",SQRT(X95^2+V95^2))</f>
        <v/>
      </c>
      <c r="AB95" s="383" t="str">
        <f>IF(T95="","",T95/X95)</f>
        <v/>
      </c>
      <c r="AC95" s="360" t="str">
        <f>IF(T95="","",Z95/AA95)</f>
        <v/>
      </c>
      <c r="AD95" s="360" t="str">
        <f>IF(T95="","",X95/AA95)</f>
        <v/>
      </c>
      <c r="AE95" s="183" t="str">
        <f>IF(T95="","",2*(BIVAR((-AB95),AC95,AD95)-BIVAR(-AB95,-AC95,AD95)))</f>
        <v/>
      </c>
      <c r="AF95" s="184" t="str">
        <f>IF(T95="","",2*(BIVAR(AB95,-AC95,AD95)-BIVAR(-AB95,-AC95,AD95)))</f>
        <v/>
      </c>
    </row>
    <row r="96" spans="1:32" ht="15.75" customHeight="1" x14ac:dyDescent="0.55000000000000004">
      <c r="A96" s="640"/>
      <c r="B96" s="641"/>
      <c r="C96" s="637"/>
      <c r="D96" s="637"/>
      <c r="E96" s="384" t="str">
        <f t="shared" si="0"/>
        <v/>
      </c>
      <c r="F96" s="385" t="str">
        <f>IF(A96="","",ROUND(((A96+T96)-(A96-T96))/(2*E96),1)&amp;":1")</f>
        <v/>
      </c>
      <c r="G96" s="385"/>
      <c r="H96" s="637" t="str">
        <f>IF(A96="","",A96-C96)</f>
        <v/>
      </c>
      <c r="I96" s="637"/>
      <c r="J96" s="637">
        <f>IF(Y96&lt;4,Z96,T96)</f>
        <v>0</v>
      </c>
      <c r="K96" s="637"/>
      <c r="L96" s="385" t="str">
        <f>IF(AE96="","",IF(AE96&lt;2%,"&lt; 2%", "&gt; 2%"))</f>
        <v/>
      </c>
      <c r="M96" s="638" t="str">
        <f>IF(H96="","",IF(ABS(H96)+ABS(E96)&lt;ABS(J96),"Pass",IF(ABS(H96)-ABS(E96)&gt;ABS(J96),"Fail",IF(AND(ABS(H96)+ABS(E96)&gt;ABS(J96),ABS(H96)-ABS(E96)&lt;ABS(J96)),"-",""))))</f>
        <v/>
      </c>
      <c r="N96" s="639"/>
      <c r="Q96" s="209">
        <f>IF(Y96&lt;4,-Z96,-T96)</f>
        <v>0</v>
      </c>
      <c r="R96" s="209">
        <f>IF(Y96&lt;4,Z96,T96)</f>
        <v>0</v>
      </c>
      <c r="T96" s="354"/>
      <c r="U96" s="183"/>
      <c r="V96" s="383" t="str">
        <f>IF(T96="","",E96)</f>
        <v/>
      </c>
      <c r="W96" s="383" t="str">
        <f>IF(T96="","",_xlfn.NORM.S.INV((1+U96)/2))</f>
        <v/>
      </c>
      <c r="X96" s="383" t="str">
        <f>IF(T96="","",SQRT((T96/W96)^2-V96^2))</f>
        <v/>
      </c>
      <c r="Y96" s="360" t="str">
        <f>IF(T96="","",ROUND(((A96+T96)-(A96-T96))/(2*E96),1))</f>
        <v/>
      </c>
      <c r="Z96" s="382">
        <f>IF(Y96&gt;=4,T96,T96-V96*(1.04-EXP(0.38*LN(Y96)-0.54)))</f>
        <v>0</v>
      </c>
      <c r="AA96" s="383" t="str">
        <f>IF(T96="","",SQRT(X96^2+V96^2))</f>
        <v/>
      </c>
      <c r="AB96" s="383" t="str">
        <f>IF(T96="","",T96/X96)</f>
        <v/>
      </c>
      <c r="AC96" s="360" t="str">
        <f>IF(T96="","",Z96/AA96)</f>
        <v/>
      </c>
      <c r="AD96" s="360" t="str">
        <f>IF(T96="","",X96/AA96)</f>
        <v/>
      </c>
      <c r="AE96" s="183" t="str">
        <f>IF(T96="","",2*(BIVAR((-AB96),AC96,AD96)-BIVAR(-AB96,-AC96,AD96)))</f>
        <v/>
      </c>
      <c r="AF96" s="184" t="str">
        <f>IF(T96="","",2*(BIVAR(AB96,-AC96,AD96)-BIVAR(-AB96,-AC96,AD96)))</f>
        <v/>
      </c>
    </row>
    <row r="97" spans="1:32" ht="15.75" customHeight="1" thickBot="1" x14ac:dyDescent="0.6">
      <c r="A97" s="632"/>
      <c r="B97" s="633"/>
      <c r="C97" s="634"/>
      <c r="D97" s="634"/>
      <c r="E97" s="387" t="str">
        <f t="shared" si="0"/>
        <v/>
      </c>
      <c r="F97" s="388" t="str">
        <f>IF(A97="","",ROUND(((A97+T97)-(A97-T97))/(2*E97),1)&amp;":1")</f>
        <v/>
      </c>
      <c r="G97" s="388"/>
      <c r="H97" s="634" t="str">
        <f>IF(A97="","",A97-C97)</f>
        <v/>
      </c>
      <c r="I97" s="634"/>
      <c r="J97" s="634">
        <f>IF(Y97&lt;4,Z97,T97)</f>
        <v>0</v>
      </c>
      <c r="K97" s="634"/>
      <c r="L97" s="388" t="str">
        <f>IF(AE97="","",IF(AE97&lt;2%,"&lt; 2%", "&gt; 2%"))</f>
        <v/>
      </c>
      <c r="M97" s="635" t="str">
        <f>IF(H97="","",IF(ABS(H97)+ABS(E97)&lt;ABS(J97),"Pass",IF(ABS(H97)-ABS(E97)&gt;ABS(J97),"Fail",IF(AND(ABS(H97)+ABS(E97)&gt;ABS(J97),ABS(H97)-ABS(E97)&lt;ABS(J97)),"-",""))))</f>
        <v/>
      </c>
      <c r="N97" s="636"/>
      <c r="Q97" s="209">
        <f>IF(Y97&lt;4,-Z97,-T97)</f>
        <v>0</v>
      </c>
      <c r="R97" s="209">
        <f>IF(Y97&lt;4,Z97,T97)</f>
        <v>0</v>
      </c>
      <c r="T97" s="351"/>
      <c r="U97" s="185"/>
      <c r="V97" s="353" t="str">
        <f>IF(T97="","",E97)</f>
        <v/>
      </c>
      <c r="W97" s="353" t="str">
        <f>IF(T97="","",_xlfn.NORM.S.INV((1+U97)/2))</f>
        <v/>
      </c>
      <c r="X97" s="353" t="str">
        <f>IF(T97="","",SQRT((T97/W97)^2-V97^2))</f>
        <v/>
      </c>
      <c r="Y97" s="361" t="str">
        <f>IF(T97="","",ROUND(((A97+T97)-(A97-T97))/(2*E97),1))</f>
        <v/>
      </c>
      <c r="Z97" s="352">
        <f>IF(Y97&gt;=4,T97,T97-V97*(1.04-EXP(0.38*LN(Y97)-0.54)))</f>
        <v>0</v>
      </c>
      <c r="AA97" s="353" t="str">
        <f>IF(T97="","",SQRT(X97^2+V97^2))</f>
        <v/>
      </c>
      <c r="AB97" s="353" t="str">
        <f>IF(T97="","",T97/X97)</f>
        <v/>
      </c>
      <c r="AC97" s="361" t="str">
        <f>IF(T97="","",Z97/AA97)</f>
        <v/>
      </c>
      <c r="AD97" s="361" t="str">
        <f>IF(T97="","",X97/AA97)</f>
        <v/>
      </c>
      <c r="AE97" s="185" t="str">
        <f>IF(T97="","",2*(BIVAR((-AB97),AC97,AD97)-BIVAR(-AB97,-AC97,AD97)))</f>
        <v/>
      </c>
      <c r="AF97" s="187" t="str">
        <f>IF(T97="","",2*(BIVAR(AB97,-AC97,AD97)-BIVAR(-AB97,-AC97,AD97)))</f>
        <v/>
      </c>
    </row>
    <row r="98" spans="1:32" ht="15.75" customHeight="1" x14ac:dyDescent="0.55000000000000004">
      <c r="A98" s="293"/>
      <c r="B98" s="293"/>
      <c r="C98" s="294"/>
      <c r="D98" s="294"/>
      <c r="E98" s="294"/>
      <c r="F98" s="367"/>
      <c r="G98" s="367"/>
      <c r="H98" s="294"/>
      <c r="I98" s="294"/>
      <c r="J98" s="294"/>
      <c r="K98" s="294"/>
      <c r="L98" s="367"/>
      <c r="M98" s="368"/>
      <c r="N98" s="368"/>
      <c r="Q98" s="209"/>
      <c r="R98" s="209"/>
      <c r="T98" s="293"/>
      <c r="U98" s="295"/>
      <c r="V98" s="294"/>
      <c r="W98" s="294"/>
      <c r="X98" s="294"/>
      <c r="Y98" s="367"/>
      <c r="Z98" s="293"/>
      <c r="AA98" s="294"/>
      <c r="AB98" s="294"/>
      <c r="AC98" s="367"/>
      <c r="AD98" s="367"/>
      <c r="AE98" s="295"/>
      <c r="AF98" s="295"/>
    </row>
    <row r="99" spans="1:32" ht="15.75" customHeight="1" thickBot="1" x14ac:dyDescent="0.6">
      <c r="A99" s="293"/>
      <c r="B99" s="293"/>
      <c r="C99" s="294"/>
      <c r="D99" s="294"/>
      <c r="E99" s="294"/>
      <c r="F99" s="367"/>
      <c r="G99" s="367"/>
      <c r="H99" s="294"/>
      <c r="I99" s="294"/>
      <c r="J99" s="294"/>
      <c r="K99" s="294"/>
      <c r="L99" s="367"/>
      <c r="M99" s="368"/>
      <c r="Q99" s="209"/>
      <c r="R99" s="209"/>
      <c r="T99" s="293"/>
      <c r="U99" s="295"/>
      <c r="V99" s="294"/>
      <c r="W99" s="294"/>
      <c r="X99" s="294"/>
      <c r="Y99" s="367"/>
      <c r="Z99" s="293"/>
      <c r="AA99" s="294"/>
      <c r="AB99" s="294"/>
      <c r="AC99" s="367"/>
      <c r="AD99" s="367"/>
      <c r="AE99" s="295"/>
      <c r="AF99" s="295"/>
    </row>
    <row r="100" spans="1:32" ht="18.75" customHeight="1" thickBot="1" x14ac:dyDescent="0.6">
      <c r="A100" s="644" t="s">
        <v>2781</v>
      </c>
      <c r="B100" s="645"/>
      <c r="C100" s="645"/>
      <c r="D100" s="645"/>
      <c r="E100" s="645"/>
      <c r="F100" s="645"/>
      <c r="G100" s="645"/>
      <c r="H100" s="645"/>
      <c r="I100" s="645"/>
      <c r="J100" s="645"/>
      <c r="K100" s="645"/>
      <c r="L100" s="645"/>
      <c r="M100" s="645"/>
      <c r="N100" s="646"/>
      <c r="T100" s="418" t="s">
        <v>2619</v>
      </c>
      <c r="U100" s="419"/>
      <c r="V100" s="419"/>
      <c r="W100" s="419"/>
      <c r="X100" s="419"/>
      <c r="Y100" s="419"/>
      <c r="Z100" s="419"/>
      <c r="AA100" s="419"/>
      <c r="AB100" s="419"/>
      <c r="AC100" s="419"/>
      <c r="AD100" s="419"/>
      <c r="AE100" s="419"/>
      <c r="AF100" s="420"/>
    </row>
    <row r="101" spans="1:32" ht="50.25" customHeight="1" thickBot="1" x14ac:dyDescent="0.6">
      <c r="A101" s="647" t="s">
        <v>0</v>
      </c>
      <c r="B101" s="642"/>
      <c r="C101" s="642" t="s">
        <v>2</v>
      </c>
      <c r="D101" s="642"/>
      <c r="E101" s="386" t="s">
        <v>1771</v>
      </c>
      <c r="F101" s="386" t="s">
        <v>1772</v>
      </c>
      <c r="G101" s="386" t="s">
        <v>1</v>
      </c>
      <c r="H101" s="642" t="s">
        <v>3</v>
      </c>
      <c r="I101" s="642"/>
      <c r="J101" s="642" t="s">
        <v>5</v>
      </c>
      <c r="K101" s="642"/>
      <c r="L101" s="386" t="s">
        <v>2623</v>
      </c>
      <c r="M101" s="642" t="s">
        <v>2621</v>
      </c>
      <c r="N101" s="643"/>
      <c r="Q101" s="375" t="s">
        <v>58</v>
      </c>
      <c r="R101" s="375" t="s">
        <v>59</v>
      </c>
      <c r="T101" s="240" t="s">
        <v>2607</v>
      </c>
      <c r="U101" s="358" t="s">
        <v>2608</v>
      </c>
      <c r="V101" s="358" t="s">
        <v>2609</v>
      </c>
      <c r="W101" s="358" t="s">
        <v>2610</v>
      </c>
      <c r="X101" s="358" t="s">
        <v>2611</v>
      </c>
      <c r="Y101" s="358" t="s">
        <v>2620</v>
      </c>
      <c r="Z101" s="358" t="s">
        <v>2613</v>
      </c>
      <c r="AA101" s="358" t="s">
        <v>2612</v>
      </c>
      <c r="AB101" s="358" t="s">
        <v>2614</v>
      </c>
      <c r="AC101" s="358" t="s">
        <v>2615</v>
      </c>
      <c r="AD101" s="358" t="s">
        <v>2616</v>
      </c>
      <c r="AE101" s="358" t="s">
        <v>2617</v>
      </c>
      <c r="AF101" s="359" t="s">
        <v>2618</v>
      </c>
    </row>
    <row r="102" spans="1:32" ht="15.75" customHeight="1" x14ac:dyDescent="0.55000000000000004">
      <c r="A102" s="640"/>
      <c r="B102" s="641"/>
      <c r="C102" s="637"/>
      <c r="D102" s="637"/>
      <c r="E102" s="392" t="str">
        <f>IF(A102="","",(2*$L$82*(1/SQRT(3)))+((0.0016%*ABS(A102))+0.000001450377377))</f>
        <v/>
      </c>
      <c r="F102" s="385" t="str">
        <f>IF(A102="","",ROUND(((A102+T102)-(A102-T102))/(2*E102),1)&amp;":1")</f>
        <v/>
      </c>
      <c r="G102" s="385"/>
      <c r="H102" s="637" t="str">
        <f>IF(A102="","",A102-C102)</f>
        <v/>
      </c>
      <c r="I102" s="637"/>
      <c r="J102" s="637">
        <f>IF(Y102&lt;4,Z102,T102)</f>
        <v>0</v>
      </c>
      <c r="K102" s="637"/>
      <c r="L102" s="385" t="str">
        <f>IF(AE102="","",IF(AE102&lt;2%,"&lt; 2%", "&gt; 2%"))</f>
        <v/>
      </c>
      <c r="M102" s="638" t="str">
        <f>IF(H102="","",IF(ABS(H102)+ABS(E102)&lt;ABS(J102),"Pass",IF(ABS(H102)-ABS(E102)&gt;ABS(J102),"Fail",IF(AND(ABS(H102)+ABS(E102)&gt;ABS(J102),ABS(H102)-ABS(E102)&lt;ABS(J102)),"-",""))))</f>
        <v/>
      </c>
      <c r="N102" s="639"/>
      <c r="Q102" s="209">
        <f>IF(Y102&lt;4,-Z102,-T102)</f>
        <v>0</v>
      </c>
      <c r="R102" s="209">
        <f>IF(Y102&lt;4,Z102,T102)</f>
        <v>0</v>
      </c>
      <c r="T102" s="241"/>
      <c r="U102" s="213"/>
      <c r="V102" s="214" t="str">
        <f>IF(T102="","",E102)</f>
        <v/>
      </c>
      <c r="W102" s="214" t="str">
        <f>IF(T102="","",_xlfn.NORM.S.INV((1+U102)/2))</f>
        <v/>
      </c>
      <c r="X102" s="214" t="str">
        <f>IF(T102="","",SQRT((T102/W102)^2-V102^2))</f>
        <v/>
      </c>
      <c r="Y102" s="380" t="str">
        <f>IF(T102="","",ROUND(((A102+T102)-(A102-T102))/(2*E102),1))</f>
        <v/>
      </c>
      <c r="Z102" s="239">
        <f>IF(Y102&gt;=4,T102,T102-V102*(1.04-EXP(0.38*LN(Y102)-0.54)))</f>
        <v>0</v>
      </c>
      <c r="AA102" s="214" t="str">
        <f>IF(T102="","",SQRT(X102^2+V102^2))</f>
        <v/>
      </c>
      <c r="AB102" s="214" t="str">
        <f>IF(T102="","",T102/X102)</f>
        <v/>
      </c>
      <c r="AC102" s="380" t="str">
        <f>IF(T102="","",Z102/AA102)</f>
        <v/>
      </c>
      <c r="AD102" s="380" t="str">
        <f>IF(T102="","",X102/AA102)</f>
        <v/>
      </c>
      <c r="AE102" s="213" t="str">
        <f>IF(T102="","",2*(BIVAR((-AB102),AC102,AD102)-BIVAR(-AB102,-AC102,AD102)))</f>
        <v/>
      </c>
      <c r="AF102" s="215" t="str">
        <f>IF(T102="","",2*(BIVAR(AB102,-AC102,AD102)-BIVAR(-AB102,-AC102,AD102)))</f>
        <v/>
      </c>
    </row>
    <row r="103" spans="1:32" ht="15.75" customHeight="1" x14ac:dyDescent="0.55000000000000004">
      <c r="A103" s="640"/>
      <c r="B103" s="641"/>
      <c r="C103" s="637"/>
      <c r="D103" s="637"/>
      <c r="E103" s="392" t="str">
        <f t="shared" ref="E103:E105" si="1">IF(A103="","",(2*$L$82*(1/SQRT(3)))+((0.0016%*ABS(A103))+0.000001450377377))</f>
        <v/>
      </c>
      <c r="F103" s="385" t="str">
        <f>IF(A103="","",ROUND(((A103+T103)-(A103-T103))/(2*E103),1)&amp;":1")</f>
        <v/>
      </c>
      <c r="G103" s="385"/>
      <c r="H103" s="637" t="str">
        <f>IF(A103="","",A103-C103)</f>
        <v/>
      </c>
      <c r="I103" s="637"/>
      <c r="J103" s="637">
        <f>IF(Y103&lt;4,Z103,T103)</f>
        <v>0</v>
      </c>
      <c r="K103" s="637"/>
      <c r="L103" s="385" t="str">
        <f>IF(AE103="","",IF(AE103&lt;2%,"&lt; 2%", "&gt; 2%"))</f>
        <v/>
      </c>
      <c r="M103" s="638" t="str">
        <f>IF(H103="","",IF(ABS(H103)+ABS(E103)&lt;ABS(J103),"Pass",IF(ABS(H103)-ABS(E103)&gt;ABS(J103),"Fail",IF(AND(ABS(H103)+ABS(E103)&gt;ABS(J103),ABS(H103)-ABS(E103)&lt;ABS(J103)),"-",""))))</f>
        <v/>
      </c>
      <c r="N103" s="639"/>
      <c r="Q103" s="209">
        <f>IF(Y103&lt;4,-Z103,-T103)</f>
        <v>0</v>
      </c>
      <c r="R103" s="209">
        <f>IF(Y103&lt;4,Z103,T103)</f>
        <v>0</v>
      </c>
      <c r="T103" s="354"/>
      <c r="U103" s="183"/>
      <c r="V103" s="383" t="str">
        <f>IF(T103="","",E103)</f>
        <v/>
      </c>
      <c r="W103" s="383" t="str">
        <f>IF(T103="","",_xlfn.NORM.S.INV((1+U103)/2))</f>
        <v/>
      </c>
      <c r="X103" s="383" t="str">
        <f>IF(T103="","",SQRT((T103/W103)^2-V103^2))</f>
        <v/>
      </c>
      <c r="Y103" s="360" t="str">
        <f>IF(T103="","",ROUND(((A103+T103)-(A103-T103))/(2*E103),1))</f>
        <v/>
      </c>
      <c r="Z103" s="382">
        <f>IF(Y103&gt;=4,T103,T103-V103*(1.04-EXP(0.38*LN(Y103)-0.54)))</f>
        <v>0</v>
      </c>
      <c r="AA103" s="383" t="str">
        <f>IF(T103="","",SQRT(X103^2+V103^2))</f>
        <v/>
      </c>
      <c r="AB103" s="383" t="str">
        <f>IF(T103="","",T103/X103)</f>
        <v/>
      </c>
      <c r="AC103" s="360" t="str">
        <f>IF(T103="","",Z103/AA103)</f>
        <v/>
      </c>
      <c r="AD103" s="360" t="str">
        <f>IF(T103="","",X103/AA103)</f>
        <v/>
      </c>
      <c r="AE103" s="183" t="str">
        <f>IF(T103="","",2*(BIVAR((-AB103),AC103,AD103)-BIVAR(-AB103,-AC103,AD103)))</f>
        <v/>
      </c>
      <c r="AF103" s="184" t="str">
        <f>IF(T103="","",2*(BIVAR(AB103,-AC103,AD103)-BIVAR(-AB103,-AC103,AD103)))</f>
        <v/>
      </c>
    </row>
    <row r="104" spans="1:32" ht="15.75" customHeight="1" x14ac:dyDescent="0.55000000000000004">
      <c r="A104" s="640"/>
      <c r="B104" s="641"/>
      <c r="C104" s="637"/>
      <c r="D104" s="637"/>
      <c r="E104" s="392" t="str">
        <f t="shared" si="1"/>
        <v/>
      </c>
      <c r="F104" s="385" t="str">
        <f>IF(A104="","",ROUND(((A104+T104)-(A104-T104))/(2*E104),1)&amp;":1")</f>
        <v/>
      </c>
      <c r="G104" s="385"/>
      <c r="H104" s="637" t="str">
        <f>IF(A104="","",A104-C104)</f>
        <v/>
      </c>
      <c r="I104" s="637"/>
      <c r="J104" s="637">
        <f>IF(Y104&lt;4,Z104,T104)</f>
        <v>0</v>
      </c>
      <c r="K104" s="637"/>
      <c r="L104" s="385" t="str">
        <f>IF(AE104="","",IF(AE104&lt;2%,"&lt; 2%", "&gt; 2%"))</f>
        <v/>
      </c>
      <c r="M104" s="638" t="str">
        <f>IF(H104="","",IF(ABS(H104)+ABS(E104)&lt;ABS(J104),"Pass",IF(ABS(H104)-ABS(E104)&gt;ABS(J104),"Fail",IF(AND(ABS(H104)+ABS(E104)&gt;ABS(J104),ABS(H104)-ABS(E104)&lt;ABS(J104)),"-",""))))</f>
        <v/>
      </c>
      <c r="N104" s="639"/>
      <c r="Q104" s="209">
        <f>IF(Y104&lt;4,-Z104,-T104)</f>
        <v>0</v>
      </c>
      <c r="R104" s="209">
        <f>IF(Y104&lt;4,Z104,T104)</f>
        <v>0</v>
      </c>
      <c r="T104" s="354"/>
      <c r="U104" s="183"/>
      <c r="V104" s="383" t="str">
        <f>IF(T104="","",E104)</f>
        <v/>
      </c>
      <c r="W104" s="383" t="str">
        <f>IF(T104="","",_xlfn.NORM.S.INV((1+U104)/2))</f>
        <v/>
      </c>
      <c r="X104" s="383" t="str">
        <f>IF(T104="","",SQRT((T104/W104)^2-V104^2))</f>
        <v/>
      </c>
      <c r="Y104" s="360" t="str">
        <f>IF(T104="","",ROUND(((A104+T104)-(A104-T104))/(2*E104),1))</f>
        <v/>
      </c>
      <c r="Z104" s="382">
        <f>IF(Y104&gt;=4,T104,T104-V104*(1.04-EXP(0.38*LN(Y104)-0.54)))</f>
        <v>0</v>
      </c>
      <c r="AA104" s="383" t="str">
        <f>IF(T104="","",SQRT(X104^2+V104^2))</f>
        <v/>
      </c>
      <c r="AB104" s="383" t="str">
        <f>IF(T104="","",T104/X104)</f>
        <v/>
      </c>
      <c r="AC104" s="360" t="str">
        <f>IF(T104="","",Z104/AA104)</f>
        <v/>
      </c>
      <c r="AD104" s="360" t="str">
        <f>IF(T104="","",X104/AA104)</f>
        <v/>
      </c>
      <c r="AE104" s="183" t="str">
        <f>IF(T104="","",2*(BIVAR((-AB104),AC104,AD104)-BIVAR(-AB104,-AC104,AD104)))</f>
        <v/>
      </c>
      <c r="AF104" s="184" t="str">
        <f>IF(T104="","",2*(BIVAR(AB104,-AC104,AD104)-BIVAR(-AB104,-AC104,AD104)))</f>
        <v/>
      </c>
    </row>
    <row r="105" spans="1:32" ht="15.75" customHeight="1" thickBot="1" x14ac:dyDescent="0.6">
      <c r="A105" s="632"/>
      <c r="B105" s="633"/>
      <c r="C105" s="634"/>
      <c r="D105" s="634"/>
      <c r="E105" s="391" t="str">
        <f t="shared" si="1"/>
        <v/>
      </c>
      <c r="F105" s="388" t="str">
        <f>IF(A105="","",ROUND(((A105+T105)-(A105-T105))/(2*E105),1)&amp;":1")</f>
        <v/>
      </c>
      <c r="G105" s="388"/>
      <c r="H105" s="634" t="str">
        <f>IF(A105="","",A105-C105)</f>
        <v/>
      </c>
      <c r="I105" s="634"/>
      <c r="J105" s="634">
        <f>IF(Y105&lt;4,Z105,T105)</f>
        <v>0</v>
      </c>
      <c r="K105" s="634"/>
      <c r="L105" s="388" t="str">
        <f>IF(AE105="","",IF(AE105&lt;2%,"&lt; 2%", "&gt; 2%"))</f>
        <v/>
      </c>
      <c r="M105" s="635" t="str">
        <f>IF(H105="","",IF(ABS(H105)+ABS(E105)&lt;ABS(J105),"Pass",IF(ABS(H105)-ABS(E105)&gt;ABS(J105),"Fail",IF(AND(ABS(H105)+ABS(E105)&gt;ABS(J105),ABS(H105)-ABS(E105)&lt;ABS(J105)),"-",""))))</f>
        <v/>
      </c>
      <c r="N105" s="636"/>
      <c r="Q105" s="209">
        <f>IF(Y105&lt;4,-Z105,-T105)</f>
        <v>0</v>
      </c>
      <c r="R105" s="209">
        <f>IF(Y105&lt;4,Z105,T105)</f>
        <v>0</v>
      </c>
      <c r="T105" s="351"/>
      <c r="U105" s="185"/>
      <c r="V105" s="353" t="str">
        <f>IF(T105="","",E105)</f>
        <v/>
      </c>
      <c r="W105" s="353" t="str">
        <f>IF(T105="","",_xlfn.NORM.S.INV((1+U105)/2))</f>
        <v/>
      </c>
      <c r="X105" s="353" t="str">
        <f>IF(T105="","",SQRT((T105/W105)^2-V105^2))</f>
        <v/>
      </c>
      <c r="Y105" s="361" t="str">
        <f>IF(T105="","",ROUND(((A105+T105)-(A105-T105))/(2*E105),1))</f>
        <v/>
      </c>
      <c r="Z105" s="352">
        <f>IF(Y105&gt;=4,T105,T105-V105*(1.04-EXP(0.38*LN(Y105)-0.54)))</f>
        <v>0</v>
      </c>
      <c r="AA105" s="353" t="str">
        <f>IF(T105="","",SQRT(X105^2+V105^2))</f>
        <v/>
      </c>
      <c r="AB105" s="353" t="str">
        <f>IF(T105="","",T105/X105)</f>
        <v/>
      </c>
      <c r="AC105" s="361" t="str">
        <f>IF(T105="","",Z105/AA105)</f>
        <v/>
      </c>
      <c r="AD105" s="361" t="str">
        <f>IF(T105="","",X105/AA105)</f>
        <v/>
      </c>
      <c r="AE105" s="185" t="str">
        <f>IF(T105="","",2*(BIVAR((-AB105),AC105,AD105)-BIVAR(-AB105,-AC105,AD105)))</f>
        <v/>
      </c>
      <c r="AF105" s="187" t="str">
        <f>IF(T105="","",2*(BIVAR(AB105,-AC105,AD105)-BIVAR(-AB105,-AC105,AD105)))</f>
        <v/>
      </c>
    </row>
    <row r="106" spans="1:32" ht="15.75" customHeight="1" x14ac:dyDescent="0.55000000000000004">
      <c r="A106" s="293"/>
      <c r="B106" s="293"/>
      <c r="C106" s="294"/>
      <c r="D106" s="294"/>
      <c r="E106" s="294"/>
      <c r="F106" s="367"/>
      <c r="G106" s="367"/>
      <c r="H106" s="294"/>
      <c r="I106" s="294"/>
      <c r="J106" s="294"/>
      <c r="K106" s="294"/>
      <c r="L106" s="367"/>
      <c r="M106" s="368"/>
      <c r="N106" s="368"/>
      <c r="Q106" s="209"/>
      <c r="R106" s="209"/>
      <c r="T106" s="293"/>
      <c r="U106" s="295"/>
      <c r="V106" s="294"/>
      <c r="W106" s="294"/>
      <c r="X106" s="294"/>
      <c r="Y106" s="367"/>
      <c r="Z106" s="293"/>
      <c r="AA106" s="294"/>
      <c r="AB106" s="294"/>
      <c r="AC106" s="367"/>
      <c r="AD106" s="367"/>
      <c r="AE106" s="295"/>
      <c r="AF106" s="295"/>
    </row>
    <row r="107" spans="1:32" ht="15.75" customHeight="1" thickBot="1" x14ac:dyDescent="0.6"/>
    <row r="108" spans="1:32" ht="18.75" customHeight="1" thickBot="1" x14ac:dyDescent="0.6">
      <c r="A108" s="644" t="s">
        <v>2781</v>
      </c>
      <c r="B108" s="645"/>
      <c r="C108" s="645"/>
      <c r="D108" s="645"/>
      <c r="E108" s="645"/>
      <c r="F108" s="645"/>
      <c r="G108" s="645"/>
      <c r="H108" s="645"/>
      <c r="I108" s="645"/>
      <c r="J108" s="645"/>
      <c r="K108" s="645"/>
      <c r="L108" s="645"/>
      <c r="M108" s="645"/>
      <c r="N108" s="646"/>
      <c r="T108" s="418" t="s">
        <v>2619</v>
      </c>
      <c r="U108" s="419"/>
      <c r="V108" s="419"/>
      <c r="W108" s="419"/>
      <c r="X108" s="419"/>
      <c r="Y108" s="419"/>
      <c r="Z108" s="419"/>
      <c r="AA108" s="419"/>
      <c r="AB108" s="419"/>
      <c r="AC108" s="419"/>
      <c r="AD108" s="419"/>
      <c r="AE108" s="419"/>
      <c r="AF108" s="420"/>
    </row>
    <row r="109" spans="1:32" ht="50.25" customHeight="1" thickBot="1" x14ac:dyDescent="0.6">
      <c r="A109" s="647" t="s">
        <v>0</v>
      </c>
      <c r="B109" s="642"/>
      <c r="C109" s="642" t="s">
        <v>2</v>
      </c>
      <c r="D109" s="642"/>
      <c r="E109" s="386" t="s">
        <v>1771</v>
      </c>
      <c r="F109" s="386" t="s">
        <v>1772</v>
      </c>
      <c r="G109" s="386" t="s">
        <v>1</v>
      </c>
      <c r="H109" s="642" t="s">
        <v>3</v>
      </c>
      <c r="I109" s="642"/>
      <c r="J109" s="642" t="s">
        <v>5</v>
      </c>
      <c r="K109" s="642"/>
      <c r="L109" s="386" t="s">
        <v>2623</v>
      </c>
      <c r="M109" s="642" t="s">
        <v>2621</v>
      </c>
      <c r="N109" s="643"/>
      <c r="Q109" s="375" t="s">
        <v>58</v>
      </c>
      <c r="R109" s="375" t="s">
        <v>59</v>
      </c>
      <c r="T109" s="240" t="s">
        <v>2607</v>
      </c>
      <c r="U109" s="358" t="s">
        <v>2608</v>
      </c>
      <c r="V109" s="358" t="s">
        <v>2609</v>
      </c>
      <c r="W109" s="358" t="s">
        <v>2610</v>
      </c>
      <c r="X109" s="358" t="s">
        <v>2611</v>
      </c>
      <c r="Y109" s="358" t="s">
        <v>2620</v>
      </c>
      <c r="Z109" s="358" t="s">
        <v>2613</v>
      </c>
      <c r="AA109" s="358" t="s">
        <v>2612</v>
      </c>
      <c r="AB109" s="358" t="s">
        <v>2614</v>
      </c>
      <c r="AC109" s="358" t="s">
        <v>2615</v>
      </c>
      <c r="AD109" s="358" t="s">
        <v>2616</v>
      </c>
      <c r="AE109" s="358" t="s">
        <v>2617</v>
      </c>
      <c r="AF109" s="359" t="s">
        <v>2618</v>
      </c>
    </row>
    <row r="110" spans="1:32" ht="15.75" customHeight="1" x14ac:dyDescent="0.55000000000000004">
      <c r="A110" s="640"/>
      <c r="B110" s="641"/>
      <c r="C110" s="637"/>
      <c r="D110" s="637"/>
      <c r="E110" s="392" t="str">
        <f>IF(A110="","",(2*$L$82*(1/SQRT(3)))+((0.0016%*ABS(A110))+0.000001450377377))</f>
        <v/>
      </c>
      <c r="F110" s="385" t="str">
        <f>IF(A110="","",ROUND(((A110+T110)-(A110-T110))/(2*E110),1)&amp;":1")</f>
        <v/>
      </c>
      <c r="G110" s="385"/>
      <c r="H110" s="637" t="str">
        <f>IF(A110="","",A110-C110)</f>
        <v/>
      </c>
      <c r="I110" s="637"/>
      <c r="J110" s="637">
        <f>IF(Y110&lt;4,Z110,T110)</f>
        <v>0</v>
      </c>
      <c r="K110" s="637"/>
      <c r="L110" s="385" t="str">
        <f>IF(AE110="","",IF(AE110&lt;2%,"&lt; 2%", "&gt; 2%"))</f>
        <v/>
      </c>
      <c r="M110" s="638" t="str">
        <f>IF(H110="","",IF(ABS(H110)+ABS(E110)&lt;ABS(J110),"Pass",IF(ABS(H110)-ABS(E110)&gt;ABS(J110),"Fail",IF(AND(ABS(H110)+ABS(E110)&gt;ABS(J110),ABS(H110)-ABS(E110)&lt;ABS(J110)),"-",""))))</f>
        <v/>
      </c>
      <c r="N110" s="639"/>
      <c r="Q110" s="209">
        <f>IF(Y110&lt;4,-Z110,-T110)</f>
        <v>0</v>
      </c>
      <c r="R110" s="209">
        <f>IF(Y110&lt;4,Z110,T110)</f>
        <v>0</v>
      </c>
      <c r="T110" s="241"/>
      <c r="U110" s="213"/>
      <c r="V110" s="214" t="str">
        <f>IF(T110="","",E110)</f>
        <v/>
      </c>
      <c r="W110" s="214" t="str">
        <f>IF(T110="","",_xlfn.NORM.S.INV((1+U110)/2))</f>
        <v/>
      </c>
      <c r="X110" s="214" t="str">
        <f>IF(T110="","",SQRT((T110/W110)^2-V110^2))</f>
        <v/>
      </c>
      <c r="Y110" s="380" t="str">
        <f>IF(T110="","",ROUND(((A110+T110)-(A110-T110))/(2*E110),1))</f>
        <v/>
      </c>
      <c r="Z110" s="239">
        <f>IF(Y110&gt;=4,T110,T110-V110*(1.04-EXP(0.38*LN(Y110)-0.54)))</f>
        <v>0</v>
      </c>
      <c r="AA110" s="214" t="str">
        <f>IF(T110="","",SQRT(X110^2+V110^2))</f>
        <v/>
      </c>
      <c r="AB110" s="214" t="str">
        <f>IF(T110="","",T110/X110)</f>
        <v/>
      </c>
      <c r="AC110" s="380" t="str">
        <f>IF(T110="","",Z110/AA110)</f>
        <v/>
      </c>
      <c r="AD110" s="380" t="str">
        <f>IF(T110="","",X110/AA110)</f>
        <v/>
      </c>
      <c r="AE110" s="213" t="str">
        <f>IF(T110="","",2*(BIVAR((-AB110),AC110,AD110)-BIVAR(-AB110,-AC110,AD110)))</f>
        <v/>
      </c>
      <c r="AF110" s="215" t="str">
        <f>IF(T110="","",2*(BIVAR(AB110,-AC110,AD110)-BIVAR(-AB110,-AC110,AD110)))</f>
        <v/>
      </c>
    </row>
    <row r="111" spans="1:32" ht="15.75" customHeight="1" x14ac:dyDescent="0.55000000000000004">
      <c r="A111" s="640"/>
      <c r="B111" s="641"/>
      <c r="C111" s="637"/>
      <c r="D111" s="637"/>
      <c r="E111" s="392" t="str">
        <f t="shared" ref="E111:E113" si="2">IF(A111="","",(2*$L$82*(1/SQRT(3)))+((0.0016%*ABS(A111))+0.000001450377377))</f>
        <v/>
      </c>
      <c r="F111" s="385" t="str">
        <f>IF(A111="","",ROUND(((A111+T111)-(A111-T111))/(2*E111),1)&amp;":1")</f>
        <v/>
      </c>
      <c r="G111" s="385"/>
      <c r="H111" s="637" t="str">
        <f>IF(A111="","",A111-C111)</f>
        <v/>
      </c>
      <c r="I111" s="637"/>
      <c r="J111" s="637">
        <f>IF(Y111&lt;4,Z111,T111)</f>
        <v>0</v>
      </c>
      <c r="K111" s="637"/>
      <c r="L111" s="385" t="str">
        <f>IF(AE111="","",IF(AE111&lt;2%,"&lt; 2%", "&gt; 2%"))</f>
        <v/>
      </c>
      <c r="M111" s="638" t="str">
        <f>IF(H111="","",IF(ABS(H111)+ABS(E111)&lt;ABS(J111),"Pass",IF(ABS(H111)-ABS(E111)&gt;ABS(J111),"Fail",IF(AND(ABS(H111)+ABS(E111)&gt;ABS(J111),ABS(H111)-ABS(E111)&lt;ABS(J111)),"-",""))))</f>
        <v/>
      </c>
      <c r="N111" s="639"/>
      <c r="Q111" s="209">
        <f>IF(Y111&lt;4,-Z111,-T111)</f>
        <v>0</v>
      </c>
      <c r="R111" s="209">
        <f>IF(Y111&lt;4,Z111,T111)</f>
        <v>0</v>
      </c>
      <c r="T111" s="354"/>
      <c r="U111" s="183"/>
      <c r="V111" s="383" t="str">
        <f>IF(T111="","",E111)</f>
        <v/>
      </c>
      <c r="W111" s="383" t="str">
        <f>IF(T111="","",_xlfn.NORM.S.INV((1+U111)/2))</f>
        <v/>
      </c>
      <c r="X111" s="383" t="str">
        <f>IF(T111="","",SQRT((T111/W111)^2-V111^2))</f>
        <v/>
      </c>
      <c r="Y111" s="360" t="str">
        <f>IF(T111="","",ROUND(((A111+T111)-(A111-T111))/(2*E111),1))</f>
        <v/>
      </c>
      <c r="Z111" s="382">
        <f>IF(Y111&gt;=4,T111,T111-V111*(1.04-EXP(0.38*LN(Y111)-0.54)))</f>
        <v>0</v>
      </c>
      <c r="AA111" s="383" t="str">
        <f>IF(T111="","",SQRT(X111^2+V111^2))</f>
        <v/>
      </c>
      <c r="AB111" s="383" t="str">
        <f>IF(T111="","",T111/X111)</f>
        <v/>
      </c>
      <c r="AC111" s="360" t="str">
        <f>IF(T111="","",Z111/AA111)</f>
        <v/>
      </c>
      <c r="AD111" s="360" t="str">
        <f>IF(T111="","",X111/AA111)</f>
        <v/>
      </c>
      <c r="AE111" s="183" t="str">
        <f>IF(T111="","",2*(BIVAR((-AB111),AC111,AD111)-BIVAR(-AB111,-AC111,AD111)))</f>
        <v/>
      </c>
      <c r="AF111" s="184" t="str">
        <f>IF(T111="","",2*(BIVAR(AB111,-AC111,AD111)-BIVAR(-AB111,-AC111,AD111)))</f>
        <v/>
      </c>
    </row>
    <row r="112" spans="1:32" ht="15.75" customHeight="1" x14ac:dyDescent="0.55000000000000004">
      <c r="A112" s="640"/>
      <c r="B112" s="641"/>
      <c r="C112" s="637"/>
      <c r="D112" s="637"/>
      <c r="E112" s="392" t="str">
        <f t="shared" si="2"/>
        <v/>
      </c>
      <c r="F112" s="385" t="str">
        <f>IF(A112="","",ROUND(((A112+T112)-(A112-T112))/(2*E112),1)&amp;":1")</f>
        <v/>
      </c>
      <c r="G112" s="385"/>
      <c r="H112" s="637" t="str">
        <f>IF(A112="","",A112-C112)</f>
        <v/>
      </c>
      <c r="I112" s="637"/>
      <c r="J112" s="637">
        <f>IF(Y112&lt;4,Z112,T112)</f>
        <v>0</v>
      </c>
      <c r="K112" s="637"/>
      <c r="L112" s="385" t="str">
        <f>IF(AE112="","",IF(AE112&lt;2%,"&lt; 2%", "&gt; 2%"))</f>
        <v/>
      </c>
      <c r="M112" s="638" t="str">
        <f>IF(H112="","",IF(ABS(H112)+ABS(E112)&lt;ABS(J112),"Pass",IF(ABS(H112)-ABS(E112)&gt;ABS(J112),"Fail",IF(AND(ABS(H112)+ABS(E112)&gt;ABS(J112),ABS(H112)-ABS(E112)&lt;ABS(J112)),"-",""))))</f>
        <v/>
      </c>
      <c r="N112" s="639"/>
      <c r="Q112" s="209">
        <f>IF(Y112&lt;4,-Z112,-T112)</f>
        <v>0</v>
      </c>
      <c r="R112" s="209">
        <f>IF(Y112&lt;4,Z112,T112)</f>
        <v>0</v>
      </c>
      <c r="T112" s="354"/>
      <c r="U112" s="183"/>
      <c r="V112" s="383" t="str">
        <f>IF(T112="","",E112)</f>
        <v/>
      </c>
      <c r="W112" s="383" t="str">
        <f>IF(T112="","",_xlfn.NORM.S.INV((1+U112)/2))</f>
        <v/>
      </c>
      <c r="X112" s="383" t="str">
        <f>IF(T112="","",SQRT((T112/W112)^2-V112^2))</f>
        <v/>
      </c>
      <c r="Y112" s="360" t="str">
        <f>IF(T112="","",ROUND(((A112+T112)-(A112-T112))/(2*E112),1))</f>
        <v/>
      </c>
      <c r="Z112" s="382">
        <f>IF(Y112&gt;=4,T112,T112-V112*(1.04-EXP(0.38*LN(Y112)-0.54)))</f>
        <v>0</v>
      </c>
      <c r="AA112" s="383" t="str">
        <f>IF(T112="","",SQRT(X112^2+V112^2))</f>
        <v/>
      </c>
      <c r="AB112" s="383" t="str">
        <f>IF(T112="","",T112/X112)</f>
        <v/>
      </c>
      <c r="AC112" s="360" t="str">
        <f>IF(T112="","",Z112/AA112)</f>
        <v/>
      </c>
      <c r="AD112" s="360" t="str">
        <f>IF(T112="","",X112/AA112)</f>
        <v/>
      </c>
      <c r="AE112" s="183" t="str">
        <f>IF(T112="","",2*(BIVAR((-AB112),AC112,AD112)-BIVAR(-AB112,-AC112,AD112)))</f>
        <v/>
      </c>
      <c r="AF112" s="184" t="str">
        <f>IF(T112="","",2*(BIVAR(AB112,-AC112,AD112)-BIVAR(-AB112,-AC112,AD112)))</f>
        <v/>
      </c>
    </row>
    <row r="113" spans="1:32" ht="15.75" customHeight="1" thickBot="1" x14ac:dyDescent="0.6">
      <c r="A113" s="632"/>
      <c r="B113" s="633"/>
      <c r="C113" s="634"/>
      <c r="D113" s="634"/>
      <c r="E113" s="391" t="str">
        <f t="shared" si="2"/>
        <v/>
      </c>
      <c r="F113" s="388" t="str">
        <f>IF(A113="","",ROUND(((A113+T113)-(A113-T113))/(2*E113),1)&amp;":1")</f>
        <v/>
      </c>
      <c r="G113" s="388"/>
      <c r="H113" s="634" t="str">
        <f>IF(A113="","",A113-C113)</f>
        <v/>
      </c>
      <c r="I113" s="634"/>
      <c r="J113" s="634">
        <f>IF(Y113&lt;4,Z113,T113)</f>
        <v>0</v>
      </c>
      <c r="K113" s="634"/>
      <c r="L113" s="388" t="str">
        <f>IF(AE113="","",IF(AE113&lt;2%,"&lt; 2%", "&gt; 2%"))</f>
        <v/>
      </c>
      <c r="M113" s="635" t="str">
        <f>IF(H113="","",IF(ABS(H113)+ABS(E113)&lt;ABS(J113),"Pass",IF(ABS(H113)-ABS(E113)&gt;ABS(J113),"Fail",IF(AND(ABS(H113)+ABS(E113)&gt;ABS(J113),ABS(H113)-ABS(E113)&lt;ABS(J113)),"-",""))))</f>
        <v/>
      </c>
      <c r="N113" s="636"/>
      <c r="Q113" s="209">
        <f>IF(Y113&lt;4,-Z113,-T113)</f>
        <v>0</v>
      </c>
      <c r="R113" s="209">
        <f>IF(Y113&lt;4,Z113,T113)</f>
        <v>0</v>
      </c>
      <c r="T113" s="351"/>
      <c r="U113" s="185"/>
      <c r="V113" s="353" t="str">
        <f>IF(T113="","",E113)</f>
        <v/>
      </c>
      <c r="W113" s="353" t="str">
        <f>IF(T113="","",_xlfn.NORM.S.INV((1+U113)/2))</f>
        <v/>
      </c>
      <c r="X113" s="353" t="str">
        <f>IF(T113="","",SQRT((T113/W113)^2-V113^2))</f>
        <v/>
      </c>
      <c r="Y113" s="361" t="str">
        <f>IF(T113="","",ROUND(((A113+T113)-(A113-T113))/(2*E113),1))</f>
        <v/>
      </c>
      <c r="Z113" s="352">
        <f>IF(Y113&gt;=4,T113,T113-V113*(1.04-EXP(0.38*LN(Y113)-0.54)))</f>
        <v>0</v>
      </c>
      <c r="AA113" s="353" t="str">
        <f>IF(T113="","",SQRT(X113^2+V113^2))</f>
        <v/>
      </c>
      <c r="AB113" s="353" t="str">
        <f>IF(T113="","",T113/X113)</f>
        <v/>
      </c>
      <c r="AC113" s="361" t="str">
        <f>IF(T113="","",Z113/AA113)</f>
        <v/>
      </c>
      <c r="AD113" s="361" t="str">
        <f>IF(T113="","",X113/AA113)</f>
        <v/>
      </c>
      <c r="AE113" s="185" t="str">
        <f>IF(T113="","",2*(BIVAR((-AB113),AC113,AD113)-BIVAR(-AB113,-AC113,AD113)))</f>
        <v/>
      </c>
      <c r="AF113" s="187" t="str">
        <f>IF(T113="","",2*(BIVAR(AB113,-AC113,AD113)-BIVAR(-AB113,-AC113,AD113)))</f>
        <v/>
      </c>
    </row>
    <row r="114" spans="1:32" ht="15.75" customHeight="1" x14ac:dyDescent="0.55000000000000004">
      <c r="A114" s="293"/>
      <c r="B114" s="293"/>
      <c r="C114" s="294"/>
      <c r="D114" s="294"/>
      <c r="E114" s="294"/>
      <c r="F114" s="367"/>
      <c r="G114" s="367"/>
      <c r="H114" s="294"/>
      <c r="I114" s="294"/>
      <c r="J114" s="294"/>
      <c r="K114" s="294"/>
      <c r="L114" s="367"/>
      <c r="M114" s="368"/>
      <c r="N114" s="368"/>
      <c r="Q114" s="209"/>
      <c r="R114" s="209"/>
      <c r="T114" s="293"/>
      <c r="U114" s="295"/>
      <c r="V114" s="294"/>
      <c r="W114" s="294"/>
      <c r="X114" s="294"/>
      <c r="Y114" s="367"/>
      <c r="Z114" s="293"/>
      <c r="AA114" s="294"/>
      <c r="AB114" s="294"/>
      <c r="AC114" s="367"/>
      <c r="AD114" s="367"/>
      <c r="AE114" s="295"/>
      <c r="AF114" s="295"/>
    </row>
    <row r="116" spans="1:32" ht="15" customHeight="1" x14ac:dyDescent="0.55000000000000004">
      <c r="A116" s="657" t="s">
        <v>1774</v>
      </c>
      <c r="B116" s="657"/>
      <c r="C116" s="657"/>
      <c r="D116" s="657"/>
      <c r="E116" s="657"/>
      <c r="F116" s="657"/>
      <c r="G116" s="657"/>
      <c r="H116" s="657"/>
      <c r="I116" s="657"/>
      <c r="J116" s="657"/>
      <c r="K116" s="657"/>
      <c r="L116" s="657"/>
      <c r="M116" s="657"/>
      <c r="N116" s="657"/>
    </row>
    <row r="117" spans="1:32" ht="15" customHeight="1" x14ac:dyDescent="0.55000000000000004">
      <c r="A117" s="657"/>
      <c r="B117" s="657"/>
      <c r="C117" s="657"/>
      <c r="D117" s="657"/>
      <c r="E117" s="657"/>
      <c r="F117" s="657"/>
      <c r="G117" s="657"/>
      <c r="H117" s="657"/>
      <c r="I117" s="657"/>
      <c r="J117" s="657"/>
      <c r="K117" s="657"/>
      <c r="L117" s="657"/>
      <c r="M117" s="657"/>
      <c r="N117" s="657"/>
    </row>
    <row r="118" spans="1:32" ht="15" customHeight="1" x14ac:dyDescent="0.55000000000000004">
      <c r="A118" s="657"/>
      <c r="B118" s="657"/>
      <c r="C118" s="657"/>
      <c r="D118" s="657"/>
      <c r="E118" s="657"/>
      <c r="F118" s="657"/>
      <c r="G118" s="657"/>
      <c r="H118" s="657"/>
      <c r="I118" s="657"/>
      <c r="J118" s="657"/>
      <c r="K118" s="657"/>
      <c r="L118" s="657"/>
      <c r="M118" s="657"/>
      <c r="N118" s="657"/>
    </row>
    <row r="119" spans="1:32" ht="15" customHeight="1" x14ac:dyDescent="0.55000000000000004">
      <c r="A119" s="657"/>
      <c r="B119" s="657"/>
      <c r="C119" s="657"/>
      <c r="D119" s="657"/>
      <c r="E119" s="657"/>
      <c r="F119" s="657"/>
      <c r="G119" s="657"/>
      <c r="H119" s="657"/>
      <c r="I119" s="657"/>
      <c r="J119" s="657"/>
      <c r="K119" s="657"/>
      <c r="L119" s="657"/>
      <c r="M119" s="657"/>
      <c r="N119" s="657"/>
    </row>
    <row r="120" spans="1:32" ht="15" customHeight="1" x14ac:dyDescent="0.55000000000000004">
      <c r="A120" s="657"/>
      <c r="B120" s="657"/>
      <c r="C120" s="657"/>
      <c r="D120" s="657"/>
      <c r="E120" s="657"/>
      <c r="F120" s="657"/>
      <c r="G120" s="657"/>
      <c r="H120" s="657"/>
      <c r="I120" s="657"/>
      <c r="J120" s="657"/>
      <c r="K120" s="657"/>
      <c r="L120" s="657"/>
      <c r="M120" s="657"/>
      <c r="N120" s="657"/>
    </row>
    <row r="121" spans="1:32" ht="15" customHeight="1" x14ac:dyDescent="0.55000000000000004">
      <c r="A121" s="657" t="s">
        <v>2600</v>
      </c>
      <c r="B121" s="657"/>
      <c r="C121" s="657"/>
      <c r="D121" s="657"/>
      <c r="E121" s="657"/>
      <c r="F121" s="657"/>
      <c r="G121" s="657"/>
      <c r="H121" s="657"/>
      <c r="I121" s="657"/>
      <c r="J121" s="657"/>
      <c r="K121" s="657"/>
      <c r="L121" s="657"/>
      <c r="M121" s="657"/>
      <c r="N121" s="657"/>
    </row>
    <row r="122" spans="1:32" ht="15" customHeight="1" x14ac:dyDescent="0.55000000000000004">
      <c r="A122" s="657"/>
      <c r="B122" s="657"/>
      <c r="C122" s="657"/>
      <c r="D122" s="657"/>
      <c r="E122" s="657"/>
      <c r="F122" s="657"/>
      <c r="G122" s="657"/>
      <c r="H122" s="657"/>
      <c r="I122" s="657"/>
      <c r="J122" s="657"/>
      <c r="K122" s="657"/>
      <c r="L122" s="657"/>
      <c r="M122" s="657"/>
      <c r="N122" s="657"/>
    </row>
    <row r="123" spans="1:32" ht="15" customHeight="1" x14ac:dyDescent="0.55000000000000004">
      <c r="A123" s="657"/>
      <c r="B123" s="657"/>
      <c r="C123" s="657"/>
      <c r="D123" s="657"/>
      <c r="E123" s="657"/>
      <c r="F123" s="657"/>
      <c r="G123" s="657"/>
      <c r="H123" s="657"/>
      <c r="I123" s="657"/>
      <c r="J123" s="657"/>
      <c r="K123" s="657"/>
      <c r="L123" s="657"/>
      <c r="M123" s="657"/>
      <c r="N123" s="657"/>
    </row>
    <row r="124" spans="1:32" ht="15" customHeight="1" x14ac:dyDescent="0.55000000000000004">
      <c r="A124" s="657"/>
      <c r="B124" s="657"/>
      <c r="C124" s="657"/>
      <c r="D124" s="657"/>
      <c r="E124" s="657"/>
      <c r="F124" s="657"/>
      <c r="G124" s="657"/>
      <c r="H124" s="657"/>
      <c r="I124" s="657"/>
      <c r="J124" s="657"/>
      <c r="K124" s="657"/>
      <c r="L124" s="657"/>
      <c r="M124" s="657"/>
      <c r="N124" s="657"/>
    </row>
    <row r="125" spans="1:32" ht="15" customHeight="1" x14ac:dyDescent="0.55000000000000004">
      <c r="A125" s="657"/>
      <c r="B125" s="657"/>
      <c r="C125" s="657"/>
      <c r="D125" s="657"/>
      <c r="E125" s="657"/>
      <c r="F125" s="657"/>
      <c r="G125" s="657"/>
      <c r="H125" s="657"/>
      <c r="I125" s="657"/>
      <c r="J125" s="657"/>
      <c r="K125" s="657"/>
      <c r="L125" s="657"/>
      <c r="M125" s="657"/>
      <c r="N125" s="657"/>
    </row>
    <row r="126" spans="1:32" ht="15" customHeight="1" x14ac:dyDescent="0.55000000000000004">
      <c r="A126" s="657" t="s">
        <v>2684</v>
      </c>
      <c r="B126" s="657"/>
      <c r="C126" s="657"/>
      <c r="D126" s="657"/>
      <c r="E126" s="657"/>
      <c r="F126" s="657"/>
      <c r="G126" s="657"/>
      <c r="H126" s="657"/>
      <c r="I126" s="657"/>
      <c r="J126" s="657"/>
      <c r="K126" s="657"/>
      <c r="L126" s="657"/>
      <c r="M126" s="657"/>
      <c r="N126" s="657"/>
    </row>
    <row r="127" spans="1:32" ht="15" x14ac:dyDescent="0.55000000000000004">
      <c r="A127" s="657"/>
      <c r="B127" s="657"/>
      <c r="C127" s="657"/>
      <c r="D127" s="657"/>
      <c r="E127" s="657"/>
      <c r="F127" s="657"/>
      <c r="G127" s="657"/>
      <c r="H127" s="657"/>
      <c r="I127" s="657"/>
      <c r="J127" s="657"/>
      <c r="K127" s="657"/>
      <c r="L127" s="657"/>
      <c r="M127" s="657"/>
      <c r="N127" s="657"/>
    </row>
    <row r="128" spans="1:32" ht="15" x14ac:dyDescent="0.55000000000000004">
      <c r="A128" s="657"/>
      <c r="B128" s="657"/>
      <c r="C128" s="657"/>
      <c r="D128" s="657"/>
      <c r="E128" s="657"/>
      <c r="F128" s="657"/>
      <c r="G128" s="657"/>
      <c r="H128" s="657"/>
      <c r="I128" s="657"/>
      <c r="J128" s="657"/>
      <c r="K128" s="657"/>
      <c r="L128" s="657"/>
      <c r="M128" s="657"/>
      <c r="N128" s="657"/>
    </row>
    <row r="129" spans="1:16" ht="15" x14ac:dyDescent="0.55000000000000004">
      <c r="A129" s="657"/>
      <c r="B129" s="657"/>
      <c r="C129" s="657"/>
      <c r="D129" s="657"/>
      <c r="E129" s="657"/>
      <c r="F129" s="657"/>
      <c r="G129" s="657"/>
      <c r="H129" s="657"/>
      <c r="I129" s="657"/>
      <c r="J129" s="657"/>
      <c r="K129" s="657"/>
      <c r="L129" s="657"/>
      <c r="M129" s="657"/>
      <c r="N129" s="657"/>
    </row>
    <row r="130" spans="1:16" ht="15" x14ac:dyDescent="0.55000000000000004">
      <c r="A130" s="657"/>
      <c r="B130" s="657"/>
      <c r="C130" s="657"/>
      <c r="D130" s="657"/>
      <c r="E130" s="657"/>
      <c r="F130" s="657"/>
      <c r="G130" s="657"/>
      <c r="H130" s="657"/>
      <c r="I130" s="657"/>
      <c r="J130" s="657"/>
      <c r="K130" s="657"/>
      <c r="L130" s="657"/>
      <c r="M130" s="657"/>
      <c r="N130" s="657"/>
    </row>
    <row r="131" spans="1:16" ht="15" customHeight="1" x14ac:dyDescent="0.55000000000000004">
      <c r="A131" s="657" t="s">
        <v>2622</v>
      </c>
      <c r="B131" s="657"/>
      <c r="C131" s="657"/>
      <c r="D131" s="657"/>
      <c r="E131" s="657"/>
      <c r="F131" s="657"/>
      <c r="G131" s="657"/>
      <c r="H131" s="657"/>
      <c r="I131" s="657"/>
      <c r="J131" s="657"/>
      <c r="K131" s="657"/>
      <c r="L131" s="657"/>
      <c r="M131" s="657"/>
      <c r="N131" s="657"/>
    </row>
    <row r="132" spans="1:16" ht="15" customHeight="1" x14ac:dyDescent="0.55000000000000004">
      <c r="A132" s="657"/>
      <c r="B132" s="657"/>
      <c r="C132" s="657"/>
      <c r="D132" s="657"/>
      <c r="E132" s="657"/>
      <c r="F132" s="657"/>
      <c r="G132" s="657"/>
      <c r="H132" s="657"/>
      <c r="I132" s="657"/>
      <c r="J132" s="657"/>
      <c r="K132" s="657"/>
      <c r="L132" s="657"/>
      <c r="M132" s="657"/>
      <c r="N132" s="657"/>
    </row>
    <row r="133" spans="1:16" ht="15" customHeight="1" x14ac:dyDescent="0.55000000000000004">
      <c r="A133" s="657"/>
      <c r="B133" s="657"/>
      <c r="C133" s="657"/>
      <c r="D133" s="657"/>
      <c r="E133" s="657"/>
      <c r="F133" s="657"/>
      <c r="G133" s="657"/>
      <c r="H133" s="657"/>
      <c r="I133" s="657"/>
      <c r="J133" s="657"/>
      <c r="K133" s="657"/>
      <c r="L133" s="657"/>
      <c r="M133" s="657"/>
      <c r="N133" s="657"/>
    </row>
    <row r="134" spans="1:16" ht="15" customHeight="1" x14ac:dyDescent="0.55000000000000004">
      <c r="A134" s="657" t="s">
        <v>2601</v>
      </c>
      <c r="B134" s="657"/>
      <c r="C134" s="657"/>
      <c r="D134" s="657"/>
      <c r="E134" s="657"/>
      <c r="F134" s="657"/>
      <c r="G134" s="657"/>
      <c r="H134" s="657"/>
      <c r="I134" s="657"/>
      <c r="J134" s="657"/>
      <c r="K134" s="657"/>
      <c r="L134" s="657"/>
      <c r="M134" s="657"/>
      <c r="N134" s="657"/>
    </row>
    <row r="135" spans="1:16" ht="15" customHeight="1" x14ac:dyDescent="0.55000000000000004">
      <c r="A135" s="657"/>
      <c r="B135" s="657"/>
      <c r="C135" s="657"/>
      <c r="D135" s="657"/>
      <c r="E135" s="657"/>
      <c r="F135" s="657"/>
      <c r="G135" s="657"/>
      <c r="H135" s="657"/>
      <c r="I135" s="657"/>
      <c r="J135" s="657"/>
      <c r="K135" s="657"/>
      <c r="L135" s="657"/>
      <c r="M135" s="657"/>
      <c r="N135" s="657"/>
    </row>
    <row r="136" spans="1:16" ht="15" x14ac:dyDescent="0.55000000000000004"/>
    <row r="137" spans="1:16" ht="15.3" thickBot="1" x14ac:dyDescent="0.6"/>
    <row r="138" spans="1:16" ht="15" customHeight="1" x14ac:dyDescent="0.55000000000000004">
      <c r="A138" s="648"/>
      <c r="B138" s="649"/>
      <c r="C138" s="649"/>
      <c r="D138" s="649"/>
      <c r="E138" s="649"/>
      <c r="F138" s="649"/>
      <c r="G138" s="649"/>
      <c r="H138" s="649"/>
      <c r="I138" s="649"/>
      <c r="J138" s="649"/>
      <c r="K138" s="649"/>
      <c r="L138" s="649"/>
      <c r="M138" s="649"/>
      <c r="N138" s="650"/>
      <c r="O138" s="364"/>
      <c r="P138" s="364"/>
    </row>
    <row r="139" spans="1:16" ht="15" customHeight="1" x14ac:dyDescent="0.55000000000000004">
      <c r="A139" s="651"/>
      <c r="B139" s="652"/>
      <c r="C139" s="652"/>
      <c r="D139" s="652"/>
      <c r="E139" s="652"/>
      <c r="F139" s="652"/>
      <c r="G139" s="652"/>
      <c r="H139" s="652"/>
      <c r="I139" s="652"/>
      <c r="J139" s="652"/>
      <c r="K139" s="652"/>
      <c r="L139" s="652"/>
      <c r="M139" s="652"/>
      <c r="N139" s="653"/>
      <c r="O139" s="364"/>
      <c r="P139" s="364"/>
    </row>
    <row r="140" spans="1:16" ht="15" customHeight="1" x14ac:dyDescent="0.55000000000000004">
      <c r="A140" s="651"/>
      <c r="B140" s="652"/>
      <c r="C140" s="652"/>
      <c r="D140" s="652"/>
      <c r="E140" s="652"/>
      <c r="F140" s="652"/>
      <c r="G140" s="652"/>
      <c r="H140" s="652"/>
      <c r="I140" s="652"/>
      <c r="J140" s="652"/>
      <c r="K140" s="652"/>
      <c r="L140" s="652"/>
      <c r="M140" s="652"/>
      <c r="N140" s="653"/>
      <c r="O140" s="364"/>
      <c r="P140" s="364"/>
    </row>
    <row r="141" spans="1:16" ht="15.75" customHeight="1" thickBot="1" x14ac:dyDescent="0.6">
      <c r="A141" s="654"/>
      <c r="B141" s="655"/>
      <c r="C141" s="655"/>
      <c r="D141" s="655"/>
      <c r="E141" s="655"/>
      <c r="F141" s="655"/>
      <c r="G141" s="655"/>
      <c r="H141" s="655"/>
      <c r="I141" s="655"/>
      <c r="J141" s="655"/>
      <c r="K141" s="655"/>
      <c r="L141" s="655"/>
      <c r="M141" s="655"/>
      <c r="N141" s="656"/>
      <c r="O141" s="364"/>
      <c r="P141" s="363"/>
    </row>
    <row r="142" spans="1:16" ht="15.75" customHeight="1" x14ac:dyDescent="0.55000000000000004">
      <c r="A142" s="364"/>
      <c r="B142" s="364"/>
      <c r="C142" s="364"/>
      <c r="D142" s="364"/>
      <c r="E142" s="364"/>
      <c r="F142" s="364"/>
      <c r="G142" s="364"/>
      <c r="H142" s="364"/>
      <c r="I142" s="364"/>
      <c r="J142" s="364"/>
      <c r="K142" s="364"/>
      <c r="L142" s="364"/>
      <c r="M142" s="364"/>
      <c r="N142" s="364"/>
      <c r="O142" s="364"/>
      <c r="P142" s="363"/>
    </row>
    <row r="143" spans="1:16" ht="15" x14ac:dyDescent="0.55000000000000004">
      <c r="A143" s="363"/>
      <c r="B143" s="374"/>
      <c r="C143" s="374"/>
      <c r="D143" s="374"/>
      <c r="E143" s="374"/>
      <c r="F143" s="374"/>
      <c r="G143" s="374"/>
      <c r="H143" s="374"/>
      <c r="I143" s="374"/>
      <c r="J143" s="374"/>
      <c r="K143" s="374"/>
      <c r="L143" s="374"/>
      <c r="M143" s="374"/>
      <c r="N143" s="374"/>
      <c r="O143" s="374"/>
      <c r="P143" s="363"/>
    </row>
    <row r="144" spans="1:16" ht="21" customHeight="1" x14ac:dyDescent="0.55000000000000004">
      <c r="B144" s="244"/>
      <c r="C144" s="244"/>
      <c r="D144" s="568" t="s">
        <v>48</v>
      </c>
      <c r="E144" s="568"/>
      <c r="F144" s="568"/>
      <c r="G144" s="568"/>
      <c r="H144" s="568"/>
      <c r="I144" s="568"/>
      <c r="J144" s="568"/>
      <c r="K144" s="568"/>
      <c r="L144" s="362"/>
      <c r="M144" s="362"/>
      <c r="P144" s="363"/>
    </row>
    <row r="145" spans="1:32" ht="21" customHeight="1" x14ac:dyDescent="0.55000000000000004">
      <c r="B145" s="244"/>
      <c r="C145" s="244"/>
      <c r="D145" s="568"/>
      <c r="E145" s="568"/>
      <c r="F145" s="568"/>
      <c r="G145" s="568"/>
      <c r="H145" s="568"/>
      <c r="I145" s="568"/>
      <c r="J145" s="568"/>
      <c r="K145" s="568"/>
      <c r="L145" s="362"/>
      <c r="M145" s="362"/>
      <c r="P145" s="363"/>
    </row>
    <row r="146" spans="1:32" ht="21" customHeight="1" x14ac:dyDescent="0.55000000000000004">
      <c r="B146" s="244"/>
      <c r="C146" s="244"/>
      <c r="D146" s="568"/>
      <c r="E146" s="568"/>
      <c r="F146" s="568"/>
      <c r="G146" s="568"/>
      <c r="H146" s="568"/>
      <c r="I146" s="568"/>
      <c r="J146" s="568"/>
      <c r="K146" s="568"/>
      <c r="L146" s="362"/>
      <c r="M146" s="362"/>
      <c r="P146" s="363"/>
    </row>
    <row r="147" spans="1:32" ht="21" customHeight="1" x14ac:dyDescent="0.55000000000000004">
      <c r="B147" s="244"/>
      <c r="C147" s="244"/>
      <c r="D147" s="569" t="s">
        <v>2682</v>
      </c>
      <c r="E147" s="569"/>
      <c r="F147" s="569"/>
      <c r="G147" s="569"/>
      <c r="H147" s="569"/>
      <c r="I147" s="569"/>
      <c r="J147" s="569"/>
      <c r="K147" s="569"/>
      <c r="L147" s="362"/>
      <c r="M147" s="362"/>
      <c r="P147" s="363"/>
    </row>
    <row r="148" spans="1:32" ht="21" customHeight="1" x14ac:dyDescent="0.7">
      <c r="B148" s="244"/>
      <c r="C148" s="244"/>
      <c r="D148" s="569"/>
      <c r="E148" s="569"/>
      <c r="F148" s="569"/>
      <c r="G148" s="569"/>
      <c r="H148" s="569"/>
      <c r="I148" s="569"/>
      <c r="J148" s="569"/>
      <c r="K148" s="569"/>
      <c r="L148" s="245"/>
      <c r="M148" s="245"/>
      <c r="P148" s="363"/>
    </row>
    <row r="149" spans="1:32" ht="21" customHeight="1" x14ac:dyDescent="0.55000000000000004">
      <c r="B149" s="244"/>
      <c r="C149" s="244"/>
      <c r="D149" s="569"/>
      <c r="E149" s="569"/>
      <c r="F149" s="569"/>
      <c r="G149" s="569"/>
      <c r="H149" s="569"/>
      <c r="I149" s="569"/>
      <c r="J149" s="569"/>
      <c r="K149" s="569"/>
      <c r="L149" s="362"/>
      <c r="M149" s="362"/>
      <c r="P149" s="363"/>
    </row>
    <row r="150" spans="1:32" ht="16.5" customHeight="1" thickBot="1" x14ac:dyDescent="0.6">
      <c r="B150" s="371"/>
      <c r="C150" s="371"/>
      <c r="D150" s="369"/>
      <c r="E150" s="369"/>
      <c r="F150" s="369"/>
      <c r="G150" s="369"/>
      <c r="H150" s="369"/>
      <c r="I150" s="369"/>
      <c r="J150" s="369"/>
      <c r="K150" s="369"/>
      <c r="L150" s="369"/>
      <c r="M150" s="369"/>
      <c r="N150" s="364"/>
      <c r="O150" s="364"/>
      <c r="P150" s="364"/>
    </row>
    <row r="151" spans="1:32" ht="18.75" customHeight="1" thickBot="1" x14ac:dyDescent="0.6">
      <c r="A151" s="644" t="s">
        <v>2782</v>
      </c>
      <c r="B151" s="645"/>
      <c r="C151" s="645"/>
      <c r="D151" s="645"/>
      <c r="E151" s="645"/>
      <c r="F151" s="645"/>
      <c r="G151" s="645"/>
      <c r="H151" s="645"/>
      <c r="I151" s="645"/>
      <c r="J151" s="645"/>
      <c r="K151" s="645"/>
      <c r="L151" s="645"/>
      <c r="M151" s="645"/>
      <c r="N151" s="646"/>
      <c r="T151" s="418" t="s">
        <v>2619</v>
      </c>
      <c r="U151" s="419"/>
      <c r="V151" s="419"/>
      <c r="W151" s="419"/>
      <c r="X151" s="419"/>
      <c r="Y151" s="419"/>
      <c r="Z151" s="419"/>
      <c r="AA151" s="419"/>
      <c r="AB151" s="419"/>
      <c r="AC151" s="419"/>
      <c r="AD151" s="419"/>
      <c r="AE151" s="419"/>
      <c r="AF151" s="420"/>
    </row>
    <row r="152" spans="1:32" ht="50.25" customHeight="1" thickBot="1" x14ac:dyDescent="0.6">
      <c r="A152" s="647" t="s">
        <v>0</v>
      </c>
      <c r="B152" s="642"/>
      <c r="C152" s="642" t="s">
        <v>2</v>
      </c>
      <c r="D152" s="642"/>
      <c r="E152" s="386" t="s">
        <v>1771</v>
      </c>
      <c r="F152" s="386" t="s">
        <v>1772</v>
      </c>
      <c r="G152" s="386" t="s">
        <v>1</v>
      </c>
      <c r="H152" s="642" t="s">
        <v>3</v>
      </c>
      <c r="I152" s="642"/>
      <c r="J152" s="642" t="s">
        <v>5</v>
      </c>
      <c r="K152" s="642"/>
      <c r="L152" s="386" t="s">
        <v>2623</v>
      </c>
      <c r="M152" s="642" t="s">
        <v>2621</v>
      </c>
      <c r="N152" s="643"/>
      <c r="Q152" s="375" t="s">
        <v>58</v>
      </c>
      <c r="R152" s="375" t="s">
        <v>59</v>
      </c>
      <c r="T152" s="240" t="s">
        <v>2607</v>
      </c>
      <c r="U152" s="358" t="s">
        <v>2608</v>
      </c>
      <c r="V152" s="358" t="s">
        <v>2609</v>
      </c>
      <c r="W152" s="358" t="s">
        <v>2610</v>
      </c>
      <c r="X152" s="358" t="s">
        <v>2611</v>
      </c>
      <c r="Y152" s="358" t="s">
        <v>2620</v>
      </c>
      <c r="Z152" s="358" t="s">
        <v>2613</v>
      </c>
      <c r="AA152" s="358" t="s">
        <v>2612</v>
      </c>
      <c r="AB152" s="358" t="s">
        <v>2614</v>
      </c>
      <c r="AC152" s="358" t="s">
        <v>2615</v>
      </c>
      <c r="AD152" s="358" t="s">
        <v>2616</v>
      </c>
      <c r="AE152" s="358" t="s">
        <v>2617</v>
      </c>
      <c r="AF152" s="359" t="s">
        <v>2618</v>
      </c>
    </row>
    <row r="153" spans="1:32" ht="15.75" customHeight="1" x14ac:dyDescent="0.55000000000000004">
      <c r="A153" s="640"/>
      <c r="B153" s="641"/>
      <c r="C153" s="637"/>
      <c r="D153" s="637"/>
      <c r="E153" s="392" t="str">
        <f>IF(A153="","",(2*$L$82*(1/SQRT(3)))+((0.0016%*ABS(A153))+0.000001450377377))</f>
        <v/>
      </c>
      <c r="F153" s="385" t="str">
        <f>IF(A153="","",ROUND(((A153+T153)-(A153-T153))/(2*E153),1)&amp;":1")</f>
        <v/>
      </c>
      <c r="G153" s="385"/>
      <c r="H153" s="637" t="str">
        <f>IF(A153="","",A153-C153)</f>
        <v/>
      </c>
      <c r="I153" s="637"/>
      <c r="J153" s="637">
        <f>IF(Y153&lt;4,Z153,T153)</f>
        <v>0</v>
      </c>
      <c r="K153" s="637"/>
      <c r="L153" s="385" t="str">
        <f>IF(AE153="","",IF(AE153&lt;2%,"&lt; 2%", "&gt; 2%"))</f>
        <v/>
      </c>
      <c r="M153" s="638" t="str">
        <f>IF(H153="","",IF(ABS(H153)+ABS(E153)&lt;ABS(J153),"Pass",IF(ABS(H153)-ABS(E153)&gt;ABS(J153),"Fail",IF(AND(ABS(H153)+ABS(E153)&gt;ABS(J153),ABS(H153)-ABS(E153)&lt;ABS(J153)),"-",""))))</f>
        <v/>
      </c>
      <c r="N153" s="639"/>
      <c r="Q153" s="209">
        <f>IF(Y153&lt;4,-Z153,-T153)</f>
        <v>0</v>
      </c>
      <c r="R153" s="209">
        <f>IF(Y153&lt;4,Z153,T153)</f>
        <v>0</v>
      </c>
      <c r="T153" s="241"/>
      <c r="U153" s="213"/>
      <c r="V153" s="214" t="str">
        <f>IF(T153="","",E153)</f>
        <v/>
      </c>
      <c r="W153" s="214" t="str">
        <f>IF(T153="","",_xlfn.NORM.S.INV((1+U153)/2))</f>
        <v/>
      </c>
      <c r="X153" s="214" t="str">
        <f>IF(T153="","",SQRT((T153/W153)^2-V153^2))</f>
        <v/>
      </c>
      <c r="Y153" s="380" t="str">
        <f>IF(T153="","",ROUND(((A153+T153)-(A153-T153))/(2*E153),1))</f>
        <v/>
      </c>
      <c r="Z153" s="239">
        <f>IF(Y153&gt;=4,T153,T153-V153*(1.04-EXP(0.38*LN(Y153)-0.54)))</f>
        <v>0</v>
      </c>
      <c r="AA153" s="214" t="str">
        <f>IF(T153="","",SQRT(X153^2+V153^2))</f>
        <v/>
      </c>
      <c r="AB153" s="214" t="str">
        <f>IF(T153="","",T153/X153)</f>
        <v/>
      </c>
      <c r="AC153" s="380" t="str">
        <f>IF(T153="","",Z153/AA153)</f>
        <v/>
      </c>
      <c r="AD153" s="380" t="str">
        <f>IF(T153="","",X153/AA153)</f>
        <v/>
      </c>
      <c r="AE153" s="213" t="str">
        <f>IF(T153="","",2*(BIVAR((-AB153),AC153,AD153)-BIVAR(-AB153,-AC153,AD153)))</f>
        <v/>
      </c>
      <c r="AF153" s="215" t="str">
        <f>IF(T153="","",2*(BIVAR(AB153,-AC153,AD153)-BIVAR(-AB153,-AC153,AD153)))</f>
        <v/>
      </c>
    </row>
    <row r="154" spans="1:32" ht="15.75" customHeight="1" x14ac:dyDescent="0.55000000000000004">
      <c r="A154" s="640"/>
      <c r="B154" s="641"/>
      <c r="C154" s="637"/>
      <c r="D154" s="637"/>
      <c r="E154" s="392" t="str">
        <f t="shared" ref="E154:E156" si="3">IF(A154="","",(2*$L$82*(1/SQRT(3)))+((0.0016%*ABS(A154))+0.000001450377377))</f>
        <v/>
      </c>
      <c r="F154" s="385" t="str">
        <f>IF(A154="","",ROUND(((A154+T154)-(A154-T154))/(2*E154),1)&amp;":1")</f>
        <v/>
      </c>
      <c r="G154" s="385"/>
      <c r="H154" s="637" t="str">
        <f>IF(A154="","",A154-C154)</f>
        <v/>
      </c>
      <c r="I154" s="637"/>
      <c r="J154" s="637">
        <f>IF(Y154&lt;4,Z154,T154)</f>
        <v>0</v>
      </c>
      <c r="K154" s="637"/>
      <c r="L154" s="385" t="str">
        <f>IF(AE154="","",IF(AE154&lt;2%,"&lt; 2%", "&gt; 2%"))</f>
        <v/>
      </c>
      <c r="M154" s="638" t="str">
        <f>IF(H154="","",IF(ABS(H154)+ABS(E154)&lt;ABS(J154),"Pass",IF(ABS(H154)-ABS(E154)&gt;ABS(J154),"Fail",IF(AND(ABS(H154)+ABS(E154)&gt;ABS(J154),ABS(H154)-ABS(E154)&lt;ABS(J154)),"-",""))))</f>
        <v/>
      </c>
      <c r="N154" s="639"/>
      <c r="Q154" s="209">
        <f>IF(Y154&lt;4,-Z154,-T154)</f>
        <v>0</v>
      </c>
      <c r="R154" s="209">
        <f>IF(Y154&lt;4,Z154,T154)</f>
        <v>0</v>
      </c>
      <c r="T154" s="354"/>
      <c r="U154" s="183"/>
      <c r="V154" s="383" t="str">
        <f>IF(T154="","",E154)</f>
        <v/>
      </c>
      <c r="W154" s="383" t="str">
        <f>IF(T154="","",_xlfn.NORM.S.INV((1+U154)/2))</f>
        <v/>
      </c>
      <c r="X154" s="383" t="str">
        <f>IF(T154="","",SQRT((T154/W154)^2-V154^2))</f>
        <v/>
      </c>
      <c r="Y154" s="360" t="str">
        <f>IF(T154="","",ROUND(((A154+T154)-(A154-T154))/(2*E154),1))</f>
        <v/>
      </c>
      <c r="Z154" s="382">
        <f>IF(Y154&gt;=4,T154,T154-V154*(1.04-EXP(0.38*LN(Y154)-0.54)))</f>
        <v>0</v>
      </c>
      <c r="AA154" s="383" t="str">
        <f>IF(T154="","",SQRT(X154^2+V154^2))</f>
        <v/>
      </c>
      <c r="AB154" s="383" t="str">
        <f>IF(T154="","",T154/X154)</f>
        <v/>
      </c>
      <c r="AC154" s="360" t="str">
        <f>IF(T154="","",Z154/AA154)</f>
        <v/>
      </c>
      <c r="AD154" s="360" t="str">
        <f>IF(T154="","",X154/AA154)</f>
        <v/>
      </c>
      <c r="AE154" s="183" t="str">
        <f>IF(T154="","",2*(BIVAR((-AB154),AC154,AD154)-BIVAR(-AB154,-AC154,AD154)))</f>
        <v/>
      </c>
      <c r="AF154" s="184" t="str">
        <f>IF(T154="","",2*(BIVAR(AB154,-AC154,AD154)-BIVAR(-AB154,-AC154,AD154)))</f>
        <v/>
      </c>
    </row>
    <row r="155" spans="1:32" ht="15.75" customHeight="1" x14ac:dyDescent="0.55000000000000004">
      <c r="A155" s="640"/>
      <c r="B155" s="641"/>
      <c r="C155" s="637"/>
      <c r="D155" s="637"/>
      <c r="E155" s="392" t="str">
        <f t="shared" si="3"/>
        <v/>
      </c>
      <c r="F155" s="385" t="str">
        <f>IF(A155="","",ROUND(((A155+T155)-(A155-T155))/(2*E155),1)&amp;":1")</f>
        <v/>
      </c>
      <c r="G155" s="385"/>
      <c r="H155" s="637" t="str">
        <f>IF(A155="","",A155-C155)</f>
        <v/>
      </c>
      <c r="I155" s="637"/>
      <c r="J155" s="637">
        <f>IF(Y155&lt;4,Z155,T155)</f>
        <v>0</v>
      </c>
      <c r="K155" s="637"/>
      <c r="L155" s="385" t="str">
        <f>IF(AE155="","",IF(AE155&lt;2%,"&lt; 2%", "&gt; 2%"))</f>
        <v/>
      </c>
      <c r="M155" s="638" t="str">
        <f>IF(H155="","",IF(ABS(H155)+ABS(E155)&lt;ABS(J155),"Pass",IF(ABS(H155)-ABS(E155)&gt;ABS(J155),"Fail",IF(AND(ABS(H155)+ABS(E155)&gt;ABS(J155),ABS(H155)-ABS(E155)&lt;ABS(J155)),"-",""))))</f>
        <v/>
      </c>
      <c r="N155" s="639"/>
      <c r="Q155" s="209">
        <f>IF(Y155&lt;4,-Z155,-T155)</f>
        <v>0</v>
      </c>
      <c r="R155" s="209">
        <f>IF(Y155&lt;4,Z155,T155)</f>
        <v>0</v>
      </c>
      <c r="T155" s="354"/>
      <c r="U155" s="183"/>
      <c r="V155" s="383" t="str">
        <f>IF(T155="","",E155)</f>
        <v/>
      </c>
      <c r="W155" s="383" t="str">
        <f>IF(T155="","",_xlfn.NORM.S.INV((1+U155)/2))</f>
        <v/>
      </c>
      <c r="X155" s="383" t="str">
        <f>IF(T155="","",SQRT((T155/W155)^2-V155^2))</f>
        <v/>
      </c>
      <c r="Y155" s="360" t="str">
        <f>IF(T155="","",ROUND(((A155+T155)-(A155-T155))/(2*E155),1))</f>
        <v/>
      </c>
      <c r="Z155" s="382">
        <f>IF(Y155&gt;=4,T155,T155-V155*(1.04-EXP(0.38*LN(Y155)-0.54)))</f>
        <v>0</v>
      </c>
      <c r="AA155" s="383" t="str">
        <f>IF(T155="","",SQRT(X155^2+V155^2))</f>
        <v/>
      </c>
      <c r="AB155" s="383" t="str">
        <f>IF(T155="","",T155/X155)</f>
        <v/>
      </c>
      <c r="AC155" s="360" t="str">
        <f>IF(T155="","",Z155/AA155)</f>
        <v/>
      </c>
      <c r="AD155" s="360" t="str">
        <f>IF(T155="","",X155/AA155)</f>
        <v/>
      </c>
      <c r="AE155" s="183" t="str">
        <f>IF(T155="","",2*(BIVAR((-AB155),AC155,AD155)-BIVAR(-AB155,-AC155,AD155)))</f>
        <v/>
      </c>
      <c r="AF155" s="184" t="str">
        <f>IF(T155="","",2*(BIVAR(AB155,-AC155,AD155)-BIVAR(-AB155,-AC155,AD155)))</f>
        <v/>
      </c>
    </row>
    <row r="156" spans="1:32" ht="15.75" customHeight="1" thickBot="1" x14ac:dyDescent="0.6">
      <c r="A156" s="632"/>
      <c r="B156" s="633"/>
      <c r="C156" s="634"/>
      <c r="D156" s="634"/>
      <c r="E156" s="391" t="str">
        <f t="shared" si="3"/>
        <v/>
      </c>
      <c r="F156" s="388" t="str">
        <f>IF(A156="","",ROUND(((A156+T156)-(A156-T156))/(2*E156),1)&amp;":1")</f>
        <v/>
      </c>
      <c r="G156" s="388"/>
      <c r="H156" s="634" t="str">
        <f>IF(A156="","",A156-C156)</f>
        <v/>
      </c>
      <c r="I156" s="634"/>
      <c r="J156" s="634">
        <f>IF(Y156&lt;4,Z156,T156)</f>
        <v>0</v>
      </c>
      <c r="K156" s="634"/>
      <c r="L156" s="388" t="str">
        <f>IF(AE156="","",IF(AE156&lt;2%,"&lt; 2%", "&gt; 2%"))</f>
        <v/>
      </c>
      <c r="M156" s="635" t="str">
        <f>IF(H156="","",IF(ABS(H156)+ABS(E156)&lt;ABS(J156),"Pass",IF(ABS(H156)-ABS(E156)&gt;ABS(J156),"Fail",IF(AND(ABS(H156)+ABS(E156)&gt;ABS(J156),ABS(H156)-ABS(E156)&lt;ABS(J156)),"-",""))))</f>
        <v/>
      </c>
      <c r="N156" s="636"/>
      <c r="Q156" s="209">
        <f>IF(Y156&lt;4,-Z156,-T156)</f>
        <v>0</v>
      </c>
      <c r="R156" s="209">
        <f>IF(Y156&lt;4,Z156,T156)</f>
        <v>0</v>
      </c>
      <c r="T156" s="351"/>
      <c r="U156" s="185"/>
      <c r="V156" s="353" t="str">
        <f>IF(T156="","",E156)</f>
        <v/>
      </c>
      <c r="W156" s="353" t="str">
        <f>IF(T156="","",_xlfn.NORM.S.INV((1+U156)/2))</f>
        <v/>
      </c>
      <c r="X156" s="353" t="str">
        <f>IF(T156="","",SQRT((T156/W156)^2-V156^2))</f>
        <v/>
      </c>
      <c r="Y156" s="361" t="str">
        <f>IF(T156="","",ROUND(((A156+T156)-(A156-T156))/(2*E156),1))</f>
        <v/>
      </c>
      <c r="Z156" s="352">
        <f>IF(Y156&gt;=4,T156,T156-V156*(1.04-EXP(0.38*LN(Y156)-0.54)))</f>
        <v>0</v>
      </c>
      <c r="AA156" s="353" t="str">
        <f>IF(T156="","",SQRT(X156^2+V156^2))</f>
        <v/>
      </c>
      <c r="AB156" s="353" t="str">
        <f>IF(T156="","",T156/X156)</f>
        <v/>
      </c>
      <c r="AC156" s="361" t="str">
        <f>IF(T156="","",Z156/AA156)</f>
        <v/>
      </c>
      <c r="AD156" s="361" t="str">
        <f>IF(T156="","",X156/AA156)</f>
        <v/>
      </c>
      <c r="AE156" s="185" t="str">
        <f>IF(T156="","",2*(BIVAR((-AB156),AC156,AD156)-BIVAR(-AB156,-AC156,AD156)))</f>
        <v/>
      </c>
      <c r="AF156" s="187" t="str">
        <f>IF(T156="","",2*(BIVAR(AB156,-AC156,AD156)-BIVAR(-AB156,-AC156,AD156)))</f>
        <v/>
      </c>
    </row>
    <row r="157" spans="1:32" ht="15.75" customHeight="1" thickBot="1" x14ac:dyDescent="0.6">
      <c r="A157" s="293"/>
      <c r="B157" s="293"/>
      <c r="C157" s="294"/>
      <c r="D157" s="294"/>
      <c r="E157" s="294"/>
      <c r="F157" s="367"/>
      <c r="G157" s="367"/>
      <c r="H157" s="294"/>
      <c r="I157" s="294"/>
      <c r="J157" s="294"/>
      <c r="K157" s="294"/>
      <c r="L157" s="367"/>
      <c r="M157" s="368"/>
      <c r="N157" s="368"/>
      <c r="Q157" s="209"/>
      <c r="R157" s="209"/>
      <c r="T157" s="293"/>
      <c r="U157" s="295"/>
      <c r="V157" s="294"/>
      <c r="W157" s="294"/>
      <c r="X157" s="294"/>
      <c r="Y157" s="367"/>
      <c r="Z157" s="293"/>
      <c r="AA157" s="294"/>
      <c r="AB157" s="294"/>
      <c r="AC157" s="367"/>
      <c r="AD157" s="367"/>
      <c r="AE157" s="295"/>
      <c r="AF157" s="295"/>
    </row>
    <row r="158" spans="1:32" ht="18.75" customHeight="1" thickBot="1" x14ac:dyDescent="0.6">
      <c r="A158" s="644" t="s">
        <v>2782</v>
      </c>
      <c r="B158" s="645"/>
      <c r="C158" s="645"/>
      <c r="D158" s="645"/>
      <c r="E158" s="645"/>
      <c r="F158" s="645"/>
      <c r="G158" s="645"/>
      <c r="H158" s="645"/>
      <c r="I158" s="645"/>
      <c r="J158" s="645"/>
      <c r="K158" s="645"/>
      <c r="L158" s="645"/>
      <c r="M158" s="645"/>
      <c r="N158" s="646"/>
      <c r="T158" s="418" t="s">
        <v>2619</v>
      </c>
      <c r="U158" s="419"/>
      <c r="V158" s="419"/>
      <c r="W158" s="419"/>
      <c r="X158" s="419"/>
      <c r="Y158" s="419"/>
      <c r="Z158" s="419"/>
      <c r="AA158" s="419"/>
      <c r="AB158" s="419"/>
      <c r="AC158" s="419"/>
      <c r="AD158" s="419"/>
      <c r="AE158" s="419"/>
      <c r="AF158" s="420"/>
    </row>
    <row r="159" spans="1:32" ht="50.25" customHeight="1" thickBot="1" x14ac:dyDescent="0.6">
      <c r="A159" s="647" t="s">
        <v>0</v>
      </c>
      <c r="B159" s="642"/>
      <c r="C159" s="642" t="s">
        <v>2</v>
      </c>
      <c r="D159" s="642"/>
      <c r="E159" s="386" t="s">
        <v>1771</v>
      </c>
      <c r="F159" s="386" t="s">
        <v>1772</v>
      </c>
      <c r="G159" s="386" t="s">
        <v>1</v>
      </c>
      <c r="H159" s="642" t="s">
        <v>3</v>
      </c>
      <c r="I159" s="642"/>
      <c r="J159" s="642" t="s">
        <v>5</v>
      </c>
      <c r="K159" s="642"/>
      <c r="L159" s="386" t="s">
        <v>2623</v>
      </c>
      <c r="M159" s="642" t="s">
        <v>2621</v>
      </c>
      <c r="N159" s="643"/>
      <c r="Q159" s="375" t="s">
        <v>58</v>
      </c>
      <c r="R159" s="375" t="s">
        <v>59</v>
      </c>
      <c r="T159" s="240" t="s">
        <v>2607</v>
      </c>
      <c r="U159" s="358" t="s">
        <v>2608</v>
      </c>
      <c r="V159" s="358" t="s">
        <v>2609</v>
      </c>
      <c r="W159" s="358" t="s">
        <v>2610</v>
      </c>
      <c r="X159" s="358" t="s">
        <v>2611</v>
      </c>
      <c r="Y159" s="358" t="s">
        <v>2620</v>
      </c>
      <c r="Z159" s="358" t="s">
        <v>2613</v>
      </c>
      <c r="AA159" s="358" t="s">
        <v>2612</v>
      </c>
      <c r="AB159" s="358" t="s">
        <v>2614</v>
      </c>
      <c r="AC159" s="358" t="s">
        <v>2615</v>
      </c>
      <c r="AD159" s="358" t="s">
        <v>2616</v>
      </c>
      <c r="AE159" s="358" t="s">
        <v>2617</v>
      </c>
      <c r="AF159" s="359" t="s">
        <v>2618</v>
      </c>
    </row>
    <row r="160" spans="1:32" ht="15.75" customHeight="1" x14ac:dyDescent="0.55000000000000004">
      <c r="A160" s="640"/>
      <c r="B160" s="641"/>
      <c r="C160" s="637"/>
      <c r="D160" s="637"/>
      <c r="E160" s="392" t="str">
        <f>IF(A160="","",(2*$L$82*(1/SQRT(3)))+((0.0016%*ABS(A160))+0.000001450377377))</f>
        <v/>
      </c>
      <c r="F160" s="385" t="str">
        <f>IF(A160="","",ROUND(((A160+T160)-(A160-T160))/(2*E160),1)&amp;":1")</f>
        <v/>
      </c>
      <c r="G160" s="385"/>
      <c r="H160" s="637" t="str">
        <f>IF(A160="","",A160-C160)</f>
        <v/>
      </c>
      <c r="I160" s="637"/>
      <c r="J160" s="637">
        <f>IF(Y160&lt;4,Z160,T160)</f>
        <v>0</v>
      </c>
      <c r="K160" s="637"/>
      <c r="L160" s="385" t="str">
        <f>IF(AE160="","",IF(AE160&lt;2%,"&lt; 2%", "&gt; 2%"))</f>
        <v/>
      </c>
      <c r="M160" s="638" t="str">
        <f>IF(H160="","",IF(ABS(H160)+ABS(E160)&lt;ABS(J160),"Pass",IF(ABS(H160)-ABS(E160)&gt;ABS(J160),"Fail",IF(AND(ABS(H160)+ABS(E160)&gt;ABS(J160),ABS(H160)-ABS(E160)&lt;ABS(J160)),"-",""))))</f>
        <v/>
      </c>
      <c r="N160" s="639"/>
      <c r="Q160" s="209">
        <f>IF(Y160&lt;4,-Z160,-T160)</f>
        <v>0</v>
      </c>
      <c r="R160" s="209">
        <f>IF(Y160&lt;4,Z160,T160)</f>
        <v>0</v>
      </c>
      <c r="T160" s="241"/>
      <c r="U160" s="213"/>
      <c r="V160" s="214" t="str">
        <f>IF(T160="","",E160)</f>
        <v/>
      </c>
      <c r="W160" s="214" t="str">
        <f>IF(T160="","",_xlfn.NORM.S.INV((1+U160)/2))</f>
        <v/>
      </c>
      <c r="X160" s="214" t="str">
        <f>IF(T160="","",SQRT((T160/W160)^2-V160^2))</f>
        <v/>
      </c>
      <c r="Y160" s="380" t="str">
        <f>IF(T160="","",ROUND(((A160+T160)-(A160-T160))/(2*E160),1))</f>
        <v/>
      </c>
      <c r="Z160" s="239">
        <f>IF(Y160&gt;=4,T160,T160-V160*(1.04-EXP(0.38*LN(Y160)-0.54)))</f>
        <v>0</v>
      </c>
      <c r="AA160" s="214" t="str">
        <f>IF(T160="","",SQRT(X160^2+V160^2))</f>
        <v/>
      </c>
      <c r="AB160" s="214" t="str">
        <f>IF(T160="","",T160/X160)</f>
        <v/>
      </c>
      <c r="AC160" s="380" t="str">
        <f>IF(T160="","",Z160/AA160)</f>
        <v/>
      </c>
      <c r="AD160" s="380" t="str">
        <f>IF(T160="","",X160/AA160)</f>
        <v/>
      </c>
      <c r="AE160" s="213" t="str">
        <f>IF(T160="","",2*(BIVAR((-AB160),AC160,AD160)-BIVAR(-AB160,-AC160,AD160)))</f>
        <v/>
      </c>
      <c r="AF160" s="215" t="str">
        <f>IF(T160="","",2*(BIVAR(AB160,-AC160,AD160)-BIVAR(-AB160,-AC160,AD160)))</f>
        <v/>
      </c>
    </row>
    <row r="161" spans="1:32" ht="15.75" customHeight="1" x14ac:dyDescent="0.55000000000000004">
      <c r="A161" s="640"/>
      <c r="B161" s="641"/>
      <c r="C161" s="637"/>
      <c r="D161" s="637"/>
      <c r="E161" s="392" t="str">
        <f t="shared" ref="E161:E163" si="4">IF(A161="","",(2*$L$82*(1/SQRT(3)))+((0.0016%*ABS(A161))+0.000001450377377))</f>
        <v/>
      </c>
      <c r="F161" s="385" t="str">
        <f>IF(A161="","",ROUND(((A161+T161)-(A161-T161))/(2*E161),1)&amp;":1")</f>
        <v/>
      </c>
      <c r="G161" s="385"/>
      <c r="H161" s="637" t="str">
        <f>IF(A161="","",A161-C161)</f>
        <v/>
      </c>
      <c r="I161" s="637"/>
      <c r="J161" s="637">
        <f>IF(Y161&lt;4,Z161,T161)</f>
        <v>0</v>
      </c>
      <c r="K161" s="637"/>
      <c r="L161" s="385" t="str">
        <f>IF(AE161="","",IF(AE161&lt;2%,"&lt; 2%", "&gt; 2%"))</f>
        <v/>
      </c>
      <c r="M161" s="638" t="str">
        <f>IF(H161="","",IF(ABS(H161)+ABS(E161)&lt;ABS(J161),"Pass",IF(ABS(H161)-ABS(E161)&gt;ABS(J161),"Fail",IF(AND(ABS(H161)+ABS(E161)&gt;ABS(J161),ABS(H161)-ABS(E161)&lt;ABS(J161)),"-",""))))</f>
        <v/>
      </c>
      <c r="N161" s="639"/>
      <c r="Q161" s="209">
        <f>IF(Y161&lt;4,-Z161,-T161)</f>
        <v>0</v>
      </c>
      <c r="R161" s="209">
        <f>IF(Y161&lt;4,Z161,T161)</f>
        <v>0</v>
      </c>
      <c r="T161" s="354"/>
      <c r="U161" s="183"/>
      <c r="V161" s="383" t="str">
        <f>IF(T161="","",E161)</f>
        <v/>
      </c>
      <c r="W161" s="383" t="str">
        <f>IF(T161="","",_xlfn.NORM.S.INV((1+U161)/2))</f>
        <v/>
      </c>
      <c r="X161" s="383" t="str">
        <f>IF(T161="","",SQRT((T161/W161)^2-V161^2))</f>
        <v/>
      </c>
      <c r="Y161" s="360" t="str">
        <f>IF(T161="","",ROUND(((A161+T161)-(A161-T161))/(2*E161),1))</f>
        <v/>
      </c>
      <c r="Z161" s="382">
        <f>IF(Y161&gt;=4,T161,T161-V161*(1.04-EXP(0.38*LN(Y161)-0.54)))</f>
        <v>0</v>
      </c>
      <c r="AA161" s="383" t="str">
        <f>IF(T161="","",SQRT(X161^2+V161^2))</f>
        <v/>
      </c>
      <c r="AB161" s="383" t="str">
        <f>IF(T161="","",T161/X161)</f>
        <v/>
      </c>
      <c r="AC161" s="360" t="str">
        <f>IF(T161="","",Z161/AA161)</f>
        <v/>
      </c>
      <c r="AD161" s="360" t="str">
        <f>IF(T161="","",X161/AA161)</f>
        <v/>
      </c>
      <c r="AE161" s="183" t="str">
        <f>IF(T161="","",2*(BIVAR((-AB161),AC161,AD161)-BIVAR(-AB161,-AC161,AD161)))</f>
        <v/>
      </c>
      <c r="AF161" s="184" t="str">
        <f>IF(T161="","",2*(BIVAR(AB161,-AC161,AD161)-BIVAR(-AB161,-AC161,AD161)))</f>
        <v/>
      </c>
    </row>
    <row r="162" spans="1:32" ht="15.75" customHeight="1" x14ac:dyDescent="0.55000000000000004">
      <c r="A162" s="640"/>
      <c r="B162" s="641"/>
      <c r="C162" s="637"/>
      <c r="D162" s="637"/>
      <c r="E162" s="392" t="str">
        <f t="shared" si="4"/>
        <v/>
      </c>
      <c r="F162" s="385" t="str">
        <f>IF(A162="","",ROUND(((A162+T162)-(A162-T162))/(2*E162),1)&amp;":1")</f>
        <v/>
      </c>
      <c r="G162" s="385"/>
      <c r="H162" s="637" t="str">
        <f>IF(A162="","",A162-C162)</f>
        <v/>
      </c>
      <c r="I162" s="637"/>
      <c r="J162" s="637">
        <f>IF(Y162&lt;4,Z162,T162)</f>
        <v>0</v>
      </c>
      <c r="K162" s="637"/>
      <c r="L162" s="385" t="str">
        <f>IF(AE162="","",IF(AE162&lt;2%,"&lt; 2%", "&gt; 2%"))</f>
        <v/>
      </c>
      <c r="M162" s="638" t="str">
        <f>IF(H162="","",IF(ABS(H162)+ABS(E162)&lt;ABS(J162),"Pass",IF(ABS(H162)-ABS(E162)&gt;ABS(J162),"Fail",IF(AND(ABS(H162)+ABS(E162)&gt;ABS(J162),ABS(H162)-ABS(E162)&lt;ABS(J162)),"-",""))))</f>
        <v/>
      </c>
      <c r="N162" s="639"/>
      <c r="Q162" s="209">
        <f>IF(Y162&lt;4,-Z162,-T162)</f>
        <v>0</v>
      </c>
      <c r="R162" s="209">
        <f>IF(Y162&lt;4,Z162,T162)</f>
        <v>0</v>
      </c>
      <c r="T162" s="354"/>
      <c r="U162" s="183"/>
      <c r="V162" s="383" t="str">
        <f>IF(T162="","",E162)</f>
        <v/>
      </c>
      <c r="W162" s="383" t="str">
        <f>IF(T162="","",_xlfn.NORM.S.INV((1+U162)/2))</f>
        <v/>
      </c>
      <c r="X162" s="383" t="str">
        <f>IF(T162="","",SQRT((T162/W162)^2-V162^2))</f>
        <v/>
      </c>
      <c r="Y162" s="360" t="str">
        <f>IF(T162="","",ROUND(((A162+T162)-(A162-T162))/(2*E162),1))</f>
        <v/>
      </c>
      <c r="Z162" s="382">
        <f>IF(Y162&gt;=4,T162,T162-V162*(1.04-EXP(0.38*LN(Y162)-0.54)))</f>
        <v>0</v>
      </c>
      <c r="AA162" s="383" t="str">
        <f>IF(T162="","",SQRT(X162^2+V162^2))</f>
        <v/>
      </c>
      <c r="AB162" s="383" t="str">
        <f>IF(T162="","",T162/X162)</f>
        <v/>
      </c>
      <c r="AC162" s="360" t="str">
        <f>IF(T162="","",Z162/AA162)</f>
        <v/>
      </c>
      <c r="AD162" s="360" t="str">
        <f>IF(T162="","",X162/AA162)</f>
        <v/>
      </c>
      <c r="AE162" s="183" t="str">
        <f>IF(T162="","",2*(BIVAR((-AB162),AC162,AD162)-BIVAR(-AB162,-AC162,AD162)))</f>
        <v/>
      </c>
      <c r="AF162" s="184" t="str">
        <f>IF(T162="","",2*(BIVAR(AB162,-AC162,AD162)-BIVAR(-AB162,-AC162,AD162)))</f>
        <v/>
      </c>
    </row>
    <row r="163" spans="1:32" ht="15.75" customHeight="1" thickBot="1" x14ac:dyDescent="0.6">
      <c r="A163" s="632"/>
      <c r="B163" s="633"/>
      <c r="C163" s="634"/>
      <c r="D163" s="634"/>
      <c r="E163" s="391" t="str">
        <f t="shared" si="4"/>
        <v/>
      </c>
      <c r="F163" s="388" t="str">
        <f>IF(A163="","",ROUND(((A163+T163)-(A163-T163))/(2*E163),1)&amp;":1")</f>
        <v/>
      </c>
      <c r="G163" s="388"/>
      <c r="H163" s="634" t="str">
        <f>IF(A163="","",A163-C163)</f>
        <v/>
      </c>
      <c r="I163" s="634"/>
      <c r="J163" s="634">
        <f>IF(Y163&lt;4,Z163,T163)</f>
        <v>0</v>
      </c>
      <c r="K163" s="634"/>
      <c r="L163" s="388" t="str">
        <f>IF(AE163="","",IF(AE163&lt;2%,"&lt; 2%", "&gt; 2%"))</f>
        <v/>
      </c>
      <c r="M163" s="635" t="str">
        <f>IF(H163="","",IF(ABS(H163)+ABS(E163)&lt;ABS(J163),"Pass",IF(ABS(H163)-ABS(E163)&gt;ABS(J163),"Fail",IF(AND(ABS(H163)+ABS(E163)&gt;ABS(J163),ABS(H163)-ABS(E163)&lt;ABS(J163)),"-",""))))</f>
        <v/>
      </c>
      <c r="N163" s="636"/>
      <c r="Q163" s="209">
        <f>IF(Y163&lt;4,-Z163,-T163)</f>
        <v>0</v>
      </c>
      <c r="R163" s="209">
        <f>IF(Y163&lt;4,Z163,T163)</f>
        <v>0</v>
      </c>
      <c r="T163" s="351"/>
      <c r="U163" s="185"/>
      <c r="V163" s="353" t="str">
        <f>IF(T163="","",E163)</f>
        <v/>
      </c>
      <c r="W163" s="353" t="str">
        <f>IF(T163="","",_xlfn.NORM.S.INV((1+U163)/2))</f>
        <v/>
      </c>
      <c r="X163" s="353" t="str">
        <f>IF(T163="","",SQRT((T163/W163)^2-V163^2))</f>
        <v/>
      </c>
      <c r="Y163" s="361" t="str">
        <f>IF(T163="","",ROUND(((A163+T163)-(A163-T163))/(2*E163),1))</f>
        <v/>
      </c>
      <c r="Z163" s="352">
        <f>IF(Y163&gt;=4,T163,T163-V163*(1.04-EXP(0.38*LN(Y163)-0.54)))</f>
        <v>0</v>
      </c>
      <c r="AA163" s="353" t="str">
        <f>IF(T163="","",SQRT(X163^2+V163^2))</f>
        <v/>
      </c>
      <c r="AB163" s="353" t="str">
        <f>IF(T163="","",T163/X163)</f>
        <v/>
      </c>
      <c r="AC163" s="361" t="str">
        <f>IF(T163="","",Z163/AA163)</f>
        <v/>
      </c>
      <c r="AD163" s="361" t="str">
        <f>IF(T163="","",X163/AA163)</f>
        <v/>
      </c>
      <c r="AE163" s="185" t="str">
        <f>IF(T163="","",2*(BIVAR((-AB163),AC163,AD163)-BIVAR(-AB163,-AC163,AD163)))</f>
        <v/>
      </c>
      <c r="AF163" s="187" t="str">
        <f>IF(T163="","",2*(BIVAR(AB163,-AC163,AD163)-BIVAR(-AB163,-AC163,AD163)))</f>
        <v/>
      </c>
    </row>
    <row r="164" spans="1:32" ht="15.75" customHeight="1" thickBot="1" x14ac:dyDescent="0.6"/>
    <row r="165" spans="1:32" ht="18.75" customHeight="1" thickBot="1" x14ac:dyDescent="0.6">
      <c r="A165" s="644" t="s">
        <v>2782</v>
      </c>
      <c r="B165" s="645"/>
      <c r="C165" s="645"/>
      <c r="D165" s="645"/>
      <c r="E165" s="645"/>
      <c r="F165" s="645"/>
      <c r="G165" s="645"/>
      <c r="H165" s="645"/>
      <c r="I165" s="645"/>
      <c r="J165" s="645"/>
      <c r="K165" s="645"/>
      <c r="L165" s="645"/>
      <c r="M165" s="645"/>
      <c r="N165" s="646"/>
      <c r="T165" s="418" t="s">
        <v>2619</v>
      </c>
      <c r="U165" s="419"/>
      <c r="V165" s="419"/>
      <c r="W165" s="419"/>
      <c r="X165" s="419"/>
      <c r="Y165" s="419"/>
      <c r="Z165" s="419"/>
      <c r="AA165" s="419"/>
      <c r="AB165" s="419"/>
      <c r="AC165" s="419"/>
      <c r="AD165" s="419"/>
      <c r="AE165" s="419"/>
      <c r="AF165" s="420"/>
    </row>
    <row r="166" spans="1:32" ht="50.25" customHeight="1" thickBot="1" x14ac:dyDescent="0.6">
      <c r="A166" s="647" t="s">
        <v>0</v>
      </c>
      <c r="B166" s="642"/>
      <c r="C166" s="642" t="s">
        <v>2</v>
      </c>
      <c r="D166" s="642"/>
      <c r="E166" s="386" t="s">
        <v>1771</v>
      </c>
      <c r="F166" s="386" t="s">
        <v>1772</v>
      </c>
      <c r="G166" s="386" t="s">
        <v>1</v>
      </c>
      <c r="H166" s="642" t="s">
        <v>3</v>
      </c>
      <c r="I166" s="642"/>
      <c r="J166" s="642" t="s">
        <v>5</v>
      </c>
      <c r="K166" s="642"/>
      <c r="L166" s="386" t="s">
        <v>2623</v>
      </c>
      <c r="M166" s="642" t="s">
        <v>2621</v>
      </c>
      <c r="N166" s="643"/>
      <c r="Q166" s="375" t="s">
        <v>58</v>
      </c>
      <c r="R166" s="375" t="s">
        <v>59</v>
      </c>
      <c r="T166" s="240" t="s">
        <v>2607</v>
      </c>
      <c r="U166" s="358" t="s">
        <v>2608</v>
      </c>
      <c r="V166" s="358" t="s">
        <v>2609</v>
      </c>
      <c r="W166" s="358" t="s">
        <v>2610</v>
      </c>
      <c r="X166" s="358" t="s">
        <v>2611</v>
      </c>
      <c r="Y166" s="358" t="s">
        <v>2620</v>
      </c>
      <c r="Z166" s="358" t="s">
        <v>2613</v>
      </c>
      <c r="AA166" s="358" t="s">
        <v>2612</v>
      </c>
      <c r="AB166" s="358" t="s">
        <v>2614</v>
      </c>
      <c r="AC166" s="358" t="s">
        <v>2615</v>
      </c>
      <c r="AD166" s="358" t="s">
        <v>2616</v>
      </c>
      <c r="AE166" s="358" t="s">
        <v>2617</v>
      </c>
      <c r="AF166" s="359" t="s">
        <v>2618</v>
      </c>
    </row>
    <row r="167" spans="1:32" ht="15.75" customHeight="1" x14ac:dyDescent="0.55000000000000004">
      <c r="A167" s="640"/>
      <c r="B167" s="641"/>
      <c r="C167" s="637"/>
      <c r="D167" s="637"/>
      <c r="E167" s="392" t="str">
        <f>IF(A167="","",(2*$L$82*(1/SQRT(3)))+((0.0016%*ABS(A167))+0.000001450377377))</f>
        <v/>
      </c>
      <c r="F167" s="385" t="str">
        <f>IF(A167="","",ROUND(((A167+T167)-(A167-T167))/(2*E167),1)&amp;":1")</f>
        <v/>
      </c>
      <c r="G167" s="385"/>
      <c r="H167" s="637" t="str">
        <f>IF(A167="","",A167-C167)</f>
        <v/>
      </c>
      <c r="I167" s="637"/>
      <c r="J167" s="637">
        <f>IF(Y167&lt;4,Z167,T167)</f>
        <v>0</v>
      </c>
      <c r="K167" s="637"/>
      <c r="L167" s="385" t="str">
        <f>IF(AE167="","",IF(AE167&lt;2%,"&lt; 2%", "&gt; 2%"))</f>
        <v/>
      </c>
      <c r="M167" s="638" t="str">
        <f>IF(H167="","",IF(ABS(H167)+ABS(E167)&lt;ABS(J167),"Pass",IF(ABS(H167)-ABS(E167)&gt;ABS(J167),"Fail",IF(AND(ABS(H167)+ABS(E167)&gt;ABS(J167),ABS(H167)-ABS(E167)&lt;ABS(J167)),"-",""))))</f>
        <v/>
      </c>
      <c r="N167" s="639"/>
      <c r="Q167" s="209">
        <f>IF(Y167&lt;4,-Z167,-T167)</f>
        <v>0</v>
      </c>
      <c r="R167" s="209">
        <f>IF(Y167&lt;4,Z167,T167)</f>
        <v>0</v>
      </c>
      <c r="T167" s="241"/>
      <c r="U167" s="213"/>
      <c r="V167" s="214" t="str">
        <f>IF(T167="","",E167)</f>
        <v/>
      </c>
      <c r="W167" s="214" t="str">
        <f>IF(T167="","",_xlfn.NORM.S.INV((1+U167)/2))</f>
        <v/>
      </c>
      <c r="X167" s="214" t="str">
        <f>IF(T167="","",SQRT((T167/W167)^2-V167^2))</f>
        <v/>
      </c>
      <c r="Y167" s="380" t="str">
        <f>IF(T167="","",ROUND(((A167+T167)-(A167-T167))/(2*E167),1))</f>
        <v/>
      </c>
      <c r="Z167" s="239">
        <f>IF(Y167&gt;=4,T167,T167-V167*(1.04-EXP(0.38*LN(Y167)-0.54)))</f>
        <v>0</v>
      </c>
      <c r="AA167" s="214" t="str">
        <f>IF(T167="","",SQRT(X167^2+V167^2))</f>
        <v/>
      </c>
      <c r="AB167" s="214" t="str">
        <f>IF(T167="","",T167/X167)</f>
        <v/>
      </c>
      <c r="AC167" s="380" t="str">
        <f>IF(T167="","",Z167/AA167)</f>
        <v/>
      </c>
      <c r="AD167" s="380" t="str">
        <f>IF(T167="","",X167/AA167)</f>
        <v/>
      </c>
      <c r="AE167" s="213" t="str">
        <f>IF(T167="","",2*(BIVAR((-AB167),AC167,AD167)-BIVAR(-AB167,-AC167,AD167)))</f>
        <v/>
      </c>
      <c r="AF167" s="215" t="str">
        <f>IF(T167="","",2*(BIVAR(AB167,-AC167,AD167)-BIVAR(-AB167,-AC167,AD167)))</f>
        <v/>
      </c>
    </row>
    <row r="168" spans="1:32" ht="15.75" customHeight="1" x14ac:dyDescent="0.55000000000000004">
      <c r="A168" s="640"/>
      <c r="B168" s="641"/>
      <c r="C168" s="637"/>
      <c r="D168" s="637"/>
      <c r="E168" s="392" t="str">
        <f t="shared" ref="E168:E170" si="5">IF(A168="","",(2*$L$82*(1/SQRT(3)))+((0.0016%*ABS(A168))+0.000001450377377))</f>
        <v/>
      </c>
      <c r="F168" s="385" t="str">
        <f>IF(A168="","",ROUND(((A168+T168)-(A168-T168))/(2*E168),1)&amp;":1")</f>
        <v/>
      </c>
      <c r="G168" s="385"/>
      <c r="H168" s="637" t="str">
        <f>IF(A168="","",A168-C168)</f>
        <v/>
      </c>
      <c r="I168" s="637"/>
      <c r="J168" s="637">
        <f>IF(Y168&lt;4,Z168,T168)</f>
        <v>0</v>
      </c>
      <c r="K168" s="637"/>
      <c r="L168" s="385" t="str">
        <f>IF(AE168="","",IF(AE168&lt;2%,"&lt; 2%", "&gt; 2%"))</f>
        <v/>
      </c>
      <c r="M168" s="638" t="str">
        <f>IF(H168="","",IF(ABS(H168)+ABS(E168)&lt;ABS(J168),"Pass",IF(ABS(H168)-ABS(E168)&gt;ABS(J168),"Fail",IF(AND(ABS(H168)+ABS(E168)&gt;ABS(J168),ABS(H168)-ABS(E168)&lt;ABS(J168)),"-",""))))</f>
        <v/>
      </c>
      <c r="N168" s="639"/>
      <c r="Q168" s="209">
        <f>IF(Y168&lt;4,-Z168,-T168)</f>
        <v>0</v>
      </c>
      <c r="R168" s="209">
        <f>IF(Y168&lt;4,Z168,T168)</f>
        <v>0</v>
      </c>
      <c r="T168" s="354"/>
      <c r="U168" s="183"/>
      <c r="V168" s="383" t="str">
        <f>IF(T168="","",E168)</f>
        <v/>
      </c>
      <c r="W168" s="383" t="str">
        <f>IF(T168="","",_xlfn.NORM.S.INV((1+U168)/2))</f>
        <v/>
      </c>
      <c r="X168" s="383" t="str">
        <f>IF(T168="","",SQRT((T168/W168)^2-V168^2))</f>
        <v/>
      </c>
      <c r="Y168" s="360" t="str">
        <f>IF(T168="","",ROUND(((A168+T168)-(A168-T168))/(2*E168),1))</f>
        <v/>
      </c>
      <c r="Z168" s="382">
        <f>IF(Y168&gt;=4,T168,T168-V168*(1.04-EXP(0.38*LN(Y168)-0.54)))</f>
        <v>0</v>
      </c>
      <c r="AA168" s="383" t="str">
        <f>IF(T168="","",SQRT(X168^2+V168^2))</f>
        <v/>
      </c>
      <c r="AB168" s="383" t="str">
        <f>IF(T168="","",T168/X168)</f>
        <v/>
      </c>
      <c r="AC168" s="360" t="str">
        <f>IF(T168="","",Z168/AA168)</f>
        <v/>
      </c>
      <c r="AD168" s="360" t="str">
        <f>IF(T168="","",X168/AA168)</f>
        <v/>
      </c>
      <c r="AE168" s="183" t="str">
        <f>IF(T168="","",2*(BIVAR((-AB168),AC168,AD168)-BIVAR(-AB168,-AC168,AD168)))</f>
        <v/>
      </c>
      <c r="AF168" s="184" t="str">
        <f>IF(T168="","",2*(BIVAR(AB168,-AC168,AD168)-BIVAR(-AB168,-AC168,AD168)))</f>
        <v/>
      </c>
    </row>
    <row r="169" spans="1:32" ht="15.75" customHeight="1" x14ac:dyDescent="0.55000000000000004">
      <c r="A169" s="640"/>
      <c r="B169" s="641"/>
      <c r="C169" s="637"/>
      <c r="D169" s="637"/>
      <c r="E169" s="392" t="str">
        <f t="shared" si="5"/>
        <v/>
      </c>
      <c r="F169" s="385" t="str">
        <f>IF(A169="","",ROUND(((A169+T169)-(A169-T169))/(2*E169),1)&amp;":1")</f>
        <v/>
      </c>
      <c r="G169" s="385"/>
      <c r="H169" s="637" t="str">
        <f>IF(A169="","",A169-C169)</f>
        <v/>
      </c>
      <c r="I169" s="637"/>
      <c r="J169" s="637">
        <f>IF(Y169&lt;4,Z169,T169)</f>
        <v>0</v>
      </c>
      <c r="K169" s="637"/>
      <c r="L169" s="385" t="str">
        <f>IF(AE169="","",IF(AE169&lt;2%,"&lt; 2%", "&gt; 2%"))</f>
        <v/>
      </c>
      <c r="M169" s="638" t="str">
        <f>IF(H169="","",IF(ABS(H169)+ABS(E169)&lt;ABS(J169),"Pass",IF(ABS(H169)-ABS(E169)&gt;ABS(J169),"Fail",IF(AND(ABS(H169)+ABS(E169)&gt;ABS(J169),ABS(H169)-ABS(E169)&lt;ABS(J169)),"-",""))))</f>
        <v/>
      </c>
      <c r="N169" s="639"/>
      <c r="Q169" s="209">
        <f>IF(Y169&lt;4,-Z169,-T169)</f>
        <v>0</v>
      </c>
      <c r="R169" s="209">
        <f>IF(Y169&lt;4,Z169,T169)</f>
        <v>0</v>
      </c>
      <c r="T169" s="354"/>
      <c r="U169" s="183"/>
      <c r="V169" s="383" t="str">
        <f>IF(T169="","",E169)</f>
        <v/>
      </c>
      <c r="W169" s="383" t="str">
        <f>IF(T169="","",_xlfn.NORM.S.INV((1+U169)/2))</f>
        <v/>
      </c>
      <c r="X169" s="383" t="str">
        <f>IF(T169="","",SQRT((T169/W169)^2-V169^2))</f>
        <v/>
      </c>
      <c r="Y169" s="360" t="str">
        <f>IF(T169="","",ROUND(((A169+T169)-(A169-T169))/(2*E169),1))</f>
        <v/>
      </c>
      <c r="Z169" s="382">
        <f>IF(Y169&gt;=4,T169,T169-V169*(1.04-EXP(0.38*LN(Y169)-0.54)))</f>
        <v>0</v>
      </c>
      <c r="AA169" s="383" t="str">
        <f>IF(T169="","",SQRT(X169^2+V169^2))</f>
        <v/>
      </c>
      <c r="AB169" s="383" t="str">
        <f>IF(T169="","",T169/X169)</f>
        <v/>
      </c>
      <c r="AC169" s="360" t="str">
        <f>IF(T169="","",Z169/AA169)</f>
        <v/>
      </c>
      <c r="AD169" s="360" t="str">
        <f>IF(T169="","",X169/AA169)</f>
        <v/>
      </c>
      <c r="AE169" s="183" t="str">
        <f>IF(T169="","",2*(BIVAR((-AB169),AC169,AD169)-BIVAR(-AB169,-AC169,AD169)))</f>
        <v/>
      </c>
      <c r="AF169" s="184" t="str">
        <f>IF(T169="","",2*(BIVAR(AB169,-AC169,AD169)-BIVAR(-AB169,-AC169,AD169)))</f>
        <v/>
      </c>
    </row>
    <row r="170" spans="1:32" ht="15.75" customHeight="1" thickBot="1" x14ac:dyDescent="0.6">
      <c r="A170" s="632"/>
      <c r="B170" s="633"/>
      <c r="C170" s="634"/>
      <c r="D170" s="634"/>
      <c r="E170" s="391" t="str">
        <f t="shared" si="5"/>
        <v/>
      </c>
      <c r="F170" s="388" t="str">
        <f>IF(A170="","",ROUND(((A170+T170)-(A170-T170))/(2*E170),1)&amp;":1")</f>
        <v/>
      </c>
      <c r="G170" s="388"/>
      <c r="H170" s="634" t="str">
        <f>IF(A170="","",A170-C170)</f>
        <v/>
      </c>
      <c r="I170" s="634"/>
      <c r="J170" s="634">
        <f>IF(Y170&lt;4,Z170,T170)</f>
        <v>0</v>
      </c>
      <c r="K170" s="634"/>
      <c r="L170" s="388" t="str">
        <f>IF(AE170="","",IF(AE170&lt;2%,"&lt; 2%", "&gt; 2%"))</f>
        <v/>
      </c>
      <c r="M170" s="635" t="str">
        <f>IF(H170="","",IF(ABS(H170)+ABS(E170)&lt;ABS(J170),"Pass",IF(ABS(H170)-ABS(E170)&gt;ABS(J170),"Fail",IF(AND(ABS(H170)+ABS(E170)&gt;ABS(J170),ABS(H170)-ABS(E170)&lt;ABS(J170)),"-",""))))</f>
        <v/>
      </c>
      <c r="N170" s="636"/>
      <c r="Q170" s="209">
        <f>IF(Y170&lt;4,-Z170,-T170)</f>
        <v>0</v>
      </c>
      <c r="R170" s="209">
        <f>IF(Y170&lt;4,Z170,T170)</f>
        <v>0</v>
      </c>
      <c r="T170" s="351"/>
      <c r="U170" s="185"/>
      <c r="V170" s="353" t="str">
        <f>IF(T170="","",E170)</f>
        <v/>
      </c>
      <c r="W170" s="353" t="str">
        <f>IF(T170="","",_xlfn.NORM.S.INV((1+U170)/2))</f>
        <v/>
      </c>
      <c r="X170" s="353" t="str">
        <f>IF(T170="","",SQRT((T170/W170)^2-V170^2))</f>
        <v/>
      </c>
      <c r="Y170" s="361" t="str">
        <f>IF(T170="","",ROUND(((A170+T170)-(A170-T170))/(2*E170),1))</f>
        <v/>
      </c>
      <c r="Z170" s="352">
        <f>IF(Y170&gt;=4,T170,T170-V170*(1.04-EXP(0.38*LN(Y170)-0.54)))</f>
        <v>0</v>
      </c>
      <c r="AA170" s="353" t="str">
        <f>IF(T170="","",SQRT(X170^2+V170^2))</f>
        <v/>
      </c>
      <c r="AB170" s="353" t="str">
        <f>IF(T170="","",T170/X170)</f>
        <v/>
      </c>
      <c r="AC170" s="361" t="str">
        <f>IF(T170="","",Z170/AA170)</f>
        <v/>
      </c>
      <c r="AD170" s="361" t="str">
        <f>IF(T170="","",X170/AA170)</f>
        <v/>
      </c>
      <c r="AE170" s="185" t="str">
        <f>IF(T170="","",2*(BIVAR((-AB170),AC170,AD170)-BIVAR(-AB170,-AC170,AD170)))</f>
        <v/>
      </c>
      <c r="AF170" s="187" t="str">
        <f>IF(T170="","",2*(BIVAR(AB170,-AC170,AD170)-BIVAR(-AB170,-AC170,AD170)))</f>
        <v/>
      </c>
    </row>
  </sheetData>
  <mergeCells count="342">
    <mergeCell ref="E1:J3"/>
    <mergeCell ref="E4:J6"/>
    <mergeCell ref="B9:G9"/>
    <mergeCell ref="H9:M9"/>
    <mergeCell ref="B10:C10"/>
    <mergeCell ref="D10:G10"/>
    <mergeCell ref="H10:I10"/>
    <mergeCell ref="J10:M10"/>
    <mergeCell ref="B11:C11"/>
    <mergeCell ref="D11:G11"/>
    <mergeCell ref="H11:I11"/>
    <mergeCell ref="J11:M11"/>
    <mergeCell ref="B19:M20"/>
    <mergeCell ref="B23:M23"/>
    <mergeCell ref="J13:M13"/>
    <mergeCell ref="D14:G14"/>
    <mergeCell ref="H14:I14"/>
    <mergeCell ref="J14:M14"/>
    <mergeCell ref="D15:G15"/>
    <mergeCell ref="H15:I15"/>
    <mergeCell ref="J15:M15"/>
    <mergeCell ref="B12:C15"/>
    <mergeCell ref="D12:G12"/>
    <mergeCell ref="H12:I12"/>
    <mergeCell ref="J12:M12"/>
    <mergeCell ref="D13:G13"/>
    <mergeCell ref="H13:I13"/>
    <mergeCell ref="B16:C16"/>
    <mergeCell ref="D16:G16"/>
    <mergeCell ref="H16:I16"/>
    <mergeCell ref="J16:M16"/>
    <mergeCell ref="B24:E24"/>
    <mergeCell ref="F24:G24"/>
    <mergeCell ref="H24:I24"/>
    <mergeCell ref="J24:K24"/>
    <mergeCell ref="L24:M24"/>
    <mergeCell ref="B25:E25"/>
    <mergeCell ref="F25:G25"/>
    <mergeCell ref="H25:I25"/>
    <mergeCell ref="J25:K25"/>
    <mergeCell ref="L25:M25"/>
    <mergeCell ref="B26:E26"/>
    <mergeCell ref="F26:G26"/>
    <mergeCell ref="H26:I26"/>
    <mergeCell ref="J26:K26"/>
    <mergeCell ref="L26:M26"/>
    <mergeCell ref="B27:E27"/>
    <mergeCell ref="F27:G27"/>
    <mergeCell ref="H27:I27"/>
    <mergeCell ref="J27:K27"/>
    <mergeCell ref="L27:M27"/>
    <mergeCell ref="B28:E28"/>
    <mergeCell ref="F28:G28"/>
    <mergeCell ref="H28:I28"/>
    <mergeCell ref="J28:K28"/>
    <mergeCell ref="L28:M28"/>
    <mergeCell ref="B29:E29"/>
    <mergeCell ref="F29:G29"/>
    <mergeCell ref="H29:I29"/>
    <mergeCell ref="J29:K29"/>
    <mergeCell ref="L29:M29"/>
    <mergeCell ref="B30:E30"/>
    <mergeCell ref="F30:G30"/>
    <mergeCell ref="H30:I30"/>
    <mergeCell ref="J30:K30"/>
    <mergeCell ref="L30:M30"/>
    <mergeCell ref="B31:E31"/>
    <mergeCell ref="F31:G31"/>
    <mergeCell ref="H31:I31"/>
    <mergeCell ref="J31:K31"/>
    <mergeCell ref="L31:M31"/>
    <mergeCell ref="B32:E32"/>
    <mergeCell ref="F32:G32"/>
    <mergeCell ref="H32:I32"/>
    <mergeCell ref="J32:K32"/>
    <mergeCell ref="L32:M32"/>
    <mergeCell ref="B33:E33"/>
    <mergeCell ref="F33:G33"/>
    <mergeCell ref="H33:I33"/>
    <mergeCell ref="J33:K33"/>
    <mergeCell ref="L33:M33"/>
    <mergeCell ref="B38:C38"/>
    <mergeCell ref="E38:F38"/>
    <mergeCell ref="H38:I38"/>
    <mergeCell ref="K38:L38"/>
    <mergeCell ref="B41:M41"/>
    <mergeCell ref="B42:M44"/>
    <mergeCell ref="B34:E34"/>
    <mergeCell ref="F34:G34"/>
    <mergeCell ref="H34:I34"/>
    <mergeCell ref="J34:K34"/>
    <mergeCell ref="L34:M34"/>
    <mergeCell ref="B37:M37"/>
    <mergeCell ref="B55:C55"/>
    <mergeCell ref="D55:G55"/>
    <mergeCell ref="H55:I55"/>
    <mergeCell ref="J55:M55"/>
    <mergeCell ref="B56:C56"/>
    <mergeCell ref="D56:G56"/>
    <mergeCell ref="H56:I56"/>
    <mergeCell ref="J56:M56"/>
    <mergeCell ref="B47:M48"/>
    <mergeCell ref="B49:M50"/>
    <mergeCell ref="B53:G53"/>
    <mergeCell ref="H53:M53"/>
    <mergeCell ref="B54:C54"/>
    <mergeCell ref="D54:G54"/>
    <mergeCell ref="H54:I54"/>
    <mergeCell ref="J54:M54"/>
    <mergeCell ref="B78:M78"/>
    <mergeCell ref="B79:C79"/>
    <mergeCell ref="D79:I79"/>
    <mergeCell ref="J79:K79"/>
    <mergeCell ref="L79:M79"/>
    <mergeCell ref="A64:N67"/>
    <mergeCell ref="D70:K72"/>
    <mergeCell ref="B59:M59"/>
    <mergeCell ref="B60:C60"/>
    <mergeCell ref="D60:G60"/>
    <mergeCell ref="H60:I60"/>
    <mergeCell ref="J60:M60"/>
    <mergeCell ref="B61:C61"/>
    <mergeCell ref="D61:G61"/>
    <mergeCell ref="H61:I61"/>
    <mergeCell ref="J61:M61"/>
    <mergeCell ref="B81:C81"/>
    <mergeCell ref="D81:E81"/>
    <mergeCell ref="F81:G81"/>
    <mergeCell ref="H81:I81"/>
    <mergeCell ref="J81:K81"/>
    <mergeCell ref="L81:M81"/>
    <mergeCell ref="B80:C80"/>
    <mergeCell ref="D80:E80"/>
    <mergeCell ref="F80:G80"/>
    <mergeCell ref="H80:I80"/>
    <mergeCell ref="J80:K80"/>
    <mergeCell ref="L80:M80"/>
    <mergeCell ref="B84:E84"/>
    <mergeCell ref="F84:G84"/>
    <mergeCell ref="H84:I84"/>
    <mergeCell ref="J84:K84"/>
    <mergeCell ref="L84:M84"/>
    <mergeCell ref="B83:C83"/>
    <mergeCell ref="D83:M83"/>
    <mergeCell ref="B82:C82"/>
    <mergeCell ref="D82:E82"/>
    <mergeCell ref="F82:G82"/>
    <mergeCell ref="H82:I82"/>
    <mergeCell ref="J82:K82"/>
    <mergeCell ref="L82:M82"/>
    <mergeCell ref="B86:C86"/>
    <mergeCell ref="D86:M86"/>
    <mergeCell ref="B87:E87"/>
    <mergeCell ref="F87:G87"/>
    <mergeCell ref="H87:I87"/>
    <mergeCell ref="J87:K87"/>
    <mergeCell ref="L87:M87"/>
    <mergeCell ref="B85:C85"/>
    <mergeCell ref="D85:E85"/>
    <mergeCell ref="F85:G85"/>
    <mergeCell ref="H85:I85"/>
    <mergeCell ref="J85:K85"/>
    <mergeCell ref="L85:M85"/>
    <mergeCell ref="T92:AF92"/>
    <mergeCell ref="A93:B93"/>
    <mergeCell ref="C93:D93"/>
    <mergeCell ref="H93:I93"/>
    <mergeCell ref="J93:K93"/>
    <mergeCell ref="B89:C89"/>
    <mergeCell ref="D89:M89"/>
    <mergeCell ref="B88:C88"/>
    <mergeCell ref="D88:E88"/>
    <mergeCell ref="F88:G88"/>
    <mergeCell ref="H88:I88"/>
    <mergeCell ref="J88:K88"/>
    <mergeCell ref="L88:M88"/>
    <mergeCell ref="A96:B96"/>
    <mergeCell ref="C96:D96"/>
    <mergeCell ref="H96:I96"/>
    <mergeCell ref="J96:K96"/>
    <mergeCell ref="A97:B97"/>
    <mergeCell ref="C97:D97"/>
    <mergeCell ref="H97:I97"/>
    <mergeCell ref="J97:K97"/>
    <mergeCell ref="A94:B94"/>
    <mergeCell ref="C94:D94"/>
    <mergeCell ref="H94:I94"/>
    <mergeCell ref="J94:K94"/>
    <mergeCell ref="A95:B95"/>
    <mergeCell ref="C95:D95"/>
    <mergeCell ref="H95:I95"/>
    <mergeCell ref="J95:K95"/>
    <mergeCell ref="A102:B102"/>
    <mergeCell ref="C102:D102"/>
    <mergeCell ref="H102:I102"/>
    <mergeCell ref="J102:K102"/>
    <mergeCell ref="A103:B103"/>
    <mergeCell ref="C103:D103"/>
    <mergeCell ref="H103:I103"/>
    <mergeCell ref="J103:K103"/>
    <mergeCell ref="T100:AF100"/>
    <mergeCell ref="A101:B101"/>
    <mergeCell ref="C101:D101"/>
    <mergeCell ref="H101:I101"/>
    <mergeCell ref="J101:K101"/>
    <mergeCell ref="A100:N100"/>
    <mergeCell ref="M101:N101"/>
    <mergeCell ref="A105:B105"/>
    <mergeCell ref="C105:D105"/>
    <mergeCell ref="H105:I105"/>
    <mergeCell ref="J105:K105"/>
    <mergeCell ref="T108:AF108"/>
    <mergeCell ref="A104:B104"/>
    <mergeCell ref="C104:D104"/>
    <mergeCell ref="H104:I104"/>
    <mergeCell ref="J104:K104"/>
    <mergeCell ref="H111:I111"/>
    <mergeCell ref="J111:K111"/>
    <mergeCell ref="A112:B112"/>
    <mergeCell ref="C112:D112"/>
    <mergeCell ref="H112:I112"/>
    <mergeCell ref="J112:K112"/>
    <mergeCell ref="A109:B109"/>
    <mergeCell ref="C109:D109"/>
    <mergeCell ref="H109:I109"/>
    <mergeCell ref="J109:K109"/>
    <mergeCell ref="A110:B110"/>
    <mergeCell ref="C110:D110"/>
    <mergeCell ref="H110:I110"/>
    <mergeCell ref="J110:K110"/>
    <mergeCell ref="M94:N94"/>
    <mergeCell ref="M93:N93"/>
    <mergeCell ref="A168:B168"/>
    <mergeCell ref="C168:D168"/>
    <mergeCell ref="A166:B166"/>
    <mergeCell ref="C166:D166"/>
    <mergeCell ref="A165:N165"/>
    <mergeCell ref="T165:AF165"/>
    <mergeCell ref="A162:B162"/>
    <mergeCell ref="C162:D162"/>
    <mergeCell ref="A160:B160"/>
    <mergeCell ref="C160:D160"/>
    <mergeCell ref="A156:B156"/>
    <mergeCell ref="C156:D156"/>
    <mergeCell ref="A154:B154"/>
    <mergeCell ref="C154:D154"/>
    <mergeCell ref="A152:B152"/>
    <mergeCell ref="C152:D152"/>
    <mergeCell ref="A113:B113"/>
    <mergeCell ref="C113:D113"/>
    <mergeCell ref="H113:I113"/>
    <mergeCell ref="J113:K113"/>
    <mergeCell ref="A111:B111"/>
    <mergeCell ref="C111:D111"/>
    <mergeCell ref="T151:AF151"/>
    <mergeCell ref="D73:K75"/>
    <mergeCell ref="A138:N141"/>
    <mergeCell ref="D144:K146"/>
    <mergeCell ref="D147:K149"/>
    <mergeCell ref="M110:N110"/>
    <mergeCell ref="M111:N111"/>
    <mergeCell ref="M112:N112"/>
    <mergeCell ref="M113:N113"/>
    <mergeCell ref="A134:N135"/>
    <mergeCell ref="A131:N133"/>
    <mergeCell ref="A126:N130"/>
    <mergeCell ref="A121:N125"/>
    <mergeCell ref="A116:N120"/>
    <mergeCell ref="M102:N102"/>
    <mergeCell ref="M103:N103"/>
    <mergeCell ref="M104:N104"/>
    <mergeCell ref="M105:N105"/>
    <mergeCell ref="A108:N108"/>
    <mergeCell ref="M109:N109"/>
    <mergeCell ref="A92:N92"/>
    <mergeCell ref="M97:N97"/>
    <mergeCell ref="M96:N96"/>
    <mergeCell ref="M95:N95"/>
    <mergeCell ref="H152:I152"/>
    <mergeCell ref="J152:K152"/>
    <mergeCell ref="M152:N152"/>
    <mergeCell ref="A153:B153"/>
    <mergeCell ref="C153:D153"/>
    <mergeCell ref="H153:I153"/>
    <mergeCell ref="J153:K153"/>
    <mergeCell ref="M153:N153"/>
    <mergeCell ref="A151:N151"/>
    <mergeCell ref="T158:AF158"/>
    <mergeCell ref="A159:B159"/>
    <mergeCell ref="C159:D159"/>
    <mergeCell ref="H159:I159"/>
    <mergeCell ref="J159:K159"/>
    <mergeCell ref="M159:N159"/>
    <mergeCell ref="H154:I154"/>
    <mergeCell ref="J154:K154"/>
    <mergeCell ref="M154:N154"/>
    <mergeCell ref="A155:B155"/>
    <mergeCell ref="C155:D155"/>
    <mergeCell ref="H155:I155"/>
    <mergeCell ref="J155:K155"/>
    <mergeCell ref="M155:N155"/>
    <mergeCell ref="H160:I160"/>
    <mergeCell ref="J160:K160"/>
    <mergeCell ref="M160:N160"/>
    <mergeCell ref="A161:B161"/>
    <mergeCell ref="C161:D161"/>
    <mergeCell ref="H161:I161"/>
    <mergeCell ref="J161:K161"/>
    <mergeCell ref="M161:N161"/>
    <mergeCell ref="H156:I156"/>
    <mergeCell ref="J156:K156"/>
    <mergeCell ref="M156:N156"/>
    <mergeCell ref="A158:N158"/>
    <mergeCell ref="H166:I166"/>
    <mergeCell ref="J166:K166"/>
    <mergeCell ref="M166:N166"/>
    <mergeCell ref="A167:B167"/>
    <mergeCell ref="C167:D167"/>
    <mergeCell ref="H167:I167"/>
    <mergeCell ref="J167:K167"/>
    <mergeCell ref="M167:N167"/>
    <mergeCell ref="H162:I162"/>
    <mergeCell ref="J162:K162"/>
    <mergeCell ref="M162:N162"/>
    <mergeCell ref="A163:B163"/>
    <mergeCell ref="C163:D163"/>
    <mergeCell ref="H163:I163"/>
    <mergeCell ref="J163:K163"/>
    <mergeCell ref="M163:N163"/>
    <mergeCell ref="A170:B170"/>
    <mergeCell ref="C170:D170"/>
    <mergeCell ref="H170:I170"/>
    <mergeCell ref="J170:K170"/>
    <mergeCell ref="M170:N170"/>
    <mergeCell ref="H168:I168"/>
    <mergeCell ref="J168:K168"/>
    <mergeCell ref="M168:N168"/>
    <mergeCell ref="A169:B169"/>
    <mergeCell ref="C169:D169"/>
    <mergeCell ref="H169:I169"/>
    <mergeCell ref="J169:K169"/>
    <mergeCell ref="M169:N169"/>
  </mergeCells>
  <conditionalFormatting sqref="M94:M99">
    <cfRule type="containsText" dxfId="87" priority="37" operator="containsText" text="Fail">
      <formula>NOT(ISERROR(SEARCH("Fail",M94)))</formula>
    </cfRule>
    <cfRule type="containsText" dxfId="86" priority="38" operator="containsText" text="Pass">
      <formula>NOT(ISERROR(SEARCH("Pass",M94)))</formula>
    </cfRule>
  </conditionalFormatting>
  <conditionalFormatting sqref="M102:M106">
    <cfRule type="containsText" dxfId="85" priority="9" operator="containsText" text="Fail">
      <formula>NOT(ISERROR(SEARCH("Fail",M102)))</formula>
    </cfRule>
    <cfRule type="containsText" dxfId="84" priority="10" operator="containsText" text="Pass">
      <formula>NOT(ISERROR(SEARCH("Pass",M102)))</formula>
    </cfRule>
  </conditionalFormatting>
  <conditionalFormatting sqref="M110:M114">
    <cfRule type="containsText" dxfId="83" priority="7" operator="containsText" text="Fail">
      <formula>NOT(ISERROR(SEARCH("Fail",M110)))</formula>
    </cfRule>
    <cfRule type="containsText" dxfId="82" priority="8" operator="containsText" text="Pass">
      <formula>NOT(ISERROR(SEARCH("Pass",M110)))</formula>
    </cfRule>
  </conditionalFormatting>
  <conditionalFormatting sqref="M153:M157">
    <cfRule type="containsText" dxfId="81" priority="5" operator="containsText" text="Fail">
      <formula>NOT(ISERROR(SEARCH("Fail",M153)))</formula>
    </cfRule>
    <cfRule type="containsText" dxfId="80" priority="6" operator="containsText" text="Pass">
      <formula>NOT(ISERROR(SEARCH("Pass",M153)))</formula>
    </cfRule>
  </conditionalFormatting>
  <conditionalFormatting sqref="M160:M163">
    <cfRule type="containsText" dxfId="79" priority="3" operator="containsText" text="Fail">
      <formula>NOT(ISERROR(SEARCH("Fail",M160)))</formula>
    </cfRule>
    <cfRule type="containsText" dxfId="78" priority="4" operator="containsText" text="Pass">
      <formula>NOT(ISERROR(SEARCH("Pass",M160)))</formula>
    </cfRule>
  </conditionalFormatting>
  <conditionalFormatting sqref="M167:M170">
    <cfRule type="containsText" dxfId="77" priority="1" operator="containsText" text="Fail">
      <formula>NOT(ISERROR(SEARCH("Fail",M167)))</formula>
    </cfRule>
    <cfRule type="containsText" dxfId="76" priority="2" operator="containsText" text="Pass">
      <formula>NOT(ISERROR(SEARCH("Pass",M167)))</formula>
    </cfRule>
  </conditionalFormatting>
  <printOptions horizontalCentered="1"/>
  <pageMargins left="0.3" right="0.3" top="0.65" bottom="0.6" header="0.3" footer="0.8"/>
  <pageSetup scale="54" orientation="portrait" r:id="rId1"/>
  <headerFooter>
    <oddHeader>&amp;C
&amp;G</oddHeader>
    <oddFooter>&amp;CPage &amp;P of &amp;N&amp;R&amp;F</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AE394"/>
  <sheetViews>
    <sheetView zoomScale="70" zoomScaleNormal="70" workbookViewId="0"/>
  </sheetViews>
  <sheetFormatPr defaultColWidth="12" defaultRowHeight="15.75" customHeight="1" x14ac:dyDescent="0.55000000000000004"/>
  <cols>
    <col min="1" max="6" width="13" style="10" customWidth="1"/>
    <col min="7" max="7" width="18.26171875" style="10" customWidth="1"/>
    <col min="8" max="12" width="13" style="10" customWidth="1"/>
    <col min="13" max="15" width="12" style="10"/>
    <col min="16" max="16" width="14.26171875" style="10" bestFit="1" customWidth="1"/>
    <col min="17" max="17" width="13.578125" style="10" bestFit="1" customWidth="1"/>
    <col min="18" max="18" width="12" style="10"/>
    <col min="19" max="19" width="18.26171875" style="10" bestFit="1" customWidth="1"/>
    <col min="20" max="20" width="15.83984375" style="10" bestFit="1" customWidth="1"/>
    <col min="21" max="21" width="19.68359375" style="10" bestFit="1" customWidth="1"/>
    <col min="22" max="22" width="27.26171875" style="10" bestFit="1" customWidth="1"/>
    <col min="23" max="23" width="27" style="10" bestFit="1" customWidth="1"/>
    <col min="24" max="24" width="11.26171875" style="10" customWidth="1"/>
    <col min="25" max="25" width="13.41796875" style="10" bestFit="1" customWidth="1"/>
    <col min="26" max="26" width="22.41796875" style="10" customWidth="1"/>
    <col min="27" max="27" width="11" style="10" customWidth="1"/>
    <col min="28" max="16384" width="12" style="10"/>
  </cols>
  <sheetData>
    <row r="1" spans="1:14" s="32" customFormat="1" ht="21.75" customHeight="1" x14ac:dyDescent="0.55000000000000004">
      <c r="A1" s="244"/>
      <c r="B1" s="244"/>
      <c r="D1" s="568" t="s">
        <v>48</v>
      </c>
      <c r="E1" s="568"/>
      <c r="F1" s="568"/>
      <c r="G1" s="568"/>
      <c r="H1" s="568"/>
      <c r="I1" s="568"/>
      <c r="J1" s="246"/>
    </row>
    <row r="2" spans="1:14" s="32" customFormat="1" ht="21.75" customHeight="1" x14ac:dyDescent="0.55000000000000004">
      <c r="A2" s="244"/>
      <c r="B2" s="244"/>
      <c r="C2" s="246"/>
      <c r="D2" s="568"/>
      <c r="E2" s="568"/>
      <c r="F2" s="568"/>
      <c r="G2" s="568"/>
      <c r="H2" s="568"/>
      <c r="I2" s="568"/>
      <c r="J2" s="246"/>
    </row>
    <row r="3" spans="1:14" s="32" customFormat="1" ht="21.75" customHeight="1" x14ac:dyDescent="0.55000000000000004">
      <c r="A3" s="244"/>
      <c r="B3" s="244"/>
      <c r="C3" s="246"/>
      <c r="D3" s="568"/>
      <c r="E3" s="568"/>
      <c r="F3" s="568"/>
      <c r="G3" s="568"/>
      <c r="H3" s="568"/>
      <c r="I3" s="568"/>
      <c r="J3" s="246"/>
    </row>
    <row r="4" spans="1:14" s="32" customFormat="1" ht="21.75" customHeight="1" x14ac:dyDescent="0.55000000000000004">
      <c r="A4" s="244"/>
      <c r="B4" s="244"/>
      <c r="D4" s="569" t="s">
        <v>2682</v>
      </c>
      <c r="E4" s="569"/>
      <c r="F4" s="569"/>
      <c r="G4" s="569"/>
      <c r="H4" s="569"/>
      <c r="I4" s="569"/>
      <c r="J4" s="247"/>
    </row>
    <row r="5" spans="1:14" s="32" customFormat="1" ht="21.75" customHeight="1" x14ac:dyDescent="0.7">
      <c r="A5" s="244"/>
      <c r="B5" s="244"/>
      <c r="C5" s="247"/>
      <c r="D5" s="569"/>
      <c r="E5" s="569"/>
      <c r="F5" s="569"/>
      <c r="G5" s="569"/>
      <c r="H5" s="569"/>
      <c r="I5" s="569"/>
      <c r="J5" s="247"/>
      <c r="K5" s="245"/>
      <c r="L5" s="245"/>
    </row>
    <row r="6" spans="1:14" s="32" customFormat="1" ht="21.75" customHeight="1" x14ac:dyDescent="0.55000000000000004">
      <c r="A6" s="244"/>
      <c r="B6" s="244"/>
      <c r="C6" s="247"/>
      <c r="D6" s="569"/>
      <c r="E6" s="569"/>
      <c r="F6" s="569"/>
      <c r="G6" s="569"/>
      <c r="H6" s="569"/>
      <c r="I6" s="569"/>
      <c r="J6" s="247"/>
    </row>
    <row r="7" spans="1:14" s="32" customFormat="1" ht="15.75" customHeight="1" x14ac:dyDescent="0.55000000000000004">
      <c r="A7" s="244"/>
      <c r="B7" s="244"/>
      <c r="C7" s="247"/>
      <c r="D7" s="350"/>
      <c r="E7" s="350"/>
      <c r="F7" s="350"/>
      <c r="G7" s="350"/>
      <c r="H7" s="350"/>
      <c r="I7" s="350"/>
      <c r="J7" s="247"/>
    </row>
    <row r="8" spans="1:14" s="32" customFormat="1" ht="15.75" customHeight="1" thickBot="1" x14ac:dyDescent="0.6">
      <c r="E8" s="258"/>
      <c r="F8" s="258"/>
      <c r="G8" s="258"/>
      <c r="H8" s="258"/>
      <c r="I8" s="258"/>
      <c r="J8" s="258"/>
      <c r="K8" s="258"/>
      <c r="L8" s="258"/>
    </row>
    <row r="9" spans="1:14" s="32" customFormat="1" ht="18.75" customHeight="1" thickBot="1" x14ac:dyDescent="0.6">
      <c r="A9" s="418" t="s">
        <v>28</v>
      </c>
      <c r="B9" s="419"/>
      <c r="C9" s="419"/>
      <c r="D9" s="419"/>
      <c r="E9" s="419"/>
      <c r="F9" s="420"/>
      <c r="G9" s="418" t="s">
        <v>29</v>
      </c>
      <c r="H9" s="419"/>
      <c r="I9" s="419"/>
      <c r="J9" s="419"/>
      <c r="K9" s="419"/>
      <c r="L9" s="420"/>
    </row>
    <row r="10" spans="1:14" ht="19.5" customHeight="1" x14ac:dyDescent="0.55000000000000004">
      <c r="A10" s="430" t="s">
        <v>31</v>
      </c>
      <c r="B10" s="428"/>
      <c r="C10" s="481"/>
      <c r="D10" s="481"/>
      <c r="E10" s="481"/>
      <c r="F10" s="482"/>
      <c r="G10" s="430" t="s">
        <v>36</v>
      </c>
      <c r="H10" s="428"/>
      <c r="I10" s="433"/>
      <c r="J10" s="433"/>
      <c r="K10" s="433"/>
      <c r="L10" s="434"/>
      <c r="M10" s="37"/>
      <c r="N10" s="37"/>
    </row>
    <row r="11" spans="1:14" ht="19.5" customHeight="1" x14ac:dyDescent="0.55000000000000004">
      <c r="A11" s="403" t="s">
        <v>2597</v>
      </c>
      <c r="B11" s="404"/>
      <c r="C11" s="624"/>
      <c r="D11" s="625"/>
      <c r="E11" s="625"/>
      <c r="F11" s="626"/>
      <c r="G11" s="538" t="s">
        <v>37</v>
      </c>
      <c r="H11" s="539"/>
      <c r="I11" s="455"/>
      <c r="J11" s="622"/>
      <c r="K11" s="622"/>
      <c r="L11" s="623"/>
      <c r="M11" s="37"/>
      <c r="N11" s="37"/>
    </row>
    <row r="12" spans="1:14" ht="19.5" customHeight="1" x14ac:dyDescent="0.55000000000000004">
      <c r="A12" s="403" t="s">
        <v>32</v>
      </c>
      <c r="B12" s="404"/>
      <c r="C12" s="405"/>
      <c r="D12" s="405"/>
      <c r="E12" s="405"/>
      <c r="F12" s="427"/>
      <c r="G12" s="538" t="s">
        <v>38</v>
      </c>
      <c r="H12" s="539"/>
      <c r="I12" s="455"/>
      <c r="J12" s="622"/>
      <c r="K12" s="622"/>
      <c r="L12" s="623"/>
      <c r="M12" s="37"/>
      <c r="N12" s="37"/>
    </row>
    <row r="13" spans="1:14" ht="19.5" customHeight="1" x14ac:dyDescent="0.55000000000000004">
      <c r="A13" s="403"/>
      <c r="B13" s="404"/>
      <c r="C13" s="405"/>
      <c r="D13" s="405"/>
      <c r="E13" s="405"/>
      <c r="F13" s="427"/>
      <c r="G13" s="403" t="s">
        <v>39</v>
      </c>
      <c r="H13" s="404"/>
      <c r="I13" s="405" t="s">
        <v>50</v>
      </c>
      <c r="J13" s="405"/>
      <c r="K13" s="405"/>
      <c r="L13" s="427"/>
      <c r="M13" s="37"/>
      <c r="N13" s="37"/>
    </row>
    <row r="14" spans="1:14" ht="19.5" customHeight="1" x14ac:dyDescent="0.55000000000000004">
      <c r="A14" s="403"/>
      <c r="B14" s="404"/>
      <c r="C14" s="405"/>
      <c r="D14" s="405"/>
      <c r="E14" s="405"/>
      <c r="F14" s="427"/>
      <c r="G14" s="403" t="s">
        <v>2598</v>
      </c>
      <c r="H14" s="404"/>
      <c r="I14" s="437"/>
      <c r="J14" s="437"/>
      <c r="K14" s="437"/>
      <c r="L14" s="438"/>
      <c r="M14" s="37"/>
      <c r="N14" s="37"/>
    </row>
    <row r="15" spans="1:14" ht="19.5" customHeight="1" x14ac:dyDescent="0.55000000000000004">
      <c r="A15" s="403"/>
      <c r="B15" s="404"/>
      <c r="C15" s="405"/>
      <c r="D15" s="405"/>
      <c r="E15" s="405"/>
      <c r="F15" s="427"/>
      <c r="G15" s="403" t="s">
        <v>34</v>
      </c>
      <c r="H15" s="404"/>
      <c r="I15" s="437"/>
      <c r="J15" s="437"/>
      <c r="K15" s="437"/>
      <c r="L15" s="438"/>
      <c r="M15" s="37"/>
      <c r="N15" s="37"/>
    </row>
    <row r="16" spans="1:14" ht="19.5" customHeight="1" thickBot="1" x14ac:dyDescent="0.6">
      <c r="A16" s="435" t="s">
        <v>33</v>
      </c>
      <c r="B16" s="436"/>
      <c r="C16" s="477"/>
      <c r="D16" s="477"/>
      <c r="E16" s="477"/>
      <c r="F16" s="478"/>
      <c r="G16" s="435" t="s">
        <v>35</v>
      </c>
      <c r="H16" s="436"/>
      <c r="I16" s="439"/>
      <c r="J16" s="439"/>
      <c r="K16" s="439"/>
      <c r="L16" s="440"/>
      <c r="M16" s="37"/>
      <c r="N16" s="37"/>
    </row>
    <row r="17" spans="1:26" ht="19.5" customHeight="1" x14ac:dyDescent="0.55000000000000004">
      <c r="A17" s="67"/>
      <c r="B17" s="67"/>
      <c r="C17" s="149"/>
      <c r="D17" s="149"/>
      <c r="E17" s="149"/>
      <c r="F17" s="149"/>
      <c r="G17" s="67"/>
      <c r="H17" s="67"/>
      <c r="I17" s="68"/>
      <c r="J17" s="68"/>
      <c r="K17" s="68"/>
      <c r="L17" s="68"/>
      <c r="M17" s="37"/>
      <c r="N17" s="37"/>
    </row>
    <row r="18" spans="1:26" ht="15" x14ac:dyDescent="0.55000000000000004">
      <c r="A18" s="67"/>
      <c r="B18" s="67"/>
      <c r="C18" s="252"/>
      <c r="D18" s="252"/>
      <c r="E18" s="252"/>
      <c r="F18" s="252"/>
      <c r="G18" s="67"/>
      <c r="H18" s="67"/>
      <c r="I18" s="68"/>
      <c r="J18" s="68"/>
      <c r="K18" s="68"/>
      <c r="L18" s="68"/>
      <c r="M18" s="37"/>
      <c r="N18" s="37"/>
    </row>
    <row r="19" spans="1:26" ht="32.25" customHeight="1" x14ac:dyDescent="0.55000000000000004">
      <c r="A19" s="450" t="s">
        <v>2606</v>
      </c>
      <c r="B19" s="450"/>
      <c r="C19" s="450"/>
      <c r="D19" s="450"/>
      <c r="E19" s="450"/>
      <c r="F19" s="450"/>
      <c r="G19" s="450"/>
      <c r="H19" s="450"/>
      <c r="I19" s="450"/>
      <c r="J19" s="450"/>
      <c r="K19" s="450"/>
      <c r="L19" s="450"/>
      <c r="M19" s="256"/>
      <c r="N19" s="256"/>
      <c r="P19" s="178"/>
      <c r="Q19" s="178"/>
      <c r="R19" s="178"/>
      <c r="S19" s="178"/>
      <c r="T19" s="178"/>
      <c r="U19" s="178"/>
      <c r="V19" s="178"/>
      <c r="W19" s="178"/>
      <c r="X19" s="178"/>
      <c r="Y19" s="178"/>
      <c r="Z19" s="178"/>
    </row>
    <row r="20" spans="1:26" ht="32.25" customHeight="1" x14ac:dyDescent="0.55000000000000004">
      <c r="A20" s="450"/>
      <c r="B20" s="450"/>
      <c r="C20" s="450"/>
      <c r="D20" s="450"/>
      <c r="E20" s="450"/>
      <c r="F20" s="450"/>
      <c r="G20" s="450"/>
      <c r="H20" s="450"/>
      <c r="I20" s="450"/>
      <c r="J20" s="450"/>
      <c r="K20" s="450"/>
      <c r="L20" s="450"/>
      <c r="M20" s="256"/>
      <c r="N20" s="256"/>
      <c r="P20" s="178"/>
      <c r="Q20" s="178"/>
      <c r="R20" s="178"/>
      <c r="S20" s="178"/>
      <c r="T20" s="178"/>
      <c r="U20" s="178"/>
      <c r="V20" s="178"/>
      <c r="W20" s="178"/>
      <c r="X20" s="178"/>
      <c r="Y20" s="178"/>
      <c r="Z20" s="178"/>
    </row>
    <row r="21" spans="1:26" ht="15" x14ac:dyDescent="0.55000000000000004">
      <c r="A21" s="254"/>
      <c r="B21" s="254"/>
      <c r="C21" s="254"/>
      <c r="D21" s="254"/>
      <c r="E21" s="254"/>
      <c r="F21" s="254"/>
      <c r="G21" s="254"/>
      <c r="H21" s="254"/>
      <c r="I21" s="254"/>
      <c r="J21" s="254"/>
      <c r="K21" s="254"/>
      <c r="L21" s="254"/>
      <c r="M21" s="256"/>
      <c r="N21" s="256"/>
      <c r="P21" s="178"/>
      <c r="Q21" s="178"/>
      <c r="R21" s="178"/>
      <c r="S21" s="178"/>
      <c r="T21" s="178"/>
      <c r="U21" s="178"/>
      <c r="V21" s="178"/>
      <c r="W21" s="178"/>
      <c r="X21" s="178"/>
      <c r="Y21" s="178"/>
      <c r="Z21" s="178"/>
    </row>
    <row r="22" spans="1:26" ht="15.75" customHeight="1" thickBot="1" x14ac:dyDescent="0.6">
      <c r="A22" s="37"/>
      <c r="B22" s="37"/>
      <c r="C22" s="37"/>
      <c r="D22" s="37"/>
      <c r="E22" s="37"/>
      <c r="F22" s="37"/>
      <c r="G22" s="37"/>
      <c r="H22" s="37"/>
      <c r="I22" s="37"/>
      <c r="J22" s="37"/>
      <c r="K22" s="37"/>
      <c r="L22" s="37"/>
      <c r="M22" s="256"/>
      <c r="N22" s="256"/>
    </row>
    <row r="23" spans="1:26" ht="18.75" customHeight="1" thickBot="1" x14ac:dyDescent="0.6">
      <c r="A23" s="418" t="s">
        <v>20</v>
      </c>
      <c r="B23" s="419"/>
      <c r="C23" s="419"/>
      <c r="D23" s="419"/>
      <c r="E23" s="419"/>
      <c r="F23" s="419"/>
      <c r="G23" s="419"/>
      <c r="H23" s="419"/>
      <c r="I23" s="419"/>
      <c r="J23" s="419"/>
      <c r="K23" s="419"/>
      <c r="L23" s="420"/>
      <c r="M23" s="37"/>
      <c r="N23" s="37"/>
    </row>
    <row r="24" spans="1:26" ht="18.75" customHeight="1" x14ac:dyDescent="0.55000000000000004">
      <c r="A24" s="430" t="s">
        <v>23</v>
      </c>
      <c r="B24" s="428"/>
      <c r="C24" s="428"/>
      <c r="D24" s="428"/>
      <c r="E24" s="428" t="s">
        <v>22</v>
      </c>
      <c r="F24" s="428"/>
      <c r="G24" s="428" t="s">
        <v>21</v>
      </c>
      <c r="H24" s="428"/>
      <c r="I24" s="428" t="s">
        <v>53</v>
      </c>
      <c r="J24" s="428"/>
      <c r="K24" s="428" t="s">
        <v>54</v>
      </c>
      <c r="L24" s="429"/>
      <c r="M24" s="37"/>
      <c r="N24" s="37"/>
    </row>
    <row r="25" spans="1:26" ht="18.75" customHeight="1" x14ac:dyDescent="0.55000000000000004">
      <c r="A25" s="479"/>
      <c r="B25" s="475"/>
      <c r="C25" s="475"/>
      <c r="D25" s="475"/>
      <c r="E25" s="475"/>
      <c r="F25" s="475"/>
      <c r="G25" s="475"/>
      <c r="H25" s="475"/>
      <c r="I25" s="475"/>
      <c r="J25" s="475"/>
      <c r="K25" s="475"/>
      <c r="L25" s="480"/>
      <c r="M25" s="37"/>
      <c r="N25" s="37"/>
    </row>
    <row r="26" spans="1:26" ht="18.75" customHeight="1" x14ac:dyDescent="0.55000000000000004">
      <c r="A26" s="479"/>
      <c r="B26" s="475"/>
      <c r="C26" s="475"/>
      <c r="D26" s="475"/>
      <c r="E26" s="475"/>
      <c r="F26" s="475"/>
      <c r="G26" s="475"/>
      <c r="H26" s="475"/>
      <c r="I26" s="475"/>
      <c r="J26" s="475"/>
      <c r="K26" s="475"/>
      <c r="L26" s="480"/>
      <c r="M26" s="37"/>
      <c r="N26" s="37"/>
    </row>
    <row r="27" spans="1:26" ht="18.75" customHeight="1" x14ac:dyDescent="0.55000000000000004">
      <c r="A27" s="479"/>
      <c r="B27" s="475"/>
      <c r="C27" s="475"/>
      <c r="D27" s="475"/>
      <c r="E27" s="475"/>
      <c r="F27" s="475"/>
      <c r="G27" s="475"/>
      <c r="H27" s="475"/>
      <c r="I27" s="475"/>
      <c r="J27" s="475"/>
      <c r="K27" s="475"/>
      <c r="L27" s="480"/>
      <c r="M27" s="37"/>
      <c r="N27" s="37"/>
    </row>
    <row r="28" spans="1:26" ht="18.75" customHeight="1" x14ac:dyDescent="0.55000000000000004">
      <c r="A28" s="479"/>
      <c r="B28" s="475"/>
      <c r="C28" s="475"/>
      <c r="D28" s="475"/>
      <c r="E28" s="475"/>
      <c r="F28" s="475"/>
      <c r="G28" s="475"/>
      <c r="H28" s="475"/>
      <c r="I28" s="475"/>
      <c r="J28" s="475"/>
      <c r="K28" s="475"/>
      <c r="L28" s="480"/>
      <c r="M28" s="37"/>
      <c r="N28" s="37"/>
    </row>
    <row r="29" spans="1:26" ht="18.75" customHeight="1" x14ac:dyDescent="0.55000000000000004">
      <c r="A29" s="479"/>
      <c r="B29" s="475"/>
      <c r="C29" s="475"/>
      <c r="D29" s="475"/>
      <c r="E29" s="475"/>
      <c r="F29" s="475"/>
      <c r="G29" s="475"/>
      <c r="H29" s="475"/>
      <c r="I29" s="475"/>
      <c r="J29" s="475"/>
      <c r="K29" s="475"/>
      <c r="L29" s="480"/>
      <c r="M29" s="37"/>
      <c r="N29" s="37"/>
    </row>
    <row r="30" spans="1:26" ht="18.75" customHeight="1" x14ac:dyDescent="0.55000000000000004">
      <c r="A30" s="479"/>
      <c r="B30" s="475"/>
      <c r="C30" s="475"/>
      <c r="D30" s="475"/>
      <c r="E30" s="475"/>
      <c r="F30" s="475"/>
      <c r="G30" s="475"/>
      <c r="H30" s="475"/>
      <c r="I30" s="475"/>
      <c r="J30" s="475"/>
      <c r="K30" s="475"/>
      <c r="L30" s="480"/>
      <c r="M30" s="37"/>
      <c r="N30" s="37"/>
    </row>
    <row r="31" spans="1:26" ht="18.75" customHeight="1" x14ac:dyDescent="0.55000000000000004">
      <c r="A31" s="479"/>
      <c r="B31" s="475"/>
      <c r="C31" s="475"/>
      <c r="D31" s="475"/>
      <c r="E31" s="475"/>
      <c r="F31" s="475"/>
      <c r="G31" s="475"/>
      <c r="H31" s="475"/>
      <c r="I31" s="475"/>
      <c r="J31" s="475"/>
      <c r="K31" s="475"/>
      <c r="L31" s="480"/>
      <c r="M31" s="37"/>
      <c r="N31" s="37"/>
    </row>
    <row r="32" spans="1:26" ht="18.75" customHeight="1" x14ac:dyDescent="0.55000000000000004">
      <c r="A32" s="479"/>
      <c r="B32" s="475"/>
      <c r="C32" s="475"/>
      <c r="D32" s="475"/>
      <c r="E32" s="475"/>
      <c r="F32" s="475"/>
      <c r="G32" s="475"/>
      <c r="H32" s="475"/>
      <c r="I32" s="475"/>
      <c r="J32" s="475"/>
      <c r="K32" s="475"/>
      <c r="L32" s="480"/>
      <c r="M32" s="37"/>
      <c r="N32" s="37"/>
    </row>
    <row r="33" spans="1:14" ht="18.75" customHeight="1" x14ac:dyDescent="0.55000000000000004">
      <c r="A33" s="479"/>
      <c r="B33" s="475"/>
      <c r="C33" s="475"/>
      <c r="D33" s="475"/>
      <c r="E33" s="475"/>
      <c r="F33" s="475"/>
      <c r="G33" s="475"/>
      <c r="H33" s="475"/>
      <c r="I33" s="475"/>
      <c r="J33" s="475"/>
      <c r="K33" s="475"/>
      <c r="L33" s="480"/>
      <c r="M33" s="37"/>
      <c r="N33" s="37"/>
    </row>
    <row r="34" spans="1:14" ht="18.75" customHeight="1" thickBot="1" x14ac:dyDescent="0.6">
      <c r="A34" s="476"/>
      <c r="B34" s="477"/>
      <c r="C34" s="477"/>
      <c r="D34" s="477"/>
      <c r="E34" s="477"/>
      <c r="F34" s="477"/>
      <c r="G34" s="477"/>
      <c r="H34" s="477"/>
      <c r="I34" s="477"/>
      <c r="J34" s="477"/>
      <c r="K34" s="477"/>
      <c r="L34" s="478"/>
      <c r="M34" s="37"/>
      <c r="N34" s="37"/>
    </row>
    <row r="35" spans="1:14" ht="15" x14ac:dyDescent="0.55000000000000004">
      <c r="A35" s="37"/>
      <c r="B35" s="37"/>
      <c r="C35" s="37"/>
      <c r="D35" s="37"/>
      <c r="E35" s="37"/>
      <c r="F35" s="37"/>
      <c r="G35" s="37"/>
      <c r="H35" s="37"/>
      <c r="I35" s="37"/>
      <c r="J35" s="37"/>
      <c r="K35" s="37"/>
      <c r="L35" s="37"/>
      <c r="M35" s="256"/>
      <c r="N35" s="256"/>
    </row>
    <row r="36" spans="1:14" ht="15.3" thickBot="1" x14ac:dyDescent="0.6">
      <c r="A36" s="256"/>
      <c r="B36" s="256"/>
      <c r="C36" s="256"/>
      <c r="D36" s="256"/>
      <c r="E36" s="256"/>
      <c r="F36" s="256"/>
      <c r="G36" s="256"/>
      <c r="H36" s="256"/>
      <c r="I36" s="256"/>
      <c r="J36" s="256"/>
      <c r="K36" s="256"/>
      <c r="L36" s="256"/>
      <c r="M36" s="256"/>
      <c r="N36" s="256"/>
    </row>
    <row r="37" spans="1:14" ht="19.5" customHeight="1" thickBot="1" x14ac:dyDescent="0.6">
      <c r="A37" s="418" t="s">
        <v>7</v>
      </c>
      <c r="B37" s="419"/>
      <c r="C37" s="419"/>
      <c r="D37" s="419"/>
      <c r="E37" s="419"/>
      <c r="F37" s="419"/>
      <c r="G37" s="419"/>
      <c r="H37" s="419"/>
      <c r="I37" s="419"/>
      <c r="J37" s="419"/>
      <c r="K37" s="419"/>
      <c r="L37" s="420"/>
      <c r="M37" s="37"/>
      <c r="N37" s="37"/>
    </row>
    <row r="38" spans="1:14" ht="21.75" customHeight="1" thickBot="1" x14ac:dyDescent="0.6">
      <c r="A38" s="421" t="s">
        <v>8</v>
      </c>
      <c r="B38" s="422"/>
      <c r="C38" s="24"/>
      <c r="D38" s="422" t="s">
        <v>9</v>
      </c>
      <c r="E38" s="422"/>
      <c r="F38" s="24"/>
      <c r="G38" s="422" t="s">
        <v>10</v>
      </c>
      <c r="H38" s="422"/>
      <c r="I38" s="24"/>
      <c r="J38" s="422" t="s">
        <v>11</v>
      </c>
      <c r="K38" s="422"/>
      <c r="L38" s="25"/>
      <c r="M38" s="37"/>
      <c r="N38" s="37"/>
    </row>
    <row r="39" spans="1:14" ht="15" x14ac:dyDescent="0.55000000000000004">
      <c r="A39" s="66"/>
      <c r="B39" s="66"/>
      <c r="C39" s="253"/>
      <c r="D39" s="66"/>
      <c r="E39" s="66"/>
      <c r="F39" s="253"/>
      <c r="G39" s="66"/>
      <c r="H39" s="66"/>
      <c r="I39" s="253"/>
      <c r="J39" s="66"/>
      <c r="K39" s="66"/>
      <c r="L39" s="253"/>
      <c r="M39" s="37"/>
      <c r="N39" s="37"/>
    </row>
    <row r="40" spans="1:14" ht="15.3" thickBot="1" x14ac:dyDescent="0.6">
      <c r="A40" s="37"/>
      <c r="B40" s="37"/>
      <c r="C40" s="37"/>
      <c r="D40" s="37"/>
      <c r="E40" s="37"/>
      <c r="F40" s="37"/>
      <c r="G40" s="37"/>
      <c r="H40" s="37"/>
      <c r="I40" s="37"/>
      <c r="J40" s="37"/>
      <c r="K40" s="37"/>
      <c r="L40" s="37"/>
      <c r="M40" s="256"/>
      <c r="N40" s="256"/>
    </row>
    <row r="41" spans="1:14" ht="19.5" customHeight="1" thickBot="1" x14ac:dyDescent="0.6">
      <c r="A41" s="418" t="s">
        <v>24</v>
      </c>
      <c r="B41" s="419"/>
      <c r="C41" s="419"/>
      <c r="D41" s="419"/>
      <c r="E41" s="419"/>
      <c r="F41" s="419"/>
      <c r="G41" s="419"/>
      <c r="H41" s="419"/>
      <c r="I41" s="419"/>
      <c r="J41" s="419"/>
      <c r="K41" s="419"/>
      <c r="L41" s="420"/>
      <c r="M41" s="37"/>
      <c r="N41" s="37"/>
    </row>
    <row r="42" spans="1:14" ht="19.5" customHeight="1" x14ac:dyDescent="0.55000000000000004">
      <c r="A42" s="408"/>
      <c r="B42" s="409"/>
      <c r="C42" s="409"/>
      <c r="D42" s="409"/>
      <c r="E42" s="409"/>
      <c r="F42" s="409"/>
      <c r="G42" s="409"/>
      <c r="H42" s="409"/>
      <c r="I42" s="409"/>
      <c r="J42" s="409"/>
      <c r="K42" s="409"/>
      <c r="L42" s="410"/>
      <c r="M42" s="37"/>
      <c r="N42" s="37"/>
    </row>
    <row r="43" spans="1:14" ht="19.5" customHeight="1" x14ac:dyDescent="0.55000000000000004">
      <c r="A43" s="411"/>
      <c r="B43" s="412"/>
      <c r="C43" s="412"/>
      <c r="D43" s="412"/>
      <c r="E43" s="412"/>
      <c r="F43" s="412"/>
      <c r="G43" s="412"/>
      <c r="H43" s="412"/>
      <c r="I43" s="412"/>
      <c r="J43" s="412"/>
      <c r="K43" s="412"/>
      <c r="L43" s="413"/>
      <c r="M43" s="37"/>
      <c r="N43" s="37"/>
    </row>
    <row r="44" spans="1:14" ht="19.5" customHeight="1" thickBot="1" x14ac:dyDescent="0.6">
      <c r="A44" s="414"/>
      <c r="B44" s="415"/>
      <c r="C44" s="415"/>
      <c r="D44" s="415"/>
      <c r="E44" s="415"/>
      <c r="F44" s="415"/>
      <c r="G44" s="415"/>
      <c r="H44" s="415"/>
      <c r="I44" s="415"/>
      <c r="J44" s="415"/>
      <c r="K44" s="415"/>
      <c r="L44" s="416"/>
      <c r="M44" s="37"/>
      <c r="N44" s="37"/>
    </row>
    <row r="45" spans="1:14" ht="15" x14ac:dyDescent="0.55000000000000004">
      <c r="A45" s="253"/>
      <c r="B45" s="253"/>
      <c r="C45" s="253"/>
      <c r="D45" s="253"/>
      <c r="E45" s="253"/>
      <c r="F45" s="253"/>
      <c r="G45" s="253"/>
      <c r="H45" s="253"/>
      <c r="I45" s="253"/>
      <c r="J45" s="253"/>
      <c r="K45" s="253"/>
      <c r="L45" s="253"/>
      <c r="M45" s="37"/>
      <c r="N45" s="37"/>
    </row>
    <row r="46" spans="1:14" ht="15" x14ac:dyDescent="0.55000000000000004">
      <c r="A46" s="37"/>
      <c r="B46" s="37"/>
      <c r="C46" s="37"/>
      <c r="D46" s="37"/>
      <c r="E46" s="37"/>
      <c r="F46" s="37"/>
      <c r="G46" s="37"/>
      <c r="H46" s="37"/>
      <c r="I46" s="37"/>
      <c r="J46" s="37"/>
      <c r="K46" s="37"/>
      <c r="L46" s="37"/>
      <c r="M46" s="256"/>
      <c r="N46" s="256"/>
    </row>
    <row r="47" spans="1:14" ht="27" customHeight="1" x14ac:dyDescent="0.55000000000000004">
      <c r="A47" s="450" t="s">
        <v>2599</v>
      </c>
      <c r="B47" s="451"/>
      <c r="C47" s="451"/>
      <c r="D47" s="451"/>
      <c r="E47" s="451"/>
      <c r="F47" s="451"/>
      <c r="G47" s="451"/>
      <c r="H47" s="451"/>
      <c r="I47" s="451"/>
      <c r="J47" s="451"/>
      <c r="K47" s="451"/>
      <c r="L47" s="451"/>
      <c r="M47" s="256"/>
      <c r="N47" s="256"/>
    </row>
    <row r="48" spans="1:14" ht="27" customHeight="1" x14ac:dyDescent="0.55000000000000004">
      <c r="A48" s="451"/>
      <c r="B48" s="451"/>
      <c r="C48" s="451"/>
      <c r="D48" s="451"/>
      <c r="E48" s="451"/>
      <c r="F48" s="451"/>
      <c r="G48" s="451"/>
      <c r="H48" s="451"/>
      <c r="I48" s="451"/>
      <c r="J48" s="451"/>
      <c r="K48" s="451"/>
      <c r="L48" s="451"/>
      <c r="M48" s="256"/>
      <c r="N48" s="256"/>
    </row>
    <row r="49" spans="1:14" ht="21.75" customHeight="1" x14ac:dyDescent="0.55000000000000004">
      <c r="A49" s="450" t="s">
        <v>1770</v>
      </c>
      <c r="B49" s="451"/>
      <c r="C49" s="451"/>
      <c r="D49" s="451"/>
      <c r="E49" s="451"/>
      <c r="F49" s="451"/>
      <c r="G49" s="451"/>
      <c r="H49" s="451"/>
      <c r="I49" s="451"/>
      <c r="J49" s="451"/>
      <c r="K49" s="451"/>
      <c r="L49" s="451"/>
      <c r="M49" s="256"/>
      <c r="N49" s="256"/>
    </row>
    <row r="50" spans="1:14" ht="21.75" customHeight="1" x14ac:dyDescent="0.55000000000000004">
      <c r="A50" s="451"/>
      <c r="B50" s="451"/>
      <c r="C50" s="451"/>
      <c r="D50" s="451"/>
      <c r="E50" s="451"/>
      <c r="F50" s="451"/>
      <c r="G50" s="451"/>
      <c r="H50" s="451"/>
      <c r="I50" s="451"/>
      <c r="J50" s="451"/>
      <c r="K50" s="451"/>
      <c r="L50" s="451"/>
      <c r="M50" s="256"/>
      <c r="N50" s="256"/>
    </row>
    <row r="51" spans="1:14" ht="15" x14ac:dyDescent="0.55000000000000004">
      <c r="A51" s="257"/>
      <c r="B51" s="257"/>
      <c r="C51" s="257"/>
      <c r="D51" s="257"/>
      <c r="E51" s="257"/>
      <c r="F51" s="257"/>
      <c r="G51" s="257"/>
      <c r="H51" s="257"/>
      <c r="I51" s="257"/>
      <c r="J51" s="257"/>
      <c r="K51" s="257"/>
      <c r="L51" s="257"/>
      <c r="M51" s="256"/>
      <c r="N51" s="256"/>
    </row>
    <row r="52" spans="1:14" ht="15.3" thickBot="1" x14ac:dyDescent="0.6">
      <c r="A52" s="257"/>
      <c r="B52" s="257"/>
      <c r="C52" s="257"/>
      <c r="D52" s="257"/>
      <c r="E52" s="257"/>
      <c r="F52" s="257"/>
      <c r="G52" s="257"/>
      <c r="H52" s="257"/>
      <c r="I52" s="257"/>
      <c r="J52" s="257"/>
      <c r="K52" s="257"/>
      <c r="L52" s="257"/>
      <c r="M52" s="256"/>
      <c r="N52" s="256"/>
    </row>
    <row r="53" spans="1:14" ht="18.75" customHeight="1" thickBot="1" x14ac:dyDescent="0.6">
      <c r="A53" s="589" t="s">
        <v>1778</v>
      </c>
      <c r="B53" s="590"/>
      <c r="C53" s="590"/>
      <c r="D53" s="590"/>
      <c r="E53" s="590"/>
      <c r="F53" s="591"/>
      <c r="G53" s="418" t="s">
        <v>1779</v>
      </c>
      <c r="H53" s="592"/>
      <c r="I53" s="593"/>
      <c r="J53" s="593"/>
      <c r="K53" s="593"/>
      <c r="L53" s="594"/>
      <c r="M53" s="256"/>
      <c r="N53" s="256"/>
    </row>
    <row r="54" spans="1:14" ht="30" customHeight="1" thickBot="1" x14ac:dyDescent="0.6">
      <c r="A54" s="612" t="s">
        <v>12</v>
      </c>
      <c r="B54" s="613"/>
      <c r="C54" s="586"/>
      <c r="D54" s="587"/>
      <c r="E54" s="587"/>
      <c r="F54" s="588"/>
      <c r="G54" s="612" t="s">
        <v>2602</v>
      </c>
      <c r="H54" s="613"/>
      <c r="I54" s="595"/>
      <c r="J54" s="596"/>
      <c r="K54" s="596"/>
      <c r="L54" s="597"/>
      <c r="M54" s="256"/>
      <c r="N54" s="256"/>
    </row>
    <row r="55" spans="1:14" ht="30" customHeight="1" thickBot="1" x14ac:dyDescent="0.6">
      <c r="A55" s="598" t="s">
        <v>40</v>
      </c>
      <c r="B55" s="599"/>
      <c r="C55" s="600" t="str">
        <f>IF(C54="","",C54)</f>
        <v/>
      </c>
      <c r="D55" s="601"/>
      <c r="E55" s="601"/>
      <c r="F55" s="602"/>
      <c r="G55" s="598" t="s">
        <v>2603</v>
      </c>
      <c r="H55" s="603"/>
      <c r="I55" s="604"/>
      <c r="J55" s="444"/>
      <c r="K55" s="444"/>
      <c r="L55" s="605"/>
      <c r="M55" s="256"/>
      <c r="N55" s="256"/>
    </row>
    <row r="56" spans="1:14" ht="30" customHeight="1" thickBot="1" x14ac:dyDescent="0.6">
      <c r="A56" s="584" t="s">
        <v>49</v>
      </c>
      <c r="B56" s="585"/>
      <c r="C56" s="604"/>
      <c r="D56" s="444"/>
      <c r="E56" s="444"/>
      <c r="F56" s="611"/>
      <c r="G56" s="584" t="s">
        <v>2604</v>
      </c>
      <c r="H56" s="585"/>
      <c r="I56" s="616"/>
      <c r="J56" s="617"/>
      <c r="K56" s="617"/>
      <c r="L56" s="618"/>
      <c r="M56" s="256"/>
      <c r="N56" s="256"/>
    </row>
    <row r="57" spans="1:14" ht="15" x14ac:dyDescent="0.55000000000000004">
      <c r="A57" s="70"/>
      <c r="B57" s="70"/>
      <c r="C57" s="256"/>
      <c r="D57" s="256"/>
      <c r="E57" s="256"/>
      <c r="F57" s="256"/>
      <c r="G57" s="70"/>
      <c r="H57" s="70"/>
      <c r="I57" s="256"/>
      <c r="J57" s="256"/>
      <c r="K57" s="256"/>
      <c r="L57" s="256"/>
      <c r="M57" s="256"/>
      <c r="N57" s="256"/>
    </row>
    <row r="58" spans="1:14" ht="15.3" thickBot="1" x14ac:dyDescent="0.6">
      <c r="A58" s="255"/>
      <c r="B58" s="255"/>
      <c r="C58" s="256"/>
      <c r="D58" s="256"/>
      <c r="E58" s="256"/>
      <c r="F58" s="256"/>
      <c r="G58" s="255"/>
      <c r="H58" s="255"/>
      <c r="I58" s="256"/>
      <c r="J58" s="256"/>
      <c r="K58" s="256"/>
      <c r="L58" s="256"/>
      <c r="M58" s="256"/>
      <c r="N58" s="256"/>
    </row>
    <row r="59" spans="1:14" ht="19.5" customHeight="1" thickBot="1" x14ac:dyDescent="0.6">
      <c r="A59" s="612" t="s">
        <v>1780</v>
      </c>
      <c r="B59" s="613"/>
      <c r="C59" s="613"/>
      <c r="D59" s="613"/>
      <c r="E59" s="613"/>
      <c r="F59" s="613"/>
      <c r="G59" s="613"/>
      <c r="H59" s="613"/>
      <c r="I59" s="613"/>
      <c r="J59" s="613"/>
      <c r="K59" s="613"/>
      <c r="L59" s="621"/>
      <c r="M59" s="256"/>
      <c r="N59" s="256"/>
    </row>
    <row r="60" spans="1:14" ht="30" customHeight="1" thickBot="1" x14ac:dyDescent="0.6">
      <c r="A60" s="606" t="s">
        <v>1773</v>
      </c>
      <c r="B60" s="607"/>
      <c r="C60" s="608"/>
      <c r="D60" s="587"/>
      <c r="E60" s="587"/>
      <c r="F60" s="588"/>
      <c r="G60" s="606" t="s">
        <v>40</v>
      </c>
      <c r="H60" s="607"/>
      <c r="I60" s="619" t="str">
        <f>IF(C60="","",C60)</f>
        <v/>
      </c>
      <c r="J60" s="619"/>
      <c r="K60" s="619"/>
      <c r="L60" s="620"/>
      <c r="M60" s="256"/>
      <c r="N60" s="256"/>
    </row>
    <row r="61" spans="1:14" ht="30" customHeight="1" thickBot="1" x14ac:dyDescent="0.6">
      <c r="A61" s="584" t="s">
        <v>49</v>
      </c>
      <c r="B61" s="585"/>
      <c r="C61" s="608"/>
      <c r="D61" s="587"/>
      <c r="E61" s="587"/>
      <c r="F61" s="588"/>
      <c r="G61" s="614" t="s">
        <v>1777</v>
      </c>
      <c r="H61" s="615"/>
      <c r="I61" s="609"/>
      <c r="J61" s="592"/>
      <c r="K61" s="592"/>
      <c r="L61" s="610"/>
      <c r="M61" s="256"/>
      <c r="N61" s="256"/>
    </row>
    <row r="62" spans="1:14" ht="15.75" customHeight="1" x14ac:dyDescent="0.55000000000000004">
      <c r="A62" s="255"/>
      <c r="B62" s="255"/>
      <c r="C62" s="256"/>
      <c r="D62" s="256"/>
      <c r="E62" s="256"/>
      <c r="F62" s="256"/>
      <c r="G62" s="255"/>
      <c r="H62" s="255"/>
      <c r="I62" s="259"/>
      <c r="J62" s="259"/>
      <c r="K62" s="259"/>
      <c r="L62" s="259"/>
      <c r="M62" s="256"/>
      <c r="N62" s="256"/>
    </row>
    <row r="63" spans="1:14" ht="15.3" thickBot="1" x14ac:dyDescent="0.6">
      <c r="A63" s="255"/>
      <c r="B63" s="255"/>
      <c r="C63" s="256"/>
      <c r="D63" s="256"/>
      <c r="E63" s="256"/>
      <c r="F63" s="37"/>
      <c r="G63" s="255"/>
      <c r="H63" s="255"/>
      <c r="I63" s="256"/>
      <c r="J63" s="256"/>
      <c r="K63" s="256"/>
      <c r="L63" s="37"/>
      <c r="M63" s="256"/>
      <c r="N63" s="256"/>
    </row>
    <row r="64" spans="1:14" ht="15" x14ac:dyDescent="0.55000000000000004">
      <c r="A64" s="459"/>
      <c r="B64" s="460"/>
      <c r="C64" s="460"/>
      <c r="D64" s="460"/>
      <c r="E64" s="460"/>
      <c r="F64" s="460"/>
      <c r="G64" s="460"/>
      <c r="H64" s="460"/>
      <c r="I64" s="460"/>
      <c r="J64" s="460"/>
      <c r="K64" s="460"/>
      <c r="L64" s="460"/>
      <c r="M64" s="461"/>
      <c r="N64" s="256"/>
    </row>
    <row r="65" spans="1:14" ht="15" x14ac:dyDescent="0.55000000000000004">
      <c r="A65" s="462"/>
      <c r="B65" s="463"/>
      <c r="C65" s="463"/>
      <c r="D65" s="463"/>
      <c r="E65" s="463"/>
      <c r="F65" s="463"/>
      <c r="G65" s="463"/>
      <c r="H65" s="463"/>
      <c r="I65" s="463"/>
      <c r="J65" s="463"/>
      <c r="K65" s="463"/>
      <c r="L65" s="463"/>
      <c r="M65" s="464"/>
      <c r="N65" s="256"/>
    </row>
    <row r="66" spans="1:14" ht="15" x14ac:dyDescent="0.55000000000000004">
      <c r="A66" s="462"/>
      <c r="B66" s="463"/>
      <c r="C66" s="463"/>
      <c r="D66" s="463"/>
      <c r="E66" s="463"/>
      <c r="F66" s="463"/>
      <c r="G66" s="463"/>
      <c r="H66" s="463"/>
      <c r="I66" s="463"/>
      <c r="J66" s="463"/>
      <c r="K66" s="463"/>
      <c r="L66" s="463"/>
      <c r="M66" s="464"/>
      <c r="N66" s="256"/>
    </row>
    <row r="67" spans="1:14" ht="15.3" thickBot="1" x14ac:dyDescent="0.6">
      <c r="A67" s="465"/>
      <c r="B67" s="466"/>
      <c r="C67" s="466"/>
      <c r="D67" s="466"/>
      <c r="E67" s="466"/>
      <c r="F67" s="466"/>
      <c r="G67" s="466"/>
      <c r="H67" s="466"/>
      <c r="I67" s="466"/>
      <c r="J67" s="466"/>
      <c r="K67" s="466"/>
      <c r="L67" s="466"/>
      <c r="M67" s="467"/>
      <c r="N67" s="37"/>
    </row>
    <row r="68" spans="1:14" ht="15" x14ac:dyDescent="0.55000000000000004">
      <c r="A68" s="70"/>
      <c r="B68" s="70"/>
      <c r="C68" s="70"/>
      <c r="D68" s="70"/>
      <c r="E68" s="70"/>
      <c r="F68" s="70"/>
      <c r="G68" s="70"/>
      <c r="H68" s="70"/>
      <c r="I68" s="70"/>
      <c r="J68" s="70"/>
      <c r="K68" s="70"/>
      <c r="L68" s="70"/>
      <c r="M68" s="70"/>
      <c r="N68" s="37"/>
    </row>
    <row r="69" spans="1:14" s="32" customFormat="1" ht="21.75" customHeight="1" x14ac:dyDescent="0.55000000000000004">
      <c r="A69" s="244"/>
      <c r="B69" s="244"/>
      <c r="D69" s="568" t="s">
        <v>48</v>
      </c>
      <c r="E69" s="568"/>
      <c r="F69" s="568"/>
      <c r="G69" s="568"/>
      <c r="H69" s="568"/>
      <c r="I69" s="568"/>
      <c r="J69" s="246"/>
    </row>
    <row r="70" spans="1:14" s="32" customFormat="1" ht="21.75" customHeight="1" x14ac:dyDescent="0.55000000000000004">
      <c r="A70" s="244"/>
      <c r="B70" s="244"/>
      <c r="C70" s="246"/>
      <c r="D70" s="568"/>
      <c r="E70" s="568"/>
      <c r="F70" s="568"/>
      <c r="G70" s="568"/>
      <c r="H70" s="568"/>
      <c r="I70" s="568"/>
      <c r="J70" s="246"/>
    </row>
    <row r="71" spans="1:14" s="32" customFormat="1" ht="21.75" customHeight="1" x14ac:dyDescent="0.55000000000000004">
      <c r="A71" s="244"/>
      <c r="B71" s="244"/>
      <c r="C71" s="246"/>
      <c r="D71" s="568"/>
      <c r="E71" s="568"/>
      <c r="F71" s="568"/>
      <c r="G71" s="568"/>
      <c r="H71" s="568"/>
      <c r="I71" s="568"/>
      <c r="J71" s="246"/>
    </row>
    <row r="72" spans="1:14" s="32" customFormat="1" ht="21.75" customHeight="1" x14ac:dyDescent="0.55000000000000004">
      <c r="A72" s="244"/>
      <c r="B72" s="244"/>
      <c r="D72" s="569" t="s">
        <v>2682</v>
      </c>
      <c r="E72" s="569"/>
      <c r="F72" s="569"/>
      <c r="G72" s="569"/>
      <c r="H72" s="569"/>
      <c r="I72" s="569"/>
      <c r="J72" s="247"/>
    </row>
    <row r="73" spans="1:14" s="32" customFormat="1" ht="21.75" customHeight="1" x14ac:dyDescent="0.7">
      <c r="A73" s="244"/>
      <c r="B73" s="244"/>
      <c r="C73" s="247"/>
      <c r="D73" s="569"/>
      <c r="E73" s="569"/>
      <c r="F73" s="569"/>
      <c r="G73" s="569"/>
      <c r="H73" s="569"/>
      <c r="I73" s="569"/>
      <c r="J73" s="247"/>
      <c r="K73" s="245"/>
      <c r="L73" s="245"/>
    </row>
    <row r="74" spans="1:14" s="32" customFormat="1" ht="21.75" customHeight="1" x14ac:dyDescent="0.55000000000000004">
      <c r="A74" s="244"/>
      <c r="B74" s="244"/>
      <c r="C74" s="247"/>
      <c r="D74" s="569"/>
      <c r="E74" s="569"/>
      <c r="F74" s="569"/>
      <c r="G74" s="569"/>
      <c r="H74" s="569"/>
      <c r="I74" s="569"/>
      <c r="J74" s="247"/>
    </row>
    <row r="75" spans="1:14" ht="15.75" customHeight="1" x14ac:dyDescent="0.55000000000000004">
      <c r="A75" s="256"/>
      <c r="B75" s="256"/>
      <c r="C75" s="256"/>
      <c r="D75" s="256"/>
      <c r="E75" s="256"/>
      <c r="F75" s="256"/>
      <c r="G75" s="256"/>
      <c r="H75" s="256"/>
      <c r="I75" s="256"/>
      <c r="J75" s="256"/>
      <c r="K75" s="256"/>
      <c r="L75" s="256"/>
      <c r="M75" s="256"/>
      <c r="N75" s="37"/>
    </row>
    <row r="76" spans="1:14" ht="15.3" thickBot="1" x14ac:dyDescent="0.6">
      <c r="A76" s="255"/>
      <c r="B76" s="255"/>
      <c r="C76" s="256"/>
      <c r="D76" s="256"/>
      <c r="E76" s="256"/>
      <c r="F76" s="37"/>
      <c r="G76" s="255"/>
      <c r="H76" s="255"/>
      <c r="I76" s="256"/>
      <c r="J76" s="256"/>
      <c r="K76" s="256"/>
      <c r="L76" s="37"/>
      <c r="M76" s="256"/>
      <c r="N76" s="256"/>
    </row>
    <row r="77" spans="1:14" ht="19.5" customHeight="1" thickBot="1" x14ac:dyDescent="0.6">
      <c r="A77" s="418" t="s">
        <v>13</v>
      </c>
      <c r="B77" s="419"/>
      <c r="C77" s="419"/>
      <c r="D77" s="419"/>
      <c r="E77" s="419"/>
      <c r="F77" s="419"/>
      <c r="G77" s="419"/>
      <c r="H77" s="419"/>
      <c r="I77" s="419"/>
      <c r="J77" s="419"/>
      <c r="K77" s="419"/>
      <c r="L77" s="420"/>
      <c r="M77" s="37"/>
      <c r="N77" s="37"/>
    </row>
    <row r="78" spans="1:14" ht="19.5" customHeight="1" x14ac:dyDescent="0.55000000000000004">
      <c r="A78" s="671" t="s">
        <v>30</v>
      </c>
      <c r="B78" s="672"/>
      <c r="C78" s="673"/>
      <c r="D78" s="674"/>
      <c r="E78" s="674"/>
      <c r="F78" s="674"/>
      <c r="G78" s="674"/>
      <c r="H78" s="675"/>
      <c r="I78" s="676" t="s">
        <v>25</v>
      </c>
      <c r="J78" s="672"/>
      <c r="K78" s="673" t="s">
        <v>1769</v>
      </c>
      <c r="L78" s="677"/>
      <c r="M78" s="37"/>
      <c r="N78" s="37"/>
    </row>
    <row r="79" spans="1:14" ht="19.5" customHeight="1" x14ac:dyDescent="0.55000000000000004">
      <c r="A79" s="538" t="s">
        <v>15</v>
      </c>
      <c r="B79" s="539"/>
      <c r="C79" s="669"/>
      <c r="D79" s="670"/>
      <c r="E79" s="668" t="s">
        <v>16</v>
      </c>
      <c r="F79" s="539"/>
      <c r="G79" s="455"/>
      <c r="H79" s="456"/>
      <c r="I79" s="668" t="s">
        <v>18</v>
      </c>
      <c r="J79" s="539"/>
      <c r="K79" s="455"/>
      <c r="L79" s="623"/>
      <c r="M79" s="37"/>
      <c r="N79" s="37"/>
    </row>
    <row r="80" spans="1:14" ht="19.5" customHeight="1" x14ac:dyDescent="0.55000000000000004">
      <c r="A80" s="538" t="s">
        <v>14</v>
      </c>
      <c r="B80" s="539"/>
      <c r="C80" s="455" t="s">
        <v>2688</v>
      </c>
      <c r="D80" s="456"/>
      <c r="E80" s="668" t="s">
        <v>2687</v>
      </c>
      <c r="F80" s="539"/>
      <c r="G80" s="455" t="s">
        <v>2693</v>
      </c>
      <c r="H80" s="456"/>
      <c r="I80" s="668" t="s">
        <v>43</v>
      </c>
      <c r="J80" s="539"/>
      <c r="K80" s="455" t="s">
        <v>2702</v>
      </c>
      <c r="L80" s="623"/>
      <c r="M80" s="37"/>
      <c r="N80" s="37"/>
    </row>
    <row r="81" spans="1:14" ht="19.5" customHeight="1" x14ac:dyDescent="0.55000000000000004">
      <c r="A81" s="538" t="s">
        <v>17</v>
      </c>
      <c r="B81" s="539"/>
      <c r="C81" s="455">
        <v>0</v>
      </c>
      <c r="D81" s="456"/>
      <c r="E81" s="668" t="s">
        <v>26</v>
      </c>
      <c r="F81" s="539"/>
      <c r="G81" s="455">
        <v>1000</v>
      </c>
      <c r="H81" s="456"/>
      <c r="I81" s="668" t="s">
        <v>27</v>
      </c>
      <c r="J81" s="539"/>
      <c r="K81" s="455" t="s">
        <v>2697</v>
      </c>
      <c r="L81" s="623"/>
      <c r="M81" s="37"/>
      <c r="N81" s="37"/>
    </row>
    <row r="82" spans="1:14" ht="36.75" customHeight="1" x14ac:dyDescent="0.55000000000000004">
      <c r="A82" s="538" t="s">
        <v>19</v>
      </c>
      <c r="B82" s="539"/>
      <c r="C82" s="540" t="s">
        <v>2734</v>
      </c>
      <c r="D82" s="541"/>
      <c r="E82" s="541"/>
      <c r="F82" s="541"/>
      <c r="G82" s="541"/>
      <c r="H82" s="541"/>
      <c r="I82" s="541"/>
      <c r="J82" s="541"/>
      <c r="K82" s="541"/>
      <c r="L82" s="542"/>
      <c r="M82" s="37"/>
      <c r="N82" s="37"/>
    </row>
    <row r="83" spans="1:14" ht="19.5" customHeight="1" x14ac:dyDescent="0.55000000000000004">
      <c r="A83" s="555"/>
      <c r="B83" s="556"/>
      <c r="C83" s="556"/>
      <c r="D83" s="557"/>
      <c r="E83" s="668" t="s">
        <v>2687</v>
      </c>
      <c r="F83" s="539"/>
      <c r="G83" s="455" t="s">
        <v>2696</v>
      </c>
      <c r="H83" s="456"/>
      <c r="I83" s="668" t="s">
        <v>43</v>
      </c>
      <c r="J83" s="539"/>
      <c r="K83" s="455" t="s">
        <v>2709</v>
      </c>
      <c r="L83" s="623"/>
      <c r="M83" s="256"/>
      <c r="N83" s="256"/>
    </row>
    <row r="84" spans="1:14" ht="18.75" customHeight="1" x14ac:dyDescent="0.55000000000000004">
      <c r="A84" s="663" t="s">
        <v>17</v>
      </c>
      <c r="B84" s="664"/>
      <c r="C84" s="665">
        <v>0</v>
      </c>
      <c r="D84" s="666"/>
      <c r="E84" s="667" t="s">
        <v>26</v>
      </c>
      <c r="F84" s="664"/>
      <c r="G84" s="665">
        <v>1000</v>
      </c>
      <c r="H84" s="666"/>
      <c r="I84" s="667" t="s">
        <v>27</v>
      </c>
      <c r="J84" s="664"/>
      <c r="K84" s="455" t="s">
        <v>2697</v>
      </c>
      <c r="L84" s="623"/>
      <c r="M84" s="256"/>
      <c r="N84" s="256"/>
    </row>
    <row r="85" spans="1:14" ht="36.75" customHeight="1" x14ac:dyDescent="0.55000000000000004">
      <c r="A85" s="538" t="s">
        <v>19</v>
      </c>
      <c r="B85" s="539"/>
      <c r="C85" s="540" t="s">
        <v>2734</v>
      </c>
      <c r="D85" s="541"/>
      <c r="E85" s="541"/>
      <c r="F85" s="541"/>
      <c r="G85" s="541"/>
      <c r="H85" s="541"/>
      <c r="I85" s="541"/>
      <c r="J85" s="541"/>
      <c r="K85" s="541"/>
      <c r="L85" s="542"/>
      <c r="M85" s="256"/>
      <c r="N85" s="256"/>
    </row>
    <row r="86" spans="1:14" ht="19.5" customHeight="1" x14ac:dyDescent="0.55000000000000004">
      <c r="A86" s="555"/>
      <c r="B86" s="556"/>
      <c r="C86" s="556"/>
      <c r="D86" s="557"/>
      <c r="E86" s="668" t="s">
        <v>2687</v>
      </c>
      <c r="F86" s="539"/>
      <c r="G86" s="455" t="s">
        <v>2689</v>
      </c>
      <c r="H86" s="456"/>
      <c r="I86" s="668" t="s">
        <v>43</v>
      </c>
      <c r="J86" s="539"/>
      <c r="K86" s="686" t="s">
        <v>2692</v>
      </c>
      <c r="L86" s="623"/>
      <c r="M86" s="37"/>
      <c r="N86" s="37"/>
    </row>
    <row r="87" spans="1:14" ht="18.75" customHeight="1" x14ac:dyDescent="0.55000000000000004">
      <c r="A87" s="663" t="s">
        <v>17</v>
      </c>
      <c r="B87" s="664"/>
      <c r="C87" s="665">
        <v>0</v>
      </c>
      <c r="D87" s="666"/>
      <c r="E87" s="667" t="s">
        <v>26</v>
      </c>
      <c r="F87" s="664"/>
      <c r="G87" s="665">
        <f>100000000</f>
        <v>100000000</v>
      </c>
      <c r="H87" s="666"/>
      <c r="I87" s="667" t="s">
        <v>27</v>
      </c>
      <c r="J87" s="664"/>
      <c r="K87" s="455" t="s">
        <v>2697</v>
      </c>
      <c r="L87" s="623"/>
      <c r="M87" s="256"/>
      <c r="N87" s="256"/>
    </row>
    <row r="88" spans="1:14" ht="36.75" customHeight="1" x14ac:dyDescent="0.55000000000000004">
      <c r="A88" s="538" t="s">
        <v>19</v>
      </c>
      <c r="B88" s="539"/>
      <c r="C88" s="540" t="s">
        <v>2734</v>
      </c>
      <c r="D88" s="541"/>
      <c r="E88" s="541"/>
      <c r="F88" s="541"/>
      <c r="G88" s="541"/>
      <c r="H88" s="541"/>
      <c r="I88" s="541"/>
      <c r="J88" s="541"/>
      <c r="K88" s="541"/>
      <c r="L88" s="542"/>
      <c r="M88" s="256"/>
      <c r="N88" s="256"/>
    </row>
    <row r="89" spans="1:14" ht="19.5" customHeight="1" x14ac:dyDescent="0.55000000000000004">
      <c r="A89" s="555"/>
      <c r="B89" s="556"/>
      <c r="C89" s="556"/>
      <c r="D89" s="557"/>
      <c r="E89" s="668" t="s">
        <v>2687</v>
      </c>
      <c r="F89" s="539"/>
      <c r="G89" s="455" t="s">
        <v>2694</v>
      </c>
      <c r="H89" s="456"/>
      <c r="I89" s="668" t="s">
        <v>43</v>
      </c>
      <c r="J89" s="539"/>
      <c r="K89" s="455" t="s">
        <v>2700</v>
      </c>
      <c r="L89" s="623"/>
      <c r="M89" s="256"/>
      <c r="N89" s="256"/>
    </row>
    <row r="90" spans="1:14" ht="18.75" customHeight="1" x14ac:dyDescent="0.55000000000000004">
      <c r="A90" s="663" t="s">
        <v>17</v>
      </c>
      <c r="B90" s="664"/>
      <c r="C90" s="665">
        <v>0</v>
      </c>
      <c r="D90" s="666"/>
      <c r="E90" s="667" t="s">
        <v>26</v>
      </c>
      <c r="F90" s="664"/>
      <c r="G90" s="665">
        <v>3</v>
      </c>
      <c r="H90" s="666"/>
      <c r="I90" s="667" t="s">
        <v>27</v>
      </c>
      <c r="J90" s="664"/>
      <c r="K90" s="455" t="s">
        <v>2697</v>
      </c>
      <c r="L90" s="623"/>
      <c r="M90" s="256"/>
      <c r="N90" s="256"/>
    </row>
    <row r="91" spans="1:14" ht="36.75" customHeight="1" x14ac:dyDescent="0.55000000000000004">
      <c r="A91" s="538" t="s">
        <v>19</v>
      </c>
      <c r="B91" s="539"/>
      <c r="C91" s="540" t="s">
        <v>2734</v>
      </c>
      <c r="D91" s="541"/>
      <c r="E91" s="541"/>
      <c r="F91" s="541"/>
      <c r="G91" s="541"/>
      <c r="H91" s="541"/>
      <c r="I91" s="541"/>
      <c r="J91" s="541"/>
      <c r="K91" s="541"/>
      <c r="L91" s="542"/>
      <c r="M91" s="256"/>
      <c r="N91" s="256"/>
    </row>
    <row r="92" spans="1:14" ht="19.5" customHeight="1" x14ac:dyDescent="0.55000000000000004">
      <c r="A92" s="555"/>
      <c r="B92" s="556"/>
      <c r="C92" s="556"/>
      <c r="D92" s="557"/>
      <c r="E92" s="668" t="s">
        <v>2687</v>
      </c>
      <c r="F92" s="539"/>
      <c r="G92" s="455" t="s">
        <v>2695</v>
      </c>
      <c r="H92" s="456"/>
      <c r="I92" s="668" t="s">
        <v>43</v>
      </c>
      <c r="J92" s="539"/>
      <c r="K92" s="455" t="s">
        <v>2708</v>
      </c>
      <c r="L92" s="623"/>
      <c r="M92" s="256"/>
      <c r="N92" s="256"/>
    </row>
    <row r="93" spans="1:14" ht="18.75" customHeight="1" x14ac:dyDescent="0.55000000000000004">
      <c r="A93" s="663" t="s">
        <v>17</v>
      </c>
      <c r="B93" s="664"/>
      <c r="C93" s="665">
        <v>0</v>
      </c>
      <c r="D93" s="666"/>
      <c r="E93" s="667" t="s">
        <v>26</v>
      </c>
      <c r="F93" s="664"/>
      <c r="G93" s="665">
        <v>3</v>
      </c>
      <c r="H93" s="666"/>
      <c r="I93" s="667" t="s">
        <v>27</v>
      </c>
      <c r="J93" s="664"/>
      <c r="K93" s="455" t="s">
        <v>2697</v>
      </c>
      <c r="L93" s="623"/>
      <c r="M93" s="256"/>
      <c r="N93" s="256"/>
    </row>
    <row r="94" spans="1:14" ht="36.75" customHeight="1" x14ac:dyDescent="0.55000000000000004">
      <c r="A94" s="538" t="s">
        <v>19</v>
      </c>
      <c r="B94" s="539"/>
      <c r="C94" s="540" t="s">
        <v>2734</v>
      </c>
      <c r="D94" s="541"/>
      <c r="E94" s="541"/>
      <c r="F94" s="541"/>
      <c r="G94" s="541"/>
      <c r="H94" s="541"/>
      <c r="I94" s="541"/>
      <c r="J94" s="541"/>
      <c r="K94" s="541"/>
      <c r="L94" s="542"/>
      <c r="M94" s="256"/>
      <c r="N94" s="256"/>
    </row>
    <row r="95" spans="1:14" ht="19.5" customHeight="1" x14ac:dyDescent="0.55000000000000004">
      <c r="A95" s="555"/>
      <c r="B95" s="556"/>
      <c r="C95" s="556"/>
      <c r="D95" s="557"/>
      <c r="E95" s="668" t="s">
        <v>2687</v>
      </c>
      <c r="F95" s="539"/>
      <c r="G95" s="455" t="s">
        <v>2690</v>
      </c>
      <c r="H95" s="456"/>
      <c r="I95" s="668" t="s">
        <v>43</v>
      </c>
      <c r="J95" s="539"/>
      <c r="K95" s="455" t="s">
        <v>2691</v>
      </c>
      <c r="L95" s="623"/>
      <c r="M95" s="256"/>
      <c r="N95" s="256"/>
    </row>
    <row r="96" spans="1:14" ht="18.75" customHeight="1" x14ac:dyDescent="0.55000000000000004">
      <c r="A96" s="663" t="s">
        <v>17</v>
      </c>
      <c r="B96" s="664"/>
      <c r="C96" s="665">
        <v>0</v>
      </c>
      <c r="D96" s="666"/>
      <c r="E96" s="667" t="s">
        <v>26</v>
      </c>
      <c r="F96" s="664"/>
      <c r="G96" s="665">
        <f>100000</f>
        <v>100000</v>
      </c>
      <c r="H96" s="666"/>
      <c r="I96" s="667" t="s">
        <v>27</v>
      </c>
      <c r="J96" s="664"/>
      <c r="K96" s="455" t="s">
        <v>2697</v>
      </c>
      <c r="L96" s="623"/>
      <c r="M96" s="256"/>
      <c r="N96" s="256"/>
    </row>
    <row r="97" spans="1:14" ht="36.75" customHeight="1" thickBot="1" x14ac:dyDescent="0.6">
      <c r="A97" s="658" t="s">
        <v>19</v>
      </c>
      <c r="B97" s="659"/>
      <c r="C97" s="660" t="s">
        <v>2735</v>
      </c>
      <c r="D97" s="661"/>
      <c r="E97" s="661"/>
      <c r="F97" s="661"/>
      <c r="G97" s="661"/>
      <c r="H97" s="661"/>
      <c r="I97" s="661"/>
      <c r="J97" s="661"/>
      <c r="K97" s="661"/>
      <c r="L97" s="662"/>
      <c r="M97" s="256"/>
      <c r="N97" s="256"/>
    </row>
    <row r="98" spans="1:14" ht="15" x14ac:dyDescent="0.55000000000000004">
      <c r="A98" s="67"/>
      <c r="B98" s="67"/>
      <c r="C98" s="268"/>
      <c r="D98" s="268"/>
      <c r="E98" s="268"/>
      <c r="F98" s="268"/>
      <c r="G98" s="268"/>
      <c r="H98" s="268"/>
      <c r="I98" s="268"/>
      <c r="J98" s="268"/>
      <c r="K98" s="268"/>
      <c r="L98" s="268"/>
      <c r="M98" s="273"/>
      <c r="N98" s="273"/>
    </row>
    <row r="99" spans="1:14" ht="15.3" thickBot="1" x14ac:dyDescent="0.6">
      <c r="A99" s="255"/>
      <c r="B99" s="255"/>
      <c r="C99" s="256"/>
      <c r="D99" s="256"/>
      <c r="E99" s="256"/>
      <c r="F99" s="37"/>
      <c r="G99" s="255"/>
      <c r="H99" s="255"/>
      <c r="I99" s="256"/>
      <c r="J99" s="256"/>
      <c r="K99" s="256"/>
      <c r="L99" s="37"/>
      <c r="M99" s="256"/>
      <c r="N99" s="256"/>
    </row>
    <row r="100" spans="1:14" ht="19.5" customHeight="1" thickBot="1" x14ac:dyDescent="0.6">
      <c r="A100" s="418" t="s">
        <v>2736</v>
      </c>
      <c r="B100" s="419"/>
      <c r="C100" s="419"/>
      <c r="D100" s="419"/>
      <c r="E100" s="419"/>
      <c r="F100" s="419"/>
      <c r="G100" s="419"/>
      <c r="H100" s="419"/>
      <c r="I100" s="419"/>
      <c r="J100" s="419"/>
      <c r="K100" s="419"/>
      <c r="L100" s="420"/>
      <c r="M100" s="256"/>
      <c r="N100" s="256"/>
    </row>
    <row r="101" spans="1:14" ht="15" customHeight="1" x14ac:dyDescent="0.55000000000000004">
      <c r="A101" s="408" t="s">
        <v>2737</v>
      </c>
      <c r="B101" s="409"/>
      <c r="C101" s="409"/>
      <c r="D101" s="409"/>
      <c r="E101" s="409" t="s">
        <v>2739</v>
      </c>
      <c r="F101" s="409"/>
      <c r="G101" s="409"/>
      <c r="H101" s="409"/>
      <c r="I101" s="409" t="s">
        <v>2738</v>
      </c>
      <c r="J101" s="409"/>
      <c r="K101" s="409"/>
      <c r="L101" s="410"/>
      <c r="M101" s="256"/>
      <c r="N101" s="256"/>
    </row>
    <row r="102" spans="1:14" ht="15" x14ac:dyDescent="0.55000000000000004">
      <c r="A102" s="411"/>
      <c r="B102" s="412"/>
      <c r="C102" s="412"/>
      <c r="D102" s="412"/>
      <c r="E102" s="412"/>
      <c r="F102" s="412"/>
      <c r="G102" s="412"/>
      <c r="H102" s="412"/>
      <c r="I102" s="412"/>
      <c r="J102" s="412"/>
      <c r="K102" s="412"/>
      <c r="L102" s="413"/>
      <c r="M102" s="256"/>
      <c r="N102" s="256"/>
    </row>
    <row r="103" spans="1:14" ht="15" x14ac:dyDescent="0.55000000000000004">
      <c r="A103" s="411"/>
      <c r="B103" s="412"/>
      <c r="C103" s="412"/>
      <c r="D103" s="412"/>
      <c r="E103" s="412"/>
      <c r="F103" s="412"/>
      <c r="G103" s="412"/>
      <c r="H103" s="412"/>
      <c r="I103" s="412"/>
      <c r="J103" s="412"/>
      <c r="K103" s="412"/>
      <c r="L103" s="413"/>
      <c r="M103" s="256"/>
      <c r="N103" s="256"/>
    </row>
    <row r="104" spans="1:14" ht="15" x14ac:dyDescent="0.55000000000000004">
      <c r="A104" s="411"/>
      <c r="B104" s="412"/>
      <c r="C104" s="412"/>
      <c r="D104" s="412"/>
      <c r="E104" s="412"/>
      <c r="F104" s="412"/>
      <c r="G104" s="412"/>
      <c r="H104" s="412"/>
      <c r="I104" s="412"/>
      <c r="J104" s="412"/>
      <c r="K104" s="412"/>
      <c r="L104" s="413"/>
      <c r="M104" s="256"/>
      <c r="N104" s="256"/>
    </row>
    <row r="105" spans="1:14" ht="15" x14ac:dyDescent="0.55000000000000004">
      <c r="A105" s="411"/>
      <c r="B105" s="412"/>
      <c r="C105" s="412"/>
      <c r="D105" s="412"/>
      <c r="E105" s="412"/>
      <c r="F105" s="412"/>
      <c r="G105" s="412"/>
      <c r="H105" s="412"/>
      <c r="I105" s="412"/>
      <c r="J105" s="412"/>
      <c r="K105" s="412"/>
      <c r="L105" s="413"/>
      <c r="M105" s="256"/>
      <c r="N105" s="256"/>
    </row>
    <row r="106" spans="1:14" ht="15" x14ac:dyDescent="0.55000000000000004">
      <c r="A106" s="411"/>
      <c r="B106" s="412"/>
      <c r="C106" s="412"/>
      <c r="D106" s="412"/>
      <c r="E106" s="412"/>
      <c r="F106" s="412"/>
      <c r="G106" s="412"/>
      <c r="H106" s="412"/>
      <c r="I106" s="412"/>
      <c r="J106" s="412"/>
      <c r="K106" s="412"/>
      <c r="L106" s="413"/>
      <c r="M106" s="256"/>
      <c r="N106" s="256"/>
    </row>
    <row r="107" spans="1:14" ht="15" x14ac:dyDescent="0.55000000000000004">
      <c r="A107" s="411"/>
      <c r="B107" s="412"/>
      <c r="C107" s="412"/>
      <c r="D107" s="412"/>
      <c r="E107" s="412"/>
      <c r="F107" s="412"/>
      <c r="G107" s="412"/>
      <c r="H107" s="412"/>
      <c r="I107" s="412"/>
      <c r="J107" s="412"/>
      <c r="K107" s="412"/>
      <c r="L107" s="413"/>
      <c r="M107" s="256"/>
      <c r="N107" s="256"/>
    </row>
    <row r="108" spans="1:14" ht="15" x14ac:dyDescent="0.55000000000000004">
      <c r="A108" s="411"/>
      <c r="B108" s="412"/>
      <c r="C108" s="412"/>
      <c r="D108" s="412"/>
      <c r="E108" s="412"/>
      <c r="F108" s="412"/>
      <c r="G108" s="412"/>
      <c r="H108" s="412"/>
      <c r="I108" s="412"/>
      <c r="J108" s="412"/>
      <c r="K108" s="412"/>
      <c r="L108" s="413"/>
      <c r="M108" s="256"/>
      <c r="N108" s="256"/>
    </row>
    <row r="109" spans="1:14" ht="15" x14ac:dyDescent="0.55000000000000004">
      <c r="A109" s="411"/>
      <c r="B109" s="412"/>
      <c r="C109" s="412"/>
      <c r="D109" s="412"/>
      <c r="E109" s="412"/>
      <c r="F109" s="412"/>
      <c r="G109" s="412"/>
      <c r="H109" s="412"/>
      <c r="I109" s="412"/>
      <c r="J109" s="412"/>
      <c r="K109" s="412"/>
      <c r="L109" s="413"/>
      <c r="M109" s="256"/>
      <c r="N109" s="256"/>
    </row>
    <row r="110" spans="1:14" ht="15" x14ac:dyDescent="0.55000000000000004">
      <c r="A110" s="411"/>
      <c r="B110" s="412"/>
      <c r="C110" s="412"/>
      <c r="D110" s="412"/>
      <c r="E110" s="412"/>
      <c r="F110" s="412"/>
      <c r="G110" s="412"/>
      <c r="H110" s="412"/>
      <c r="I110" s="412"/>
      <c r="J110" s="412"/>
      <c r="K110" s="412"/>
      <c r="L110" s="413"/>
      <c r="M110" s="256"/>
      <c r="N110" s="256"/>
    </row>
    <row r="111" spans="1:14" ht="15" x14ac:dyDescent="0.55000000000000004">
      <c r="A111" s="411"/>
      <c r="B111" s="412"/>
      <c r="C111" s="412"/>
      <c r="D111" s="412"/>
      <c r="E111" s="412"/>
      <c r="F111" s="412"/>
      <c r="G111" s="412"/>
      <c r="H111" s="412"/>
      <c r="I111" s="412"/>
      <c r="J111" s="412"/>
      <c r="K111" s="412"/>
      <c r="L111" s="413"/>
      <c r="M111" s="256"/>
      <c r="N111" s="256"/>
    </row>
    <row r="112" spans="1:14" ht="15" x14ac:dyDescent="0.55000000000000004">
      <c r="A112" s="411"/>
      <c r="B112" s="412"/>
      <c r="C112" s="412"/>
      <c r="D112" s="412"/>
      <c r="E112" s="412"/>
      <c r="F112" s="412"/>
      <c r="G112" s="412"/>
      <c r="H112" s="412"/>
      <c r="I112" s="412"/>
      <c r="J112" s="412"/>
      <c r="K112" s="412"/>
      <c r="L112" s="413"/>
      <c r="M112" s="256"/>
      <c r="N112" s="256"/>
    </row>
    <row r="113" spans="1:14" ht="15" x14ac:dyDescent="0.55000000000000004">
      <c r="A113" s="411"/>
      <c r="B113" s="412"/>
      <c r="C113" s="412"/>
      <c r="D113" s="412"/>
      <c r="E113" s="412"/>
      <c r="F113" s="412"/>
      <c r="G113" s="412"/>
      <c r="H113" s="412"/>
      <c r="I113" s="412"/>
      <c r="J113" s="412"/>
      <c r="K113" s="412"/>
      <c r="L113" s="413"/>
      <c r="M113" s="256"/>
      <c r="N113" s="256"/>
    </row>
    <row r="114" spans="1:14" ht="15" x14ac:dyDescent="0.55000000000000004">
      <c r="A114" s="411"/>
      <c r="B114" s="412"/>
      <c r="C114" s="412"/>
      <c r="D114" s="412"/>
      <c r="E114" s="412"/>
      <c r="F114" s="412"/>
      <c r="G114" s="412"/>
      <c r="H114" s="412"/>
      <c r="I114" s="412"/>
      <c r="J114" s="412"/>
      <c r="K114" s="412"/>
      <c r="L114" s="413"/>
      <c r="M114" s="256"/>
      <c r="N114" s="256"/>
    </row>
    <row r="115" spans="1:14" ht="15" x14ac:dyDescent="0.55000000000000004">
      <c r="A115" s="411"/>
      <c r="B115" s="412"/>
      <c r="C115" s="412"/>
      <c r="D115" s="412"/>
      <c r="E115" s="412"/>
      <c r="F115" s="412"/>
      <c r="G115" s="412"/>
      <c r="H115" s="412"/>
      <c r="I115" s="412"/>
      <c r="J115" s="412"/>
      <c r="K115" s="412"/>
      <c r="L115" s="413"/>
      <c r="M115" s="256"/>
      <c r="N115" s="256"/>
    </row>
    <row r="116" spans="1:14" ht="15" x14ac:dyDescent="0.55000000000000004">
      <c r="A116" s="411"/>
      <c r="B116" s="412"/>
      <c r="C116" s="412"/>
      <c r="D116" s="412"/>
      <c r="E116" s="412"/>
      <c r="F116" s="412"/>
      <c r="G116" s="412"/>
      <c r="H116" s="412"/>
      <c r="I116" s="412"/>
      <c r="J116" s="412"/>
      <c r="K116" s="412"/>
      <c r="L116" s="413"/>
      <c r="M116" s="256"/>
      <c r="N116" s="256"/>
    </row>
    <row r="117" spans="1:14" ht="15" x14ac:dyDescent="0.55000000000000004">
      <c r="A117" s="411"/>
      <c r="B117" s="412"/>
      <c r="C117" s="412"/>
      <c r="D117" s="412"/>
      <c r="E117" s="412"/>
      <c r="F117" s="412"/>
      <c r="G117" s="412"/>
      <c r="H117" s="412"/>
      <c r="I117" s="412"/>
      <c r="J117" s="412"/>
      <c r="K117" s="412"/>
      <c r="L117" s="413"/>
      <c r="M117" s="256"/>
      <c r="N117" s="256"/>
    </row>
    <row r="118" spans="1:14" ht="15" x14ac:dyDescent="0.55000000000000004">
      <c r="A118" s="411"/>
      <c r="B118" s="412"/>
      <c r="C118" s="412"/>
      <c r="D118" s="412"/>
      <c r="E118" s="412"/>
      <c r="F118" s="412"/>
      <c r="G118" s="412"/>
      <c r="H118" s="412"/>
      <c r="I118" s="412"/>
      <c r="J118" s="412"/>
      <c r="K118" s="412"/>
      <c r="L118" s="413"/>
      <c r="M118" s="256"/>
      <c r="N118" s="256"/>
    </row>
    <row r="119" spans="1:14" ht="15" x14ac:dyDescent="0.55000000000000004">
      <c r="A119" s="411"/>
      <c r="B119" s="412"/>
      <c r="C119" s="412"/>
      <c r="D119" s="412"/>
      <c r="E119" s="412"/>
      <c r="F119" s="412"/>
      <c r="G119" s="412"/>
      <c r="H119" s="412"/>
      <c r="I119" s="412"/>
      <c r="J119" s="412"/>
      <c r="K119" s="412"/>
      <c r="L119" s="413"/>
      <c r="M119" s="256"/>
      <c r="N119" s="256"/>
    </row>
    <row r="120" spans="1:14" ht="15" x14ac:dyDescent="0.55000000000000004">
      <c r="A120" s="411"/>
      <c r="B120" s="412"/>
      <c r="C120" s="412"/>
      <c r="D120" s="412"/>
      <c r="E120" s="412"/>
      <c r="F120" s="412"/>
      <c r="G120" s="412"/>
      <c r="H120" s="412"/>
      <c r="I120" s="412"/>
      <c r="J120" s="412"/>
      <c r="K120" s="412"/>
      <c r="L120" s="413"/>
      <c r="M120" s="256"/>
      <c r="N120" s="256"/>
    </row>
    <row r="121" spans="1:14" ht="15" x14ac:dyDescent="0.55000000000000004">
      <c r="A121" s="411"/>
      <c r="B121" s="412"/>
      <c r="C121" s="412"/>
      <c r="D121" s="412"/>
      <c r="E121" s="412"/>
      <c r="F121" s="412"/>
      <c r="G121" s="412"/>
      <c r="H121" s="412"/>
      <c r="I121" s="412"/>
      <c r="J121" s="412"/>
      <c r="K121" s="412"/>
      <c r="L121" s="413"/>
      <c r="M121" s="256"/>
      <c r="N121" s="256"/>
    </row>
    <row r="122" spans="1:14" ht="15" x14ac:dyDescent="0.55000000000000004">
      <c r="A122" s="411"/>
      <c r="B122" s="412"/>
      <c r="C122" s="412"/>
      <c r="D122" s="412"/>
      <c r="E122" s="412"/>
      <c r="F122" s="412"/>
      <c r="G122" s="412"/>
      <c r="H122" s="412"/>
      <c r="I122" s="412"/>
      <c r="J122" s="412"/>
      <c r="K122" s="412"/>
      <c r="L122" s="413"/>
      <c r="M122" s="256"/>
      <c r="N122" s="256"/>
    </row>
    <row r="123" spans="1:14" ht="15" x14ac:dyDescent="0.55000000000000004">
      <c r="A123" s="411"/>
      <c r="B123" s="412"/>
      <c r="C123" s="412"/>
      <c r="D123" s="412"/>
      <c r="E123" s="412"/>
      <c r="F123" s="412"/>
      <c r="G123" s="412"/>
      <c r="H123" s="412"/>
      <c r="I123" s="412"/>
      <c r="J123" s="412"/>
      <c r="K123" s="412"/>
      <c r="L123" s="413"/>
      <c r="M123" s="256"/>
      <c r="N123" s="256"/>
    </row>
    <row r="124" spans="1:14" ht="15" x14ac:dyDescent="0.55000000000000004">
      <c r="A124" s="411"/>
      <c r="B124" s="412"/>
      <c r="C124" s="412"/>
      <c r="D124" s="412"/>
      <c r="E124" s="412"/>
      <c r="F124" s="412"/>
      <c r="G124" s="412"/>
      <c r="H124" s="412"/>
      <c r="I124" s="412"/>
      <c r="J124" s="412"/>
      <c r="K124" s="412"/>
      <c r="L124" s="413"/>
      <c r="M124" s="256"/>
      <c r="N124" s="256"/>
    </row>
    <row r="125" spans="1:14" ht="15" x14ac:dyDescent="0.55000000000000004">
      <c r="A125" s="411"/>
      <c r="B125" s="412"/>
      <c r="C125" s="412"/>
      <c r="D125" s="412"/>
      <c r="E125" s="412"/>
      <c r="F125" s="412"/>
      <c r="G125" s="412"/>
      <c r="H125" s="412"/>
      <c r="I125" s="412"/>
      <c r="J125" s="412"/>
      <c r="K125" s="412"/>
      <c r="L125" s="413"/>
      <c r="M125" s="256"/>
      <c r="N125" s="256"/>
    </row>
    <row r="126" spans="1:14" ht="15" x14ac:dyDescent="0.55000000000000004">
      <c r="A126" s="411"/>
      <c r="B126" s="412"/>
      <c r="C126" s="412"/>
      <c r="D126" s="412"/>
      <c r="E126" s="412"/>
      <c r="F126" s="412"/>
      <c r="G126" s="412"/>
      <c r="H126" s="412"/>
      <c r="I126" s="412"/>
      <c r="J126" s="412"/>
      <c r="K126" s="412"/>
      <c r="L126" s="413"/>
      <c r="M126" s="256"/>
      <c r="N126" s="256"/>
    </row>
    <row r="127" spans="1:14" ht="15" x14ac:dyDescent="0.55000000000000004">
      <c r="A127" s="411"/>
      <c r="B127" s="412"/>
      <c r="C127" s="412"/>
      <c r="D127" s="412"/>
      <c r="E127" s="412"/>
      <c r="F127" s="412"/>
      <c r="G127" s="412"/>
      <c r="H127" s="412"/>
      <c r="I127" s="412"/>
      <c r="J127" s="412"/>
      <c r="K127" s="412"/>
      <c r="L127" s="413"/>
      <c r="M127" s="256"/>
      <c r="N127" s="256"/>
    </row>
    <row r="128" spans="1:14" ht="15" x14ac:dyDescent="0.55000000000000004">
      <c r="A128" s="411"/>
      <c r="B128" s="412"/>
      <c r="C128" s="412"/>
      <c r="D128" s="412"/>
      <c r="E128" s="412"/>
      <c r="F128" s="412"/>
      <c r="G128" s="412"/>
      <c r="H128" s="412"/>
      <c r="I128" s="412"/>
      <c r="J128" s="412"/>
      <c r="K128" s="412"/>
      <c r="L128" s="413"/>
      <c r="M128" s="256"/>
      <c r="N128" s="256"/>
    </row>
    <row r="129" spans="1:14" ht="15.3" thickBot="1" x14ac:dyDescent="0.6">
      <c r="A129" s="414"/>
      <c r="B129" s="415"/>
      <c r="C129" s="415"/>
      <c r="D129" s="415"/>
      <c r="E129" s="415"/>
      <c r="F129" s="415"/>
      <c r="G129" s="415"/>
      <c r="H129" s="415"/>
      <c r="I129" s="415"/>
      <c r="J129" s="415"/>
      <c r="K129" s="415"/>
      <c r="L129" s="416"/>
      <c r="M129" s="256"/>
      <c r="N129" s="256"/>
    </row>
    <row r="130" spans="1:14" ht="15" x14ac:dyDescent="0.55000000000000004">
      <c r="A130" s="253"/>
      <c r="B130" s="253"/>
      <c r="C130" s="253"/>
      <c r="D130" s="253"/>
      <c r="E130" s="253"/>
      <c r="F130" s="253"/>
      <c r="G130" s="253"/>
      <c r="H130" s="253"/>
      <c r="I130" s="253"/>
      <c r="J130" s="253"/>
      <c r="K130" s="253"/>
      <c r="L130" s="253"/>
      <c r="M130" s="256"/>
      <c r="N130" s="256"/>
    </row>
    <row r="131" spans="1:14" ht="15" x14ac:dyDescent="0.55000000000000004">
      <c r="A131" s="255"/>
      <c r="B131" s="255"/>
      <c r="C131" s="256"/>
      <c r="D131" s="256"/>
      <c r="E131" s="256"/>
      <c r="F131" s="37"/>
      <c r="G131" s="255"/>
      <c r="H131" s="255"/>
      <c r="I131" s="256"/>
      <c r="J131" s="256"/>
      <c r="K131" s="256"/>
      <c r="L131" s="37"/>
      <c r="M131" s="256"/>
      <c r="N131" s="256"/>
    </row>
    <row r="132" spans="1:14" ht="15.3" thickBot="1" x14ac:dyDescent="0.6">
      <c r="A132" s="255"/>
      <c r="B132" s="255"/>
      <c r="C132" s="256"/>
      <c r="D132" s="256"/>
      <c r="E132" s="256"/>
      <c r="F132" s="37"/>
      <c r="G132" s="255"/>
      <c r="H132" s="255"/>
      <c r="I132" s="256"/>
      <c r="J132" s="256"/>
      <c r="K132" s="256"/>
      <c r="L132" s="37"/>
      <c r="M132" s="256"/>
      <c r="N132" s="256"/>
    </row>
    <row r="133" spans="1:14" ht="15" x14ac:dyDescent="0.55000000000000004">
      <c r="A133" s="459"/>
      <c r="B133" s="460"/>
      <c r="C133" s="460"/>
      <c r="D133" s="460"/>
      <c r="E133" s="460"/>
      <c r="F133" s="460"/>
      <c r="G133" s="460"/>
      <c r="H133" s="460"/>
      <c r="I133" s="460"/>
      <c r="J133" s="460"/>
      <c r="K133" s="460"/>
      <c r="L133" s="460"/>
      <c r="M133" s="461"/>
      <c r="N133" s="256"/>
    </row>
    <row r="134" spans="1:14" ht="15" x14ac:dyDescent="0.55000000000000004">
      <c r="A134" s="462"/>
      <c r="B134" s="463"/>
      <c r="C134" s="463"/>
      <c r="D134" s="463"/>
      <c r="E134" s="463"/>
      <c r="F134" s="463"/>
      <c r="G134" s="463"/>
      <c r="H134" s="463"/>
      <c r="I134" s="463"/>
      <c r="J134" s="463"/>
      <c r="K134" s="463"/>
      <c r="L134" s="463"/>
      <c r="M134" s="464"/>
      <c r="N134" s="256"/>
    </row>
    <row r="135" spans="1:14" ht="15" x14ac:dyDescent="0.55000000000000004">
      <c r="A135" s="462"/>
      <c r="B135" s="463"/>
      <c r="C135" s="463"/>
      <c r="D135" s="463"/>
      <c r="E135" s="463"/>
      <c r="F135" s="463"/>
      <c r="G135" s="463"/>
      <c r="H135" s="463"/>
      <c r="I135" s="463"/>
      <c r="J135" s="463"/>
      <c r="K135" s="463"/>
      <c r="L135" s="463"/>
      <c r="M135" s="464"/>
      <c r="N135" s="256"/>
    </row>
    <row r="136" spans="1:14" ht="15.3" thickBot="1" x14ac:dyDescent="0.6">
      <c r="A136" s="465"/>
      <c r="B136" s="466"/>
      <c r="C136" s="466"/>
      <c r="D136" s="466"/>
      <c r="E136" s="466"/>
      <c r="F136" s="466"/>
      <c r="G136" s="466"/>
      <c r="H136" s="466"/>
      <c r="I136" s="466"/>
      <c r="J136" s="466"/>
      <c r="K136" s="466"/>
      <c r="L136" s="466"/>
      <c r="M136" s="467"/>
      <c r="N136" s="37"/>
    </row>
    <row r="137" spans="1:14" ht="15" x14ac:dyDescent="0.55000000000000004">
      <c r="A137" s="70"/>
      <c r="B137" s="70"/>
      <c r="C137" s="70"/>
      <c r="D137" s="70"/>
      <c r="E137" s="70"/>
      <c r="F137" s="70"/>
      <c r="G137" s="70"/>
      <c r="H137" s="70"/>
      <c r="I137" s="70"/>
      <c r="J137" s="70"/>
      <c r="K137" s="70"/>
      <c r="L137" s="70"/>
      <c r="M137" s="70"/>
      <c r="N137" s="37"/>
    </row>
    <row r="138" spans="1:14" ht="15.75" customHeight="1" x14ac:dyDescent="0.55000000000000004">
      <c r="A138" s="256"/>
      <c r="B138" s="256"/>
      <c r="C138" s="256"/>
      <c r="D138" s="256"/>
      <c r="E138" s="256"/>
      <c r="F138" s="256"/>
      <c r="G138" s="256"/>
      <c r="H138" s="256"/>
      <c r="I138" s="256"/>
      <c r="J138" s="256"/>
      <c r="K138" s="256"/>
      <c r="L138" s="256"/>
      <c r="M138" s="256"/>
      <c r="N138" s="37"/>
    </row>
    <row r="139" spans="1:14" ht="21" customHeight="1" x14ac:dyDescent="0.55000000000000004">
      <c r="A139" s="244"/>
      <c r="B139" s="244"/>
      <c r="C139" s="32"/>
      <c r="D139" s="568" t="s">
        <v>48</v>
      </c>
      <c r="E139" s="568"/>
      <c r="F139" s="568"/>
      <c r="G139" s="568"/>
      <c r="H139" s="568"/>
      <c r="I139" s="568"/>
      <c r="J139" s="568"/>
      <c r="K139" s="32"/>
      <c r="L139" s="32"/>
      <c r="N139" s="37"/>
    </row>
    <row r="140" spans="1:14" ht="21" customHeight="1" x14ac:dyDescent="0.55000000000000004">
      <c r="A140" s="244"/>
      <c r="B140" s="244"/>
      <c r="C140" s="246"/>
      <c r="D140" s="568"/>
      <c r="E140" s="568"/>
      <c r="F140" s="568"/>
      <c r="G140" s="568"/>
      <c r="H140" s="568"/>
      <c r="I140" s="568"/>
      <c r="J140" s="568"/>
      <c r="K140" s="32"/>
      <c r="L140" s="32"/>
      <c r="N140" s="37"/>
    </row>
    <row r="141" spans="1:14" ht="21" customHeight="1" x14ac:dyDescent="0.55000000000000004">
      <c r="A141" s="244"/>
      <c r="B141" s="244"/>
      <c r="C141" s="246"/>
      <c r="D141" s="568"/>
      <c r="E141" s="568"/>
      <c r="F141" s="568"/>
      <c r="G141" s="568"/>
      <c r="H141" s="568"/>
      <c r="I141" s="568"/>
      <c r="J141" s="568"/>
      <c r="K141" s="32"/>
      <c r="L141" s="32"/>
      <c r="N141" s="37"/>
    </row>
    <row r="142" spans="1:14" ht="21" customHeight="1" x14ac:dyDescent="0.55000000000000004">
      <c r="A142" s="244"/>
      <c r="B142" s="244"/>
      <c r="C142" s="32"/>
      <c r="D142" s="569" t="s">
        <v>2682</v>
      </c>
      <c r="E142" s="569"/>
      <c r="F142" s="569"/>
      <c r="G142" s="569"/>
      <c r="H142" s="569"/>
      <c r="I142" s="569"/>
      <c r="J142" s="569"/>
      <c r="K142" s="32"/>
      <c r="L142" s="32"/>
      <c r="N142" s="37"/>
    </row>
    <row r="143" spans="1:14" ht="21" customHeight="1" x14ac:dyDescent="0.7">
      <c r="A143" s="244"/>
      <c r="B143" s="244"/>
      <c r="C143" s="247"/>
      <c r="D143" s="569"/>
      <c r="E143" s="569"/>
      <c r="F143" s="569"/>
      <c r="G143" s="569"/>
      <c r="H143" s="569"/>
      <c r="I143" s="569"/>
      <c r="J143" s="569"/>
      <c r="K143" s="245"/>
      <c r="L143" s="245"/>
      <c r="N143" s="37"/>
    </row>
    <row r="144" spans="1:14" ht="21" customHeight="1" x14ac:dyDescent="0.55000000000000004">
      <c r="A144" s="244"/>
      <c r="B144" s="244"/>
      <c r="C144" s="247"/>
      <c r="D144" s="569"/>
      <c r="E144" s="569"/>
      <c r="F144" s="569"/>
      <c r="G144" s="569"/>
      <c r="H144" s="569"/>
      <c r="I144" s="569"/>
      <c r="J144" s="569"/>
      <c r="K144" s="32"/>
      <c r="L144" s="32"/>
      <c r="N144" s="37"/>
    </row>
    <row r="145" spans="1:31" ht="15.75" customHeight="1" x14ac:dyDescent="0.55000000000000004">
      <c r="A145" s="244"/>
      <c r="B145" s="244"/>
      <c r="C145" s="247"/>
      <c r="D145" s="280"/>
      <c r="E145" s="280"/>
      <c r="F145" s="280"/>
      <c r="G145" s="280"/>
      <c r="H145" s="280"/>
      <c r="I145" s="280"/>
      <c r="J145" s="280"/>
      <c r="K145" s="32"/>
      <c r="L145" s="32"/>
      <c r="N145" s="37"/>
    </row>
    <row r="146" spans="1:31" ht="15.75" customHeight="1" thickBot="1" x14ac:dyDescent="0.6">
      <c r="A146" s="32"/>
      <c r="B146" s="32"/>
      <c r="C146" s="32"/>
      <c r="D146" s="32"/>
      <c r="E146" s="258"/>
      <c r="F146" s="258"/>
      <c r="G146" s="258"/>
      <c r="H146" s="258"/>
      <c r="I146" s="258"/>
      <c r="J146" s="258"/>
      <c r="K146" s="258"/>
      <c r="L146" s="258"/>
      <c r="M146" s="258"/>
      <c r="N146" s="37"/>
    </row>
    <row r="147" spans="1:31" ht="18.75" customHeight="1" thickBot="1" x14ac:dyDescent="0.6">
      <c r="A147" s="418" t="s">
        <v>2698</v>
      </c>
      <c r="B147" s="419"/>
      <c r="C147" s="419"/>
      <c r="D147" s="419"/>
      <c r="E147" s="419"/>
      <c r="F147" s="419"/>
      <c r="G147" s="419"/>
      <c r="H147" s="419"/>
      <c r="I147" s="419"/>
      <c r="J147" s="419"/>
      <c r="K147" s="419"/>
      <c r="L147" s="419"/>
      <c r="M147" s="420"/>
      <c r="S147" s="418" t="s">
        <v>2619</v>
      </c>
      <c r="T147" s="419"/>
      <c r="U147" s="419"/>
      <c r="V147" s="419"/>
      <c r="W147" s="419"/>
      <c r="X147" s="419"/>
      <c r="Y147" s="419"/>
      <c r="Z147" s="419"/>
      <c r="AA147" s="419"/>
      <c r="AB147" s="419"/>
      <c r="AC147" s="419"/>
      <c r="AD147" s="419"/>
      <c r="AE147" s="420"/>
    </row>
    <row r="148" spans="1:31" ht="33.299999999999997" thickBot="1" x14ac:dyDescent="0.6">
      <c r="A148" s="470" t="s">
        <v>0</v>
      </c>
      <c r="B148" s="471"/>
      <c r="C148" s="472" t="s">
        <v>2</v>
      </c>
      <c r="D148" s="471"/>
      <c r="E148" s="248" t="s">
        <v>1771</v>
      </c>
      <c r="F148" s="248" t="s">
        <v>1772</v>
      </c>
      <c r="G148" s="248" t="s">
        <v>1</v>
      </c>
      <c r="H148" s="472" t="s">
        <v>3</v>
      </c>
      <c r="I148" s="471"/>
      <c r="J148" s="472" t="s">
        <v>5</v>
      </c>
      <c r="K148" s="471"/>
      <c r="L148" s="182" t="s">
        <v>2623</v>
      </c>
      <c r="M148" s="27" t="s">
        <v>2621</v>
      </c>
      <c r="P148" s="99" t="s">
        <v>58</v>
      </c>
      <c r="Q148" s="99" t="s">
        <v>59</v>
      </c>
      <c r="S148" s="240" t="s">
        <v>2607</v>
      </c>
      <c r="T148" s="24" t="s">
        <v>2608</v>
      </c>
      <c r="U148" s="24" t="s">
        <v>2609</v>
      </c>
      <c r="V148" s="24" t="s">
        <v>2610</v>
      </c>
      <c r="W148" s="24" t="s">
        <v>2611</v>
      </c>
      <c r="X148" s="24" t="s">
        <v>2620</v>
      </c>
      <c r="Y148" s="24" t="s">
        <v>2613</v>
      </c>
      <c r="Z148" s="24" t="s">
        <v>2612</v>
      </c>
      <c r="AA148" s="24" t="s">
        <v>2614</v>
      </c>
      <c r="AB148" s="24" t="s">
        <v>2615</v>
      </c>
      <c r="AC148" s="24" t="s">
        <v>2616</v>
      </c>
      <c r="AD148" s="24" t="s">
        <v>2617</v>
      </c>
      <c r="AE148" s="25" t="s">
        <v>2618</v>
      </c>
    </row>
    <row r="149" spans="1:31" ht="15.75" customHeight="1" x14ac:dyDescent="0.55000000000000004">
      <c r="A149" s="582"/>
      <c r="B149" s="583"/>
      <c r="C149" s="566"/>
      <c r="D149" s="567"/>
      <c r="E149" s="263" t="str">
        <f>IF(A149="","",(2*$K$81*(1/SQRT(3)))+((0.0016%*ABS(A149))+0.000001450377377))</f>
        <v/>
      </c>
      <c r="F149" s="250" t="str">
        <f>IF(A149="","",ROUND(((A149+S149)-(A149-S149))/(2*E149),1)&amp;":1")</f>
        <v/>
      </c>
      <c r="G149" s="250" t="s">
        <v>2699</v>
      </c>
      <c r="H149" s="566" t="str">
        <f t="shared" ref="H149:H152" si="0">IF(A149="","",A149-C149)</f>
        <v/>
      </c>
      <c r="I149" s="567"/>
      <c r="J149" s="566" t="e">
        <f>IF(X149&lt;4,Y149,S149)</f>
        <v>#VALUE!</v>
      </c>
      <c r="K149" s="567"/>
      <c r="L149" s="264" t="e">
        <f>IF(AD149="","",IF(AD149&lt;2%,"&lt; 2%", "&gt; 2%"))</f>
        <v>#VALUE!</v>
      </c>
      <c r="M149" s="260" t="str">
        <f>IF(H149="","",IF(ABS(H149)+ABS(E149)&lt;ABS(J149),"Pass",IF(ABS(H149)-ABS(E149)&gt;ABS(J149),"Fail",IF(AND(ABS(H149)+ABS(E149)&gt;ABS(J149),ABS(H149)-ABS(E149)&lt;ABS(J149)),"-",""))))</f>
        <v/>
      </c>
      <c r="P149" s="209" t="e">
        <f>IF(X149&lt;4,-Y149,-S149)</f>
        <v>#VALUE!</v>
      </c>
      <c r="Q149" s="209" t="e">
        <f>IF(X149&lt;4,Y149,S149)</f>
        <v>#VALUE!</v>
      </c>
      <c r="S149" s="724">
        <f>(0.05%*C149)+(0.02%*10)</f>
        <v>2E-3</v>
      </c>
      <c r="T149" s="213"/>
      <c r="U149" s="214" t="str">
        <f t="shared" ref="U149:U152" si="1">IF(S149="","",E149)</f>
        <v/>
      </c>
      <c r="V149" s="214">
        <f t="shared" ref="V149:V152" si="2">IF(S149="","",_xlfn.NORM.S.INV((1+T149)/2))</f>
        <v>0</v>
      </c>
      <c r="W149" s="214" t="e">
        <f t="shared" ref="W149:W152" si="3">IF(S149="","",SQRT((S149/V149)^2-U149^2))</f>
        <v>#DIV/0!</v>
      </c>
      <c r="X149" s="249" t="e">
        <f t="shared" ref="X149:X152" si="4">IF(S149="","",ROUND(((A149+S149)-(A149-S149))/(2*E149),1))</f>
        <v>#VALUE!</v>
      </c>
      <c r="Y149" s="239" t="e">
        <f t="shared" ref="Y149:Y152" si="5">IF(X149&gt;=4,S149,S149-U149*(1.04-EXP(0.38*LN(X149)-0.54)))</f>
        <v>#VALUE!</v>
      </c>
      <c r="Z149" s="214" t="e">
        <f t="shared" ref="Z149:Z152" si="6">IF(S149="","",SQRT(W149^2+U149^2))</f>
        <v>#DIV/0!</v>
      </c>
      <c r="AA149" s="214" t="e">
        <f t="shared" ref="AA149:AA152" si="7">IF(S149="","",S149/W149)</f>
        <v>#DIV/0!</v>
      </c>
      <c r="AB149" s="249" t="e">
        <f t="shared" ref="AB149:AB152" si="8">IF(S149="","",Y149/Z149)</f>
        <v>#VALUE!</v>
      </c>
      <c r="AC149" s="249" t="e">
        <f t="shared" ref="AC149:AC152" si="9">IF(S149="","",W149/Z149)</f>
        <v>#DIV/0!</v>
      </c>
      <c r="AD149" s="213" t="e">
        <f>IF(S149="","",2*(BIVAR((-AA149),AB149,AC149)-BIVAR(-AA149,-AB149,AC149)))</f>
        <v>#VALUE!</v>
      </c>
      <c r="AE149" s="215" t="e">
        <f>IF(S149="","",2*(BIVAR(AA149,-AB149,AC149)-BIVAR(-AA149,-AB149,AC149)))</f>
        <v>#VALUE!</v>
      </c>
    </row>
    <row r="150" spans="1:31" ht="15.75" customHeight="1" x14ac:dyDescent="0.55000000000000004">
      <c r="A150" s="582"/>
      <c r="B150" s="583"/>
      <c r="C150" s="566"/>
      <c r="D150" s="567"/>
      <c r="E150" s="263" t="str">
        <f t="shared" ref="E150:E152" si="10">IF(A150="","",(2*$K$81*(1/SQRT(3)))+((0.0016%*ABS(A150))+0.000001450377377))</f>
        <v/>
      </c>
      <c r="F150" s="250" t="str">
        <f t="shared" ref="F150:F152" si="11">IF(A150="","",ROUND(((A150+S150)-(A150-S150))/(2*E150),1)&amp;":1")</f>
        <v/>
      </c>
      <c r="G150" s="250" t="s">
        <v>2699</v>
      </c>
      <c r="H150" s="566" t="str">
        <f t="shared" si="0"/>
        <v/>
      </c>
      <c r="I150" s="567"/>
      <c r="J150" s="566" t="e">
        <f t="shared" ref="J150:J152" si="12">IF(X150&lt;4,Y150,S150)</f>
        <v>#VALUE!</v>
      </c>
      <c r="K150" s="567"/>
      <c r="L150" s="264" t="e">
        <f t="shared" ref="L150:L152" si="13">IF(AD150="","",IF(AD150&lt;2%,"&lt; 2%", "&gt; 2%"))</f>
        <v>#VALUE!</v>
      </c>
      <c r="M150" s="260" t="str">
        <f t="shared" ref="M150:M152" si="14">IF(H150="","",IF(ABS(H150)+ABS(E150)&lt;ABS(J150),"Pass",IF(ABS(H150)-ABS(E150)&gt;ABS(J150),"Fail",IF(AND(ABS(H150)+ABS(E150)&gt;ABS(J150),ABS(H150)-ABS(E150)&lt;ABS(J150)),"-",""))))</f>
        <v/>
      </c>
      <c r="P150" s="209" t="e">
        <f t="shared" ref="P150:P152" si="15">IF(X150&lt;4,-Y150,-S150)</f>
        <v>#VALUE!</v>
      </c>
      <c r="Q150" s="209" t="e">
        <f t="shared" ref="Q150:Q152" si="16">IF(X150&lt;4,Y150,S150)</f>
        <v>#VALUE!</v>
      </c>
      <c r="S150" s="725">
        <f>(0.05%*C150)+(0.005%*100)</f>
        <v>5.0000000000000001E-3</v>
      </c>
      <c r="T150" s="183"/>
      <c r="U150" s="263" t="str">
        <f t="shared" si="1"/>
        <v/>
      </c>
      <c r="V150" s="263">
        <f t="shared" si="2"/>
        <v>0</v>
      </c>
      <c r="W150" s="263" t="e">
        <f t="shared" si="3"/>
        <v>#DIV/0!</v>
      </c>
      <c r="X150" s="250" t="e">
        <f t="shared" si="4"/>
        <v>#VALUE!</v>
      </c>
      <c r="Y150" s="262" t="e">
        <f t="shared" si="5"/>
        <v>#VALUE!</v>
      </c>
      <c r="Z150" s="263" t="e">
        <f t="shared" si="6"/>
        <v>#DIV/0!</v>
      </c>
      <c r="AA150" s="263" t="e">
        <f t="shared" si="7"/>
        <v>#DIV/0!</v>
      </c>
      <c r="AB150" s="250" t="e">
        <f t="shared" si="8"/>
        <v>#VALUE!</v>
      </c>
      <c r="AC150" s="250" t="e">
        <f t="shared" si="9"/>
        <v>#DIV/0!</v>
      </c>
      <c r="AD150" s="183" t="e">
        <f>IF(S150="","",2*(BIVAR((-AA150),AB150,AC150)-BIVAR(-AA150,-AB150,AC150)))</f>
        <v>#VALUE!</v>
      </c>
      <c r="AE150" s="184" t="e">
        <f>IF(S150="","",2*(BIVAR(AA150,-AB150,AC150)-BIVAR(-AA150,-AB150,AC150)))</f>
        <v>#VALUE!</v>
      </c>
    </row>
    <row r="151" spans="1:31" ht="15.75" customHeight="1" x14ac:dyDescent="0.55000000000000004">
      <c r="A151" s="582"/>
      <c r="B151" s="583"/>
      <c r="C151" s="566"/>
      <c r="D151" s="567"/>
      <c r="E151" s="263" t="str">
        <f t="shared" si="10"/>
        <v/>
      </c>
      <c r="F151" s="250" t="str">
        <f t="shared" si="11"/>
        <v/>
      </c>
      <c r="G151" s="250" t="s">
        <v>2700</v>
      </c>
      <c r="H151" s="566" t="str">
        <f t="shared" si="0"/>
        <v/>
      </c>
      <c r="I151" s="567"/>
      <c r="J151" s="566" t="e">
        <f t="shared" si="12"/>
        <v>#VALUE!</v>
      </c>
      <c r="K151" s="567"/>
      <c r="L151" s="264" t="e">
        <f t="shared" si="13"/>
        <v>#VALUE!</v>
      </c>
      <c r="M151" s="260" t="str">
        <f t="shared" si="14"/>
        <v/>
      </c>
      <c r="P151" s="209" t="e">
        <f t="shared" si="15"/>
        <v>#VALUE!</v>
      </c>
      <c r="Q151" s="209" t="e">
        <f t="shared" si="16"/>
        <v>#VALUE!</v>
      </c>
      <c r="S151" s="727">
        <f>(0.1%*C151)+(0.01%*1)</f>
        <v>1E-4</v>
      </c>
      <c r="T151" s="183"/>
      <c r="U151" s="263" t="str">
        <f t="shared" si="1"/>
        <v/>
      </c>
      <c r="V151" s="263">
        <f t="shared" si="2"/>
        <v>0</v>
      </c>
      <c r="W151" s="263" t="e">
        <f t="shared" si="3"/>
        <v>#DIV/0!</v>
      </c>
      <c r="X151" s="250" t="e">
        <f t="shared" si="4"/>
        <v>#VALUE!</v>
      </c>
      <c r="Y151" s="262" t="e">
        <f t="shared" si="5"/>
        <v>#VALUE!</v>
      </c>
      <c r="Z151" s="263" t="e">
        <f t="shared" si="6"/>
        <v>#DIV/0!</v>
      </c>
      <c r="AA151" s="263" t="e">
        <f t="shared" si="7"/>
        <v>#DIV/0!</v>
      </c>
      <c r="AB151" s="250" t="e">
        <f t="shared" si="8"/>
        <v>#VALUE!</v>
      </c>
      <c r="AC151" s="250" t="e">
        <f t="shared" si="9"/>
        <v>#DIV/0!</v>
      </c>
      <c r="AD151" s="183" t="e">
        <f>IF(S151="","",2*(BIVAR((-AA151),AB151,AC151)-BIVAR(-AA151,-AB151,AC151)))</f>
        <v>#VALUE!</v>
      </c>
      <c r="AE151" s="184" t="e">
        <f>IF(S151="","",2*(BIVAR(AA151,-AB151,AC151)-BIVAR(-AA151,-AB151,AC151)))</f>
        <v>#VALUE!</v>
      </c>
    </row>
    <row r="152" spans="1:31" ht="15.75" customHeight="1" thickBot="1" x14ac:dyDescent="0.6">
      <c r="A152" s="576"/>
      <c r="B152" s="577"/>
      <c r="C152" s="578"/>
      <c r="D152" s="578"/>
      <c r="E152" s="266" t="str">
        <f t="shared" si="10"/>
        <v/>
      </c>
      <c r="F152" s="251" t="str">
        <f t="shared" si="11"/>
        <v/>
      </c>
      <c r="G152" s="251" t="s">
        <v>2700</v>
      </c>
      <c r="H152" s="578" t="str">
        <f t="shared" si="0"/>
        <v/>
      </c>
      <c r="I152" s="578"/>
      <c r="J152" s="579" t="e">
        <f t="shared" si="12"/>
        <v>#VALUE!</v>
      </c>
      <c r="K152" s="580"/>
      <c r="L152" s="188" t="e">
        <f t="shared" si="13"/>
        <v>#VALUE!</v>
      </c>
      <c r="M152" s="261" t="str">
        <f t="shared" si="14"/>
        <v/>
      </c>
      <c r="P152" s="209" t="e">
        <f t="shared" si="15"/>
        <v>#VALUE!</v>
      </c>
      <c r="Q152" s="209" t="e">
        <f t="shared" si="16"/>
        <v>#VALUE!</v>
      </c>
      <c r="S152" s="728">
        <f>(0.12%*C152)+(0.02%*3)</f>
        <v>6.0000000000000006E-4</v>
      </c>
      <c r="T152" s="185"/>
      <c r="U152" s="266" t="str">
        <f t="shared" si="1"/>
        <v/>
      </c>
      <c r="V152" s="266">
        <f t="shared" si="2"/>
        <v>0</v>
      </c>
      <c r="W152" s="266" t="e">
        <f t="shared" si="3"/>
        <v>#DIV/0!</v>
      </c>
      <c r="X152" s="251" t="e">
        <f t="shared" si="4"/>
        <v>#VALUE!</v>
      </c>
      <c r="Y152" s="265" t="e">
        <f t="shared" si="5"/>
        <v>#VALUE!</v>
      </c>
      <c r="Z152" s="266" t="e">
        <f t="shared" si="6"/>
        <v>#DIV/0!</v>
      </c>
      <c r="AA152" s="266" t="e">
        <f t="shared" si="7"/>
        <v>#DIV/0!</v>
      </c>
      <c r="AB152" s="251" t="e">
        <f t="shared" si="8"/>
        <v>#VALUE!</v>
      </c>
      <c r="AC152" s="251" t="e">
        <f t="shared" si="9"/>
        <v>#DIV/0!</v>
      </c>
      <c r="AD152" s="185" t="e">
        <f>IF(S152="","",2*(BIVAR((-AA152),AB152,AC152)-BIVAR(-AA152,-AB152,AC152)))</f>
        <v>#VALUE!</v>
      </c>
      <c r="AE152" s="187" t="e">
        <f>IF(S152="","",2*(BIVAR(AA152,-AB152,AC152)-BIVAR(-AA152,-AB152,AC152)))</f>
        <v>#VALUE!</v>
      </c>
    </row>
    <row r="153" spans="1:31" ht="15.75" customHeight="1" x14ac:dyDescent="0.55000000000000004">
      <c r="A153" s="293"/>
      <c r="B153" s="293"/>
      <c r="C153" s="294"/>
      <c r="D153" s="294"/>
      <c r="E153" s="294"/>
      <c r="F153" s="269"/>
      <c r="G153" s="269"/>
      <c r="H153" s="294"/>
      <c r="I153" s="294"/>
      <c r="J153" s="294"/>
      <c r="K153" s="294"/>
      <c r="L153" s="269"/>
      <c r="M153" s="275"/>
      <c r="P153" s="209"/>
      <c r="Q153" s="209"/>
      <c r="S153" s="293"/>
      <c r="T153" s="295"/>
      <c r="U153" s="294"/>
      <c r="V153" s="294"/>
      <c r="W153" s="294"/>
      <c r="X153" s="269"/>
      <c r="Y153" s="293"/>
      <c r="Z153" s="294"/>
      <c r="AA153" s="294"/>
      <c r="AB153" s="269"/>
      <c r="AC153" s="269"/>
      <c r="AD153" s="295"/>
      <c r="AE153" s="295"/>
    </row>
    <row r="154" spans="1:31" ht="15.75" customHeight="1" thickBot="1" x14ac:dyDescent="0.6"/>
    <row r="155" spans="1:31" ht="18.75" customHeight="1" thickBot="1" x14ac:dyDescent="0.6">
      <c r="A155" s="418" t="s">
        <v>2704</v>
      </c>
      <c r="B155" s="419"/>
      <c r="C155" s="419"/>
      <c r="D155" s="419"/>
      <c r="E155" s="419"/>
      <c r="F155" s="419"/>
      <c r="G155" s="419"/>
      <c r="H155" s="419"/>
      <c r="I155" s="419"/>
      <c r="J155" s="419"/>
      <c r="K155" s="419"/>
      <c r="L155" s="419"/>
      <c r="M155" s="420"/>
      <c r="S155" s="418" t="s">
        <v>2619</v>
      </c>
      <c r="T155" s="419"/>
      <c r="U155" s="419"/>
      <c r="V155" s="419"/>
      <c r="W155" s="419"/>
      <c r="X155" s="419"/>
      <c r="Y155" s="419"/>
      <c r="Z155" s="419"/>
      <c r="AA155" s="419"/>
      <c r="AB155" s="419"/>
      <c r="AC155" s="419"/>
      <c r="AD155" s="419"/>
      <c r="AE155" s="420"/>
    </row>
    <row r="156" spans="1:31" ht="33.299999999999997" thickBot="1" x14ac:dyDescent="0.6">
      <c r="A156" s="470" t="s">
        <v>0</v>
      </c>
      <c r="B156" s="471"/>
      <c r="C156" s="472" t="s">
        <v>2</v>
      </c>
      <c r="D156" s="471"/>
      <c r="E156" s="271" t="s">
        <v>1771</v>
      </c>
      <c r="F156" s="271" t="s">
        <v>1772</v>
      </c>
      <c r="G156" s="271" t="s">
        <v>1</v>
      </c>
      <c r="H156" s="472" t="s">
        <v>3</v>
      </c>
      <c r="I156" s="471"/>
      <c r="J156" s="472" t="s">
        <v>5</v>
      </c>
      <c r="K156" s="471"/>
      <c r="L156" s="182" t="s">
        <v>2623</v>
      </c>
      <c r="M156" s="27" t="s">
        <v>2621</v>
      </c>
      <c r="P156" s="99" t="s">
        <v>58</v>
      </c>
      <c r="Q156" s="99" t="s">
        <v>59</v>
      </c>
      <c r="S156" s="240" t="s">
        <v>2607</v>
      </c>
      <c r="T156" s="24" t="s">
        <v>2608</v>
      </c>
      <c r="U156" s="24" t="s">
        <v>2609</v>
      </c>
      <c r="V156" s="24" t="s">
        <v>2610</v>
      </c>
      <c r="W156" s="24" t="s">
        <v>2611</v>
      </c>
      <c r="X156" s="24" t="s">
        <v>2620</v>
      </c>
      <c r="Y156" s="24" t="s">
        <v>2613</v>
      </c>
      <c r="Z156" s="24" t="s">
        <v>2612</v>
      </c>
      <c r="AA156" s="24" t="s">
        <v>2614</v>
      </c>
      <c r="AB156" s="24" t="s">
        <v>2615</v>
      </c>
      <c r="AC156" s="24" t="s">
        <v>2616</v>
      </c>
      <c r="AD156" s="24" t="s">
        <v>2617</v>
      </c>
      <c r="AE156" s="25" t="s">
        <v>2618</v>
      </c>
    </row>
    <row r="157" spans="1:31" ht="15.75" customHeight="1" x14ac:dyDescent="0.55000000000000004">
      <c r="A157" s="582"/>
      <c r="B157" s="583"/>
      <c r="C157" s="566"/>
      <c r="D157" s="567"/>
      <c r="E157" s="389" t="str">
        <f>IF(A157="","",(2*$K$81*(1/SQRT(3)))+((0.0016%*ABS(A157))+0.000001450377377))</f>
        <v/>
      </c>
      <c r="F157" s="267" t="str">
        <f>IF(A157="","",ROUND(((A157+S157)-(A157-S157))/(2*E157),1)&amp;":1")</f>
        <v/>
      </c>
      <c r="G157" s="267" t="s">
        <v>2701</v>
      </c>
      <c r="H157" s="566" t="str">
        <f t="shared" ref="H157:H161" si="17">IF(A157="","",A157-C157)</f>
        <v/>
      </c>
      <c r="I157" s="567"/>
      <c r="J157" s="566" t="e">
        <f>IF(X157&lt;4,Y157,S157)</f>
        <v>#VALUE!</v>
      </c>
      <c r="K157" s="567"/>
      <c r="L157" s="284" t="e">
        <f>IF(AD157="","",IF(AD157&lt;2%,"&lt; 2%", "&gt; 2%"))</f>
        <v>#VALUE!</v>
      </c>
      <c r="M157" s="277" t="str">
        <f>IF(H157="","",IF(ABS(H157)+ABS(E157)&lt;ABS(J157),"Pass",IF(ABS(H157)-ABS(E157)&gt;ABS(J157),"Fail",IF(AND(ABS(H157)+ABS(E157)&gt;ABS(J157),ABS(H157)-ABS(E157)&lt;ABS(J157)),"-",""))))</f>
        <v/>
      </c>
      <c r="P157" s="209" t="e">
        <f>IF(X157&lt;4,-Y157,-S157)</f>
        <v>#VALUE!</v>
      </c>
      <c r="Q157" s="209" t="e">
        <f>IF(X157&lt;4,Y157,S157)</f>
        <v>#VALUE!</v>
      </c>
      <c r="S157" s="723">
        <f>(0.005%*C157)+(0.0035%*100)</f>
        <v>3.5000000000000005E-3</v>
      </c>
      <c r="T157" s="213"/>
      <c r="U157" s="214" t="str">
        <f t="shared" ref="U157:U161" si="18">IF(S157="","",E157)</f>
        <v/>
      </c>
      <c r="V157" s="214">
        <f t="shared" ref="V157:V161" si="19">IF(S157="","",_xlfn.NORM.S.INV((1+T157)/2))</f>
        <v>0</v>
      </c>
      <c r="W157" s="214" t="e">
        <f t="shared" ref="W157:W161" si="20">IF(S157="","",SQRT((S157/V157)^2-U157^2))</f>
        <v>#DIV/0!</v>
      </c>
      <c r="X157" s="272" t="e">
        <f t="shared" ref="X157:X161" si="21">IF(S157="","",ROUND(((A157+S157)-(A157-S157))/(2*E157),1))</f>
        <v>#VALUE!</v>
      </c>
      <c r="Y157" s="239" t="e">
        <f t="shared" ref="Y157:Y161" si="22">IF(X157&gt;=4,S157,S157-U157*(1.04-EXP(0.38*LN(X157)-0.54)))</f>
        <v>#VALUE!</v>
      </c>
      <c r="Z157" s="214" t="e">
        <f t="shared" ref="Z157:Z161" si="23">IF(S157="","",SQRT(W157^2+U157^2))</f>
        <v>#DIV/0!</v>
      </c>
      <c r="AA157" s="214" t="e">
        <f t="shared" ref="AA157:AA161" si="24">IF(S157="","",S157/W157)</f>
        <v>#DIV/0!</v>
      </c>
      <c r="AB157" s="272" t="e">
        <f t="shared" ref="AB157:AB161" si="25">IF(S157="","",Y157/Z157)</f>
        <v>#VALUE!</v>
      </c>
      <c r="AC157" s="272" t="e">
        <f t="shared" ref="AC157:AC161" si="26">IF(S157="","",W157/Z157)</f>
        <v>#DIV/0!</v>
      </c>
      <c r="AD157" s="213" t="e">
        <f>IF(S157="","",2*(BIVAR((-AA157),AB157,AC157)-BIVAR(-AA157,-AB157,AC157)))</f>
        <v>#VALUE!</v>
      </c>
      <c r="AE157" s="215" t="e">
        <f>IF(S157="","",2*(BIVAR(AA157,-AB157,AC157)-BIVAR(-AA157,-AB157,AC157)))</f>
        <v>#VALUE!</v>
      </c>
    </row>
    <row r="158" spans="1:31" ht="15.75" customHeight="1" x14ac:dyDescent="0.55000000000000004">
      <c r="A158" s="582"/>
      <c r="B158" s="583"/>
      <c r="C158" s="566"/>
      <c r="D158" s="567"/>
      <c r="E158" s="279" t="str">
        <f t="shared" ref="E158:E161" si="27">IF(A158="","",(2*$K$81*(1/SQRT(3)))+((0.0016%*ABS(A158))+0.000001450377377))</f>
        <v/>
      </c>
      <c r="F158" s="267" t="str">
        <f t="shared" ref="F158" si="28">IF(A158="","",ROUND(((A158+S158)-(A158-S158))/(2*E158),1)&amp;":1")</f>
        <v/>
      </c>
      <c r="G158" s="267" t="s">
        <v>2702</v>
      </c>
      <c r="H158" s="566" t="str">
        <f t="shared" ref="H158" si="29">IF(A158="","",A158-C158)</f>
        <v/>
      </c>
      <c r="I158" s="567"/>
      <c r="J158" s="566" t="e">
        <f t="shared" ref="J158" si="30">IF(X158&lt;4,Y158,S158)</f>
        <v>#VALUE!</v>
      </c>
      <c r="K158" s="567"/>
      <c r="L158" s="284" t="e">
        <f t="shared" ref="L158" si="31">IF(AD158="","",IF(AD158&lt;2%,"&lt; 2%", "&gt; 2%"))</f>
        <v>#VALUE!</v>
      </c>
      <c r="M158" s="277" t="str">
        <f t="shared" ref="M158" si="32">IF(H158="","",IF(ABS(H158)+ABS(E158)&lt;ABS(J158),"Pass",IF(ABS(H158)-ABS(E158)&gt;ABS(J158),"Fail",IF(AND(ABS(H158)+ABS(E158)&gt;ABS(J158),ABS(H158)-ABS(E158)&lt;ABS(J158)),"-",""))))</f>
        <v/>
      </c>
      <c r="P158" s="209" t="e">
        <f t="shared" ref="P158" si="33">IF(X158&lt;4,-Y158,-S158)</f>
        <v>#VALUE!</v>
      </c>
      <c r="Q158" s="209" t="e">
        <f t="shared" ref="Q158" si="34">IF(X158&lt;4,Y158,S158)</f>
        <v>#VALUE!</v>
      </c>
      <c r="S158" s="727">
        <f>(0.004%*C158)+(0.0007%*1)</f>
        <v>6.9999999999999999E-6</v>
      </c>
      <c r="T158" s="183"/>
      <c r="U158" s="279" t="str">
        <f t="shared" ref="U158" si="35">IF(S158="","",E158)</f>
        <v/>
      </c>
      <c r="V158" s="279">
        <f t="shared" ref="V158" si="36">IF(S158="","",_xlfn.NORM.S.INV((1+T158)/2))</f>
        <v>0</v>
      </c>
      <c r="W158" s="279" t="e">
        <f t="shared" ref="W158" si="37">IF(S158="","",SQRT((S158/V158)^2-U158^2))</f>
        <v>#DIV/0!</v>
      </c>
      <c r="X158" s="267" t="e">
        <f t="shared" ref="X158" si="38">IF(S158="","",ROUND(((A158+S158)-(A158-S158))/(2*E158),1))</f>
        <v>#VALUE!</v>
      </c>
      <c r="Y158" s="278" t="e">
        <f t="shared" ref="Y158" si="39">IF(X158&gt;=4,S158,S158-U158*(1.04-EXP(0.38*LN(X158)-0.54)))</f>
        <v>#VALUE!</v>
      </c>
      <c r="Z158" s="279" t="e">
        <f t="shared" ref="Z158" si="40">IF(S158="","",SQRT(W158^2+U158^2))</f>
        <v>#DIV/0!</v>
      </c>
      <c r="AA158" s="279" t="e">
        <f t="shared" ref="AA158" si="41">IF(S158="","",S158/W158)</f>
        <v>#DIV/0!</v>
      </c>
      <c r="AB158" s="267" t="e">
        <f t="shared" ref="AB158" si="42">IF(S158="","",Y158/Z158)</f>
        <v>#VALUE!</v>
      </c>
      <c r="AC158" s="267" t="e">
        <f t="shared" ref="AC158" si="43">IF(S158="","",W158/Z158)</f>
        <v>#DIV/0!</v>
      </c>
      <c r="AD158" s="183" t="e">
        <f>IF(S158="","",2*(BIVAR((-AA158),AB158,AC158)-BIVAR(-AA158,-AB158,AC158)))</f>
        <v>#VALUE!</v>
      </c>
      <c r="AE158" s="184" t="e">
        <f>IF(S158="","",2*(BIVAR(AA158,-AB158,AC158)-BIVAR(-AA158,-AB158,AC158)))</f>
        <v>#VALUE!</v>
      </c>
    </row>
    <row r="159" spans="1:31" ht="15.75" customHeight="1" x14ac:dyDescent="0.55000000000000004">
      <c r="A159" s="582"/>
      <c r="B159" s="583"/>
      <c r="C159" s="566"/>
      <c r="D159" s="567"/>
      <c r="E159" s="279" t="str">
        <f t="shared" si="27"/>
        <v/>
      </c>
      <c r="F159" s="267" t="str">
        <f t="shared" ref="F159:F161" si="44">IF(A159="","",ROUND(((A159+S159)-(A159-S159))/(2*E159),1)&amp;":1")</f>
        <v/>
      </c>
      <c r="G159" s="267" t="s">
        <v>2702</v>
      </c>
      <c r="H159" s="566" t="str">
        <f t="shared" si="17"/>
        <v/>
      </c>
      <c r="I159" s="567"/>
      <c r="J159" s="566" t="e">
        <f t="shared" ref="J159:J161" si="45">IF(X159&lt;4,Y159,S159)</f>
        <v>#VALUE!</v>
      </c>
      <c r="K159" s="567"/>
      <c r="L159" s="284" t="e">
        <f t="shared" ref="L159:L161" si="46">IF(AD159="","",IF(AD159&lt;2%,"&lt; 2%", "&gt; 2%"))</f>
        <v>#VALUE!</v>
      </c>
      <c r="M159" s="277" t="str">
        <f t="shared" ref="M159:M161" si="47">IF(H159="","",IF(ABS(H159)+ABS(E159)&lt;ABS(J159),"Pass",IF(ABS(H159)-ABS(E159)&gt;ABS(J159),"Fail",IF(AND(ABS(H159)+ABS(E159)&gt;ABS(J159),ABS(H159)-ABS(E159)&lt;ABS(J159)),"-",""))))</f>
        <v/>
      </c>
      <c r="P159" s="209" t="e">
        <f t="shared" ref="P159:P161" si="48">IF(X159&lt;4,-Y159,-S159)</f>
        <v>#VALUE!</v>
      </c>
      <c r="Q159" s="209" t="e">
        <f t="shared" ref="Q159:Q161" si="49">IF(X159&lt;4,Y159,S159)</f>
        <v>#VALUE!</v>
      </c>
      <c r="S159" s="726">
        <f>(0.0035%*C159)+(0.0005%*10)</f>
        <v>5.0000000000000002E-5</v>
      </c>
      <c r="T159" s="183"/>
      <c r="U159" s="279" t="str">
        <f t="shared" si="18"/>
        <v/>
      </c>
      <c r="V159" s="279">
        <f t="shared" si="19"/>
        <v>0</v>
      </c>
      <c r="W159" s="279" t="e">
        <f t="shared" si="20"/>
        <v>#DIV/0!</v>
      </c>
      <c r="X159" s="267" t="e">
        <f t="shared" si="21"/>
        <v>#VALUE!</v>
      </c>
      <c r="Y159" s="278" t="e">
        <f t="shared" si="22"/>
        <v>#VALUE!</v>
      </c>
      <c r="Z159" s="279" t="e">
        <f t="shared" si="23"/>
        <v>#DIV/0!</v>
      </c>
      <c r="AA159" s="279" t="e">
        <f t="shared" si="24"/>
        <v>#DIV/0!</v>
      </c>
      <c r="AB159" s="267" t="e">
        <f t="shared" si="25"/>
        <v>#VALUE!</v>
      </c>
      <c r="AC159" s="267" t="e">
        <f t="shared" si="26"/>
        <v>#DIV/0!</v>
      </c>
      <c r="AD159" s="183" t="e">
        <f>IF(S159="","",2*(BIVAR((-AA159),AB159,AC159)-BIVAR(-AA159,-AB159,AC159)))</f>
        <v>#VALUE!</v>
      </c>
      <c r="AE159" s="184" t="e">
        <f>IF(S159="","",2*(BIVAR(AA159,-AB159,AC159)-BIVAR(-AA159,-AB159,AC159)))</f>
        <v>#VALUE!</v>
      </c>
    </row>
    <row r="160" spans="1:31" ht="15.75" customHeight="1" x14ac:dyDescent="0.55000000000000004">
      <c r="A160" s="582"/>
      <c r="B160" s="583"/>
      <c r="C160" s="566"/>
      <c r="D160" s="567"/>
      <c r="E160" s="279" t="str">
        <f t="shared" si="27"/>
        <v/>
      </c>
      <c r="F160" s="267" t="str">
        <f t="shared" si="44"/>
        <v/>
      </c>
      <c r="G160" s="267" t="s">
        <v>2702</v>
      </c>
      <c r="H160" s="566" t="str">
        <f t="shared" si="17"/>
        <v/>
      </c>
      <c r="I160" s="567"/>
      <c r="J160" s="566" t="e">
        <f t="shared" si="45"/>
        <v>#VALUE!</v>
      </c>
      <c r="K160" s="567"/>
      <c r="L160" s="284" t="e">
        <f t="shared" si="46"/>
        <v>#VALUE!</v>
      </c>
      <c r="M160" s="277" t="str">
        <f t="shared" si="47"/>
        <v/>
      </c>
      <c r="P160" s="209" t="e">
        <f t="shared" si="48"/>
        <v>#VALUE!</v>
      </c>
      <c r="Q160" s="209" t="e">
        <f t="shared" si="49"/>
        <v>#VALUE!</v>
      </c>
      <c r="S160" s="725">
        <f>(0.0045%*C160)+(0.0006%*100)</f>
        <v>5.9999999999999995E-4</v>
      </c>
      <c r="T160" s="183"/>
      <c r="U160" s="279" t="str">
        <f t="shared" si="18"/>
        <v/>
      </c>
      <c r="V160" s="279">
        <f t="shared" si="19"/>
        <v>0</v>
      </c>
      <c r="W160" s="279" t="e">
        <f t="shared" si="20"/>
        <v>#DIV/0!</v>
      </c>
      <c r="X160" s="267" t="e">
        <f t="shared" si="21"/>
        <v>#VALUE!</v>
      </c>
      <c r="Y160" s="278" t="e">
        <f t="shared" si="22"/>
        <v>#VALUE!</v>
      </c>
      <c r="Z160" s="279" t="e">
        <f t="shared" si="23"/>
        <v>#DIV/0!</v>
      </c>
      <c r="AA160" s="279" t="e">
        <f t="shared" si="24"/>
        <v>#DIV/0!</v>
      </c>
      <c r="AB160" s="267" t="e">
        <f t="shared" si="25"/>
        <v>#VALUE!</v>
      </c>
      <c r="AC160" s="267" t="e">
        <f t="shared" si="26"/>
        <v>#DIV/0!</v>
      </c>
      <c r="AD160" s="183" t="e">
        <f>IF(S160="","",2*(BIVAR((-AA160),AB160,AC160)-BIVAR(-AA160,-AB160,AC160)))</f>
        <v>#VALUE!</v>
      </c>
      <c r="AE160" s="184" t="e">
        <f>IF(S160="","",2*(BIVAR(AA160,-AB160,AC160)-BIVAR(-AA160,-AB160,AC160)))</f>
        <v>#VALUE!</v>
      </c>
    </row>
    <row r="161" spans="1:31" ht="15.75" customHeight="1" thickBot="1" x14ac:dyDescent="0.6">
      <c r="A161" s="576"/>
      <c r="B161" s="577"/>
      <c r="C161" s="578"/>
      <c r="D161" s="578"/>
      <c r="E161" s="283" t="str">
        <f t="shared" si="27"/>
        <v/>
      </c>
      <c r="F161" s="270" t="str">
        <f t="shared" si="44"/>
        <v/>
      </c>
      <c r="G161" s="270" t="s">
        <v>2702</v>
      </c>
      <c r="H161" s="578" t="str">
        <f t="shared" si="17"/>
        <v/>
      </c>
      <c r="I161" s="578"/>
      <c r="J161" s="579" t="e">
        <f t="shared" si="45"/>
        <v>#VALUE!</v>
      </c>
      <c r="K161" s="580"/>
      <c r="L161" s="188" t="e">
        <f t="shared" si="46"/>
        <v>#VALUE!</v>
      </c>
      <c r="M161" s="276" t="str">
        <f t="shared" si="47"/>
        <v/>
      </c>
      <c r="P161" s="209" t="e">
        <f t="shared" si="48"/>
        <v>#VALUE!</v>
      </c>
      <c r="Q161" s="209" t="e">
        <f t="shared" si="49"/>
        <v>#VALUE!</v>
      </c>
      <c r="S161" s="281">
        <f>(0.0045%*C161)+(0.001%*1000)</f>
        <v>0.01</v>
      </c>
      <c r="T161" s="185"/>
      <c r="U161" s="283" t="str">
        <f t="shared" si="18"/>
        <v/>
      </c>
      <c r="V161" s="283">
        <f t="shared" si="19"/>
        <v>0</v>
      </c>
      <c r="W161" s="283" t="e">
        <f t="shared" si="20"/>
        <v>#DIV/0!</v>
      </c>
      <c r="X161" s="270" t="e">
        <f t="shared" si="21"/>
        <v>#VALUE!</v>
      </c>
      <c r="Y161" s="282" t="e">
        <f t="shared" si="22"/>
        <v>#VALUE!</v>
      </c>
      <c r="Z161" s="283" t="e">
        <f t="shared" si="23"/>
        <v>#DIV/0!</v>
      </c>
      <c r="AA161" s="283" t="e">
        <f t="shared" si="24"/>
        <v>#DIV/0!</v>
      </c>
      <c r="AB161" s="270" t="e">
        <f t="shared" si="25"/>
        <v>#VALUE!</v>
      </c>
      <c r="AC161" s="270" t="e">
        <f t="shared" si="26"/>
        <v>#DIV/0!</v>
      </c>
      <c r="AD161" s="185" t="e">
        <f>IF(S161="","",2*(BIVAR((-AA161),AB161,AC161)-BIVAR(-AA161,-AB161,AC161)))</f>
        <v>#VALUE!</v>
      </c>
      <c r="AE161" s="187" t="e">
        <f>IF(S161="","",2*(BIVAR(AA161,-AB161,AC161)-BIVAR(-AA161,-AB161,AC161)))</f>
        <v>#VALUE!</v>
      </c>
    </row>
    <row r="162" spans="1:31" ht="15.75" customHeight="1" x14ac:dyDescent="0.55000000000000004">
      <c r="A162" s="293"/>
      <c r="B162" s="293"/>
      <c r="C162" s="294"/>
      <c r="D162" s="294"/>
      <c r="E162" s="294"/>
      <c r="F162" s="269"/>
      <c r="G162" s="269"/>
      <c r="H162" s="294"/>
      <c r="I162" s="294"/>
      <c r="J162" s="294"/>
      <c r="K162" s="294"/>
      <c r="L162" s="269"/>
      <c r="M162" s="275"/>
      <c r="P162" s="209"/>
      <c r="Q162" s="209"/>
      <c r="S162" s="293"/>
      <c r="T162" s="295"/>
      <c r="U162" s="294"/>
      <c r="V162" s="294"/>
      <c r="W162" s="294"/>
      <c r="X162" s="269"/>
      <c r="Y162" s="293"/>
      <c r="Z162" s="294"/>
      <c r="AA162" s="294"/>
      <c r="AB162" s="269"/>
      <c r="AC162" s="269"/>
      <c r="AD162" s="295"/>
      <c r="AE162" s="295"/>
    </row>
    <row r="163" spans="1:31" ht="15.75" customHeight="1" thickBot="1" x14ac:dyDescent="0.6"/>
    <row r="164" spans="1:31" ht="18.75" customHeight="1" thickBot="1" x14ac:dyDescent="0.6">
      <c r="A164" s="418" t="s">
        <v>2703</v>
      </c>
      <c r="B164" s="419"/>
      <c r="C164" s="419"/>
      <c r="D164" s="419"/>
      <c r="E164" s="419"/>
      <c r="F164" s="419"/>
      <c r="G164" s="419"/>
      <c r="H164" s="419"/>
      <c r="I164" s="419"/>
      <c r="J164" s="419"/>
      <c r="K164" s="419"/>
      <c r="L164" s="419"/>
      <c r="M164" s="420"/>
      <c r="S164" s="418" t="s">
        <v>2619</v>
      </c>
      <c r="T164" s="419"/>
      <c r="U164" s="419"/>
      <c r="V164" s="419"/>
      <c r="W164" s="419"/>
      <c r="X164" s="419"/>
      <c r="Y164" s="419"/>
      <c r="Z164" s="419"/>
      <c r="AA164" s="419"/>
      <c r="AB164" s="419"/>
      <c r="AC164" s="419"/>
      <c r="AD164" s="419"/>
      <c r="AE164" s="420"/>
    </row>
    <row r="165" spans="1:31" ht="33.299999999999997" thickBot="1" x14ac:dyDescent="0.6">
      <c r="A165" s="470" t="s">
        <v>0</v>
      </c>
      <c r="B165" s="471"/>
      <c r="C165" s="472" t="s">
        <v>2</v>
      </c>
      <c r="D165" s="471"/>
      <c r="E165" s="271" t="s">
        <v>1771</v>
      </c>
      <c r="F165" s="271" t="s">
        <v>1772</v>
      </c>
      <c r="G165" s="271" t="s">
        <v>1</v>
      </c>
      <c r="H165" s="472" t="s">
        <v>3</v>
      </c>
      <c r="I165" s="471"/>
      <c r="J165" s="472" t="s">
        <v>5</v>
      </c>
      <c r="K165" s="471"/>
      <c r="L165" s="182" t="s">
        <v>2623</v>
      </c>
      <c r="M165" s="27" t="s">
        <v>2621</v>
      </c>
      <c r="P165" s="99" t="s">
        <v>58</v>
      </c>
      <c r="Q165" s="99" t="s">
        <v>59</v>
      </c>
      <c r="S165" s="240" t="s">
        <v>2607</v>
      </c>
      <c r="T165" s="24" t="s">
        <v>2608</v>
      </c>
      <c r="U165" s="24" t="s">
        <v>2609</v>
      </c>
      <c r="V165" s="24" t="s">
        <v>2610</v>
      </c>
      <c r="W165" s="24" t="s">
        <v>2611</v>
      </c>
      <c r="X165" s="24" t="s">
        <v>2620</v>
      </c>
      <c r="Y165" s="24" t="s">
        <v>2613</v>
      </c>
      <c r="Z165" s="24" t="s">
        <v>2612</v>
      </c>
      <c r="AA165" s="24" t="s">
        <v>2614</v>
      </c>
      <c r="AB165" s="24" t="s">
        <v>2615</v>
      </c>
      <c r="AC165" s="24" t="s">
        <v>2616</v>
      </c>
      <c r="AD165" s="24" t="s">
        <v>2617</v>
      </c>
      <c r="AE165" s="25" t="s">
        <v>2618</v>
      </c>
    </row>
    <row r="166" spans="1:31" ht="15.75" customHeight="1" x14ac:dyDescent="0.65">
      <c r="A166" s="582"/>
      <c r="B166" s="583"/>
      <c r="C166" s="566"/>
      <c r="D166" s="567"/>
      <c r="E166" s="389" t="str">
        <f>IF(A166="","",(2*$K$81*(1/SQRT(3)))+((0.0016%*ABS(A166))+0.000001450377377))</f>
        <v/>
      </c>
      <c r="F166" s="267" t="str">
        <f>IF(A166="","",ROUND(((A166+S166)-(A166-S166))/(2*E166),1)&amp;":1")</f>
        <v/>
      </c>
      <c r="G166" s="267" t="s">
        <v>2692</v>
      </c>
      <c r="H166" s="566" t="str">
        <f t="shared" ref="H166:H172" si="50">IF(A166="","",A166-C166)</f>
        <v/>
      </c>
      <c r="I166" s="567"/>
      <c r="J166" s="566" t="e">
        <f>IF(X166&lt;4,Y166,S166)</f>
        <v>#VALUE!</v>
      </c>
      <c r="K166" s="567"/>
      <c r="L166" s="284" t="e">
        <f>IF(AD166="","",IF(AD166&lt;2%,"&lt; 2%", "&gt; 2%"))</f>
        <v>#VALUE!</v>
      </c>
      <c r="M166" s="277" t="str">
        <f>IF(H166="","",IF(ABS(H166)+ABS(E166)&lt;ABS(J166),"Pass",IF(ABS(H166)-ABS(E166)&gt;ABS(J166),"Fail",IF(AND(ABS(H166)+ABS(E166)&gt;ABS(J166),ABS(H166)-ABS(E166)&lt;ABS(J166)),"-",""))))</f>
        <v/>
      </c>
      <c r="P166" s="209" t="e">
        <f>IF(X166&lt;4,-Y166,-S166)</f>
        <v>#VALUE!</v>
      </c>
      <c r="Q166" s="209" t="e">
        <f>IF(X166&lt;4,Y166,S166)</f>
        <v>#VALUE!</v>
      </c>
      <c r="S166" s="729">
        <f>(0.01%*C166)+(0.004%*100)</f>
        <v>4.0000000000000001E-3</v>
      </c>
      <c r="T166" s="213"/>
      <c r="U166" s="214" t="str">
        <f t="shared" ref="U166:U172" si="51">IF(S166="","",E166)</f>
        <v/>
      </c>
      <c r="V166" s="214">
        <f t="shared" ref="V166:V172" si="52">IF(S166="","",_xlfn.NORM.S.INV((1+T166)/2))</f>
        <v>0</v>
      </c>
      <c r="W166" s="214" t="e">
        <f t="shared" ref="W166:W172" si="53">IF(S166="","",SQRT((S166/V166)^2-U166^2))</f>
        <v>#DIV/0!</v>
      </c>
      <c r="X166" s="393" t="e">
        <f t="shared" ref="X166:X172" si="54">IF(S166="","",ROUND(((A166+S166)-(A166-S166))/(2*E166),1))</f>
        <v>#VALUE!</v>
      </c>
      <c r="Y166" s="239" t="e">
        <f t="shared" ref="Y166:Y172" si="55">IF(X166&gt;=4,S166,S166-U166*(1.04-EXP(0.38*LN(X166)-0.54)))</f>
        <v>#VALUE!</v>
      </c>
      <c r="Z166" s="214" t="e">
        <f t="shared" ref="Z166:Z172" si="56">IF(S166="","",SQRT(W166^2+U166^2))</f>
        <v>#DIV/0!</v>
      </c>
      <c r="AA166" s="214" t="e">
        <f t="shared" ref="AA166:AA172" si="57">IF(S166="","",S166/W166)</f>
        <v>#DIV/0!</v>
      </c>
      <c r="AB166" s="393" t="e">
        <f t="shared" ref="AB166:AB172" si="58">IF(S166="","",Y166/Z166)</f>
        <v>#VALUE!</v>
      </c>
      <c r="AC166" s="393" t="e">
        <f t="shared" ref="AC166:AC172" si="59">IF(S166="","",W166/Z166)</f>
        <v>#DIV/0!</v>
      </c>
      <c r="AD166" s="213" t="e">
        <f>IF(S166="","",2*(BIVAR((-AA166),AB166,AC166)-BIVAR(-AA166,-AB166,AC166)))</f>
        <v>#VALUE!</v>
      </c>
      <c r="AE166" s="215" t="e">
        <f>IF(S166="","",2*(BIVAR(AA166,-AB166,AC166)-BIVAR(-AA166,-AB166,AC166)))</f>
        <v>#VALUE!</v>
      </c>
    </row>
    <row r="167" spans="1:31" ht="15.75" customHeight="1" x14ac:dyDescent="0.65">
      <c r="A167" s="582"/>
      <c r="B167" s="583"/>
      <c r="C167" s="566"/>
      <c r="D167" s="567"/>
      <c r="E167" s="279" t="str">
        <f t="shared" ref="E167:E172" si="60">IF(A167="","",(2*$K$81*(1/SQRT(3)))+((0.0016%*ABS(A167))+0.000001450377377))</f>
        <v/>
      </c>
      <c r="F167" s="267" t="str">
        <f t="shared" ref="F167:F168" si="61">IF(A167="","",ROUND(((A167+S167)-(A167-S167))/(2*E167),1)&amp;":1")</f>
        <v/>
      </c>
      <c r="G167" s="267" t="s">
        <v>2692</v>
      </c>
      <c r="H167" s="566" t="str">
        <f t="shared" ref="H167:H168" si="62">IF(A167="","",A167-C167)</f>
        <v/>
      </c>
      <c r="I167" s="567"/>
      <c r="J167" s="566" t="e">
        <f t="shared" ref="J167:J168" si="63">IF(X167&lt;4,Y167,S167)</f>
        <v>#VALUE!</v>
      </c>
      <c r="K167" s="567"/>
      <c r="L167" s="284" t="e">
        <f t="shared" ref="L167:L168" si="64">IF(AD167="","",IF(AD167&lt;2%,"&lt; 2%", "&gt; 2%"))</f>
        <v>#VALUE!</v>
      </c>
      <c r="M167" s="277" t="str">
        <f t="shared" ref="M167:M168" si="65">IF(H167="","",IF(ABS(H167)+ABS(E167)&lt;ABS(J167),"Pass",IF(ABS(H167)-ABS(E167)&gt;ABS(J167),"Fail",IF(AND(ABS(H167)+ABS(E167)&gt;ABS(J167),ABS(H167)-ABS(E167)&lt;ABS(J167)),"-",""))))</f>
        <v/>
      </c>
      <c r="P167" s="209" t="e">
        <f t="shared" ref="P167:P168" si="66">IF(X167&lt;4,-Y167,-S167)</f>
        <v>#VALUE!</v>
      </c>
      <c r="Q167" s="209" t="e">
        <f t="shared" ref="Q167:Q168" si="67">IF(X167&lt;4,Y167,S167)</f>
        <v>#VALUE!</v>
      </c>
      <c r="S167" s="730">
        <f>(0.01%*C167)+(0.001%*1)</f>
        <v>1.0000000000000001E-5</v>
      </c>
      <c r="T167" s="183"/>
      <c r="U167" s="397" t="str">
        <f t="shared" ref="U167:U168" si="68">IF(S167="","",E167)</f>
        <v/>
      </c>
      <c r="V167" s="397">
        <f t="shared" ref="V167:V168" si="69">IF(S167="","",_xlfn.NORM.S.INV((1+T167)/2))</f>
        <v>0</v>
      </c>
      <c r="W167" s="397" t="e">
        <f t="shared" ref="W167:W168" si="70">IF(S167="","",SQRT((S167/V167)^2-U167^2))</f>
        <v>#DIV/0!</v>
      </c>
      <c r="X167" s="394" t="e">
        <f t="shared" ref="X167:X168" si="71">IF(S167="","",ROUND(((A167+S167)-(A167-S167))/(2*E167),1))</f>
        <v>#VALUE!</v>
      </c>
      <c r="Y167" s="396" t="e">
        <f t="shared" ref="Y167:Y168" si="72">IF(X167&gt;=4,S167,S167-U167*(1.04-EXP(0.38*LN(X167)-0.54)))</f>
        <v>#VALUE!</v>
      </c>
      <c r="Z167" s="397" t="e">
        <f t="shared" ref="Z167:Z168" si="73">IF(S167="","",SQRT(W167^2+U167^2))</f>
        <v>#DIV/0!</v>
      </c>
      <c r="AA167" s="397" t="e">
        <f t="shared" ref="AA167:AA168" si="74">IF(S167="","",S167/W167)</f>
        <v>#DIV/0!</v>
      </c>
      <c r="AB167" s="394" t="e">
        <f t="shared" ref="AB167:AB168" si="75">IF(S167="","",Y167/Z167)</f>
        <v>#VALUE!</v>
      </c>
      <c r="AC167" s="394" t="e">
        <f t="shared" ref="AC167:AC168" si="76">IF(S167="","",W167/Z167)</f>
        <v>#DIV/0!</v>
      </c>
      <c r="AD167" s="183" t="e">
        <f>IF(S167="","",2*(BIVAR((-AA167),AB167,AC167)-BIVAR(-AA167,-AB167,AC167)))</f>
        <v>#VALUE!</v>
      </c>
      <c r="AE167" s="184" t="e">
        <f>IF(S167="","",2*(BIVAR(AA167,-AB167,AC167)-BIVAR(-AA167,-AB167,AC167)))</f>
        <v>#VALUE!</v>
      </c>
    </row>
    <row r="168" spans="1:31" ht="15.75" customHeight="1" x14ac:dyDescent="0.65">
      <c r="A168" s="582"/>
      <c r="B168" s="583"/>
      <c r="C168" s="566"/>
      <c r="D168" s="567"/>
      <c r="E168" s="279" t="str">
        <f t="shared" si="60"/>
        <v/>
      </c>
      <c r="F168" s="267" t="str">
        <f t="shared" si="61"/>
        <v/>
      </c>
      <c r="G168" s="267" t="s">
        <v>2692</v>
      </c>
      <c r="H168" s="566" t="str">
        <f t="shared" si="62"/>
        <v/>
      </c>
      <c r="I168" s="567"/>
      <c r="J168" s="566" t="e">
        <f t="shared" si="63"/>
        <v>#VALUE!</v>
      </c>
      <c r="K168" s="567"/>
      <c r="L168" s="284" t="e">
        <f t="shared" si="64"/>
        <v>#VALUE!</v>
      </c>
      <c r="M168" s="277" t="str">
        <f t="shared" si="65"/>
        <v/>
      </c>
      <c r="P168" s="209" t="e">
        <f t="shared" si="66"/>
        <v>#VALUE!</v>
      </c>
      <c r="Q168" s="209" t="e">
        <f t="shared" si="67"/>
        <v>#VALUE!</v>
      </c>
      <c r="S168" s="731">
        <f>(0.01%*C168)+(0.001%*10)</f>
        <v>1E-4</v>
      </c>
      <c r="T168" s="183"/>
      <c r="U168" s="397" t="str">
        <f t="shared" si="68"/>
        <v/>
      </c>
      <c r="V168" s="397">
        <f t="shared" si="69"/>
        <v>0</v>
      </c>
      <c r="W168" s="397" t="e">
        <f t="shared" si="70"/>
        <v>#DIV/0!</v>
      </c>
      <c r="X168" s="394" t="e">
        <f t="shared" si="71"/>
        <v>#VALUE!</v>
      </c>
      <c r="Y168" s="396" t="e">
        <f t="shared" si="72"/>
        <v>#VALUE!</v>
      </c>
      <c r="Z168" s="397" t="e">
        <f t="shared" si="73"/>
        <v>#DIV/0!</v>
      </c>
      <c r="AA168" s="397" t="e">
        <f t="shared" si="74"/>
        <v>#DIV/0!</v>
      </c>
      <c r="AB168" s="394" t="e">
        <f t="shared" si="75"/>
        <v>#VALUE!</v>
      </c>
      <c r="AC168" s="394" t="e">
        <f t="shared" si="76"/>
        <v>#DIV/0!</v>
      </c>
      <c r="AD168" s="183" t="e">
        <f>IF(S168="","",2*(BIVAR((-AA168),AB168,AC168)-BIVAR(-AA168,-AB168,AC168)))</f>
        <v>#VALUE!</v>
      </c>
      <c r="AE168" s="184" t="e">
        <f>IF(S168="","",2*(BIVAR(AA168,-AB168,AC168)-BIVAR(-AA168,-AB168,AC168)))</f>
        <v>#VALUE!</v>
      </c>
    </row>
    <row r="169" spans="1:31" ht="15.75" customHeight="1" x14ac:dyDescent="0.65">
      <c r="A169" s="582"/>
      <c r="B169" s="583"/>
      <c r="C169" s="566"/>
      <c r="D169" s="567"/>
      <c r="E169" s="279" t="str">
        <f t="shared" si="60"/>
        <v/>
      </c>
      <c r="F169" s="267" t="str">
        <f t="shared" ref="F169:F172" si="77">IF(A169="","",ROUND(((A169+S169)-(A169-S169))/(2*E169),1)&amp;":1")</f>
        <v/>
      </c>
      <c r="G169" s="267" t="s">
        <v>2692</v>
      </c>
      <c r="H169" s="566" t="str">
        <f t="shared" si="50"/>
        <v/>
      </c>
      <c r="I169" s="567"/>
      <c r="J169" s="566" t="e">
        <f t="shared" ref="J169:J172" si="78">IF(X169&lt;4,Y169,S169)</f>
        <v>#VALUE!</v>
      </c>
      <c r="K169" s="567"/>
      <c r="L169" s="284" t="e">
        <f t="shared" ref="L169:L172" si="79">IF(AD169="","",IF(AD169&lt;2%,"&lt; 2%", "&gt; 2%"))</f>
        <v>#VALUE!</v>
      </c>
      <c r="M169" s="277" t="str">
        <f t="shared" ref="M169:M172" si="80">IF(H169="","",IF(ABS(H169)+ABS(E169)&lt;ABS(J169),"Pass",IF(ABS(H169)-ABS(E169)&gt;ABS(J169),"Fail",IF(AND(ABS(H169)+ABS(E169)&gt;ABS(J169),ABS(H169)-ABS(E169)&lt;ABS(J169)),"-",""))))</f>
        <v/>
      </c>
      <c r="P169" s="209" t="e">
        <f t="shared" ref="P169:P172" si="81">IF(X169&lt;4,-Y169,-S169)</f>
        <v>#VALUE!</v>
      </c>
      <c r="Q169" s="209" t="e">
        <f t="shared" ref="Q169:Q172" si="82">IF(X169&lt;4,Y169,S169)</f>
        <v>#VALUE!</v>
      </c>
      <c r="S169" s="732">
        <f>(0.01%*C169)+(0.001%*100)</f>
        <v>1E-3</v>
      </c>
      <c r="T169" s="183"/>
      <c r="U169" s="397" t="str">
        <f t="shared" si="51"/>
        <v/>
      </c>
      <c r="V169" s="397">
        <f t="shared" si="52"/>
        <v>0</v>
      </c>
      <c r="W169" s="397" t="e">
        <f t="shared" si="53"/>
        <v>#DIV/0!</v>
      </c>
      <c r="X169" s="394" t="e">
        <f t="shared" si="54"/>
        <v>#VALUE!</v>
      </c>
      <c r="Y169" s="396" t="e">
        <f t="shared" si="55"/>
        <v>#VALUE!</v>
      </c>
      <c r="Z169" s="397" t="e">
        <f t="shared" si="56"/>
        <v>#DIV/0!</v>
      </c>
      <c r="AA169" s="397" t="e">
        <f t="shared" si="57"/>
        <v>#DIV/0!</v>
      </c>
      <c r="AB169" s="394" t="e">
        <f t="shared" si="58"/>
        <v>#VALUE!</v>
      </c>
      <c r="AC169" s="394" t="e">
        <f t="shared" si="59"/>
        <v>#DIV/0!</v>
      </c>
      <c r="AD169" s="183" t="e">
        <f>IF(S169="","",2*(BIVAR((-AA169),AB169,AC169)-BIVAR(-AA169,-AB169,AC169)))</f>
        <v>#VALUE!</v>
      </c>
      <c r="AE169" s="184" t="e">
        <f>IF(S169="","",2*(BIVAR(AA169,-AB169,AC169)-BIVAR(-AA169,-AB169,AC169)))</f>
        <v>#VALUE!</v>
      </c>
    </row>
    <row r="170" spans="1:31" ht="15.75" customHeight="1" x14ac:dyDescent="0.65">
      <c r="A170" s="582"/>
      <c r="B170" s="583"/>
      <c r="C170" s="566"/>
      <c r="D170" s="567"/>
      <c r="E170" s="279" t="str">
        <f t="shared" si="60"/>
        <v/>
      </c>
      <c r="F170" s="267" t="str">
        <f t="shared" si="77"/>
        <v/>
      </c>
      <c r="G170" s="267" t="s">
        <v>2692</v>
      </c>
      <c r="H170" s="566" t="str">
        <f t="shared" si="50"/>
        <v/>
      </c>
      <c r="I170" s="567"/>
      <c r="J170" s="566" t="e">
        <f t="shared" si="78"/>
        <v>#VALUE!</v>
      </c>
      <c r="K170" s="567"/>
      <c r="L170" s="284" t="e">
        <f t="shared" si="79"/>
        <v>#VALUE!</v>
      </c>
      <c r="M170" s="277" t="str">
        <f t="shared" si="80"/>
        <v/>
      </c>
      <c r="P170" s="209" t="e">
        <f t="shared" si="81"/>
        <v>#VALUE!</v>
      </c>
      <c r="Q170" s="209" t="e">
        <f t="shared" si="82"/>
        <v>#VALUE!</v>
      </c>
      <c r="S170" s="730">
        <f>(0.01%*C170)+(0.001%*1)</f>
        <v>1.0000000000000001E-5</v>
      </c>
      <c r="T170" s="183"/>
      <c r="U170" s="397" t="str">
        <f t="shared" si="51"/>
        <v/>
      </c>
      <c r="V170" s="397">
        <f t="shared" si="52"/>
        <v>0</v>
      </c>
      <c r="W170" s="397" t="e">
        <f t="shared" si="53"/>
        <v>#DIV/0!</v>
      </c>
      <c r="X170" s="394" t="e">
        <f t="shared" si="54"/>
        <v>#VALUE!</v>
      </c>
      <c r="Y170" s="396" t="e">
        <f t="shared" si="55"/>
        <v>#VALUE!</v>
      </c>
      <c r="Z170" s="397" t="e">
        <f t="shared" si="56"/>
        <v>#DIV/0!</v>
      </c>
      <c r="AA170" s="397" t="e">
        <f t="shared" si="57"/>
        <v>#DIV/0!</v>
      </c>
      <c r="AB170" s="394" t="e">
        <f t="shared" si="58"/>
        <v>#VALUE!</v>
      </c>
      <c r="AC170" s="394" t="e">
        <f t="shared" si="59"/>
        <v>#DIV/0!</v>
      </c>
      <c r="AD170" s="183" t="e">
        <f>IF(S170="","",2*(BIVAR((-AA170),AB170,AC170)-BIVAR(-AA170,-AB170,AC170)))</f>
        <v>#VALUE!</v>
      </c>
      <c r="AE170" s="184" t="e">
        <f>IF(S170="","",2*(BIVAR(AA170,-AB170,AC170)-BIVAR(-AA170,-AB170,AC170)))</f>
        <v>#VALUE!</v>
      </c>
    </row>
    <row r="171" spans="1:31" ht="15.75" customHeight="1" x14ac:dyDescent="0.65">
      <c r="A171" s="582"/>
      <c r="B171" s="583"/>
      <c r="C171" s="566"/>
      <c r="D171" s="567"/>
      <c r="E171" s="279" t="str">
        <f t="shared" si="60"/>
        <v/>
      </c>
      <c r="F171" s="267" t="str">
        <f t="shared" si="77"/>
        <v/>
      </c>
      <c r="G171" s="267" t="s">
        <v>2692</v>
      </c>
      <c r="H171" s="566" t="str">
        <f t="shared" si="50"/>
        <v/>
      </c>
      <c r="I171" s="567"/>
      <c r="J171" s="566" t="e">
        <f t="shared" si="78"/>
        <v>#VALUE!</v>
      </c>
      <c r="K171" s="567"/>
      <c r="L171" s="284" t="e">
        <f t="shared" si="79"/>
        <v>#VALUE!</v>
      </c>
      <c r="M171" s="277" t="str">
        <f t="shared" si="80"/>
        <v/>
      </c>
      <c r="P171" s="209" t="e">
        <f t="shared" si="81"/>
        <v>#VALUE!</v>
      </c>
      <c r="Q171" s="209" t="e">
        <f t="shared" si="82"/>
        <v>#VALUE!</v>
      </c>
      <c r="S171" s="731">
        <f>(0.04%*C171)+(0.001%*10)</f>
        <v>1E-4</v>
      </c>
      <c r="T171" s="183"/>
      <c r="U171" s="397" t="str">
        <f t="shared" si="51"/>
        <v/>
      </c>
      <c r="V171" s="397">
        <f t="shared" si="52"/>
        <v>0</v>
      </c>
      <c r="W171" s="397" t="e">
        <f t="shared" si="53"/>
        <v>#DIV/0!</v>
      </c>
      <c r="X171" s="394" t="e">
        <f t="shared" si="54"/>
        <v>#VALUE!</v>
      </c>
      <c r="Y171" s="396" t="e">
        <f t="shared" si="55"/>
        <v>#VALUE!</v>
      </c>
      <c r="Z171" s="397" t="e">
        <f t="shared" si="56"/>
        <v>#DIV/0!</v>
      </c>
      <c r="AA171" s="397" t="e">
        <f t="shared" si="57"/>
        <v>#DIV/0!</v>
      </c>
      <c r="AB171" s="394" t="e">
        <f t="shared" si="58"/>
        <v>#VALUE!</v>
      </c>
      <c r="AC171" s="394" t="e">
        <f t="shared" si="59"/>
        <v>#DIV/0!</v>
      </c>
      <c r="AD171" s="183" t="e">
        <f>IF(S171="","",2*(BIVAR((-AA171),AB171,AC171)-BIVAR(-AA171,-AB171,AC171)))</f>
        <v>#VALUE!</v>
      </c>
      <c r="AE171" s="184" t="e">
        <f>IF(S171="","",2*(BIVAR(AA171,-AB171,AC171)-BIVAR(-AA171,-AB171,AC171)))</f>
        <v>#VALUE!</v>
      </c>
    </row>
    <row r="172" spans="1:31" ht="15.75" customHeight="1" thickBot="1" x14ac:dyDescent="0.7">
      <c r="A172" s="576"/>
      <c r="B172" s="577"/>
      <c r="C172" s="578"/>
      <c r="D172" s="578"/>
      <c r="E172" s="283" t="str">
        <f t="shared" si="60"/>
        <v/>
      </c>
      <c r="F172" s="270" t="str">
        <f t="shared" si="77"/>
        <v/>
      </c>
      <c r="G172" s="270" t="s">
        <v>2692</v>
      </c>
      <c r="H172" s="578" t="str">
        <f t="shared" si="50"/>
        <v/>
      </c>
      <c r="I172" s="578"/>
      <c r="J172" s="579" t="e">
        <f t="shared" si="78"/>
        <v>#VALUE!</v>
      </c>
      <c r="K172" s="580"/>
      <c r="L172" s="188" t="e">
        <f t="shared" si="79"/>
        <v>#VALUE!</v>
      </c>
      <c r="M172" s="276" t="str">
        <f t="shared" si="80"/>
        <v/>
      </c>
      <c r="P172" s="209" t="e">
        <f t="shared" si="81"/>
        <v>#VALUE!</v>
      </c>
      <c r="Q172" s="209" t="e">
        <f t="shared" si="82"/>
        <v>#VALUE!</v>
      </c>
      <c r="S172" s="733">
        <f>(0.8%*C172)+(0.01%*100)</f>
        <v>0.01</v>
      </c>
      <c r="T172" s="185"/>
      <c r="U172" s="400" t="str">
        <f t="shared" si="51"/>
        <v/>
      </c>
      <c r="V172" s="400">
        <f t="shared" si="52"/>
        <v>0</v>
      </c>
      <c r="W172" s="400" t="e">
        <f t="shared" si="53"/>
        <v>#DIV/0!</v>
      </c>
      <c r="X172" s="395" t="e">
        <f t="shared" si="54"/>
        <v>#VALUE!</v>
      </c>
      <c r="Y172" s="399" t="e">
        <f t="shared" si="55"/>
        <v>#VALUE!</v>
      </c>
      <c r="Z172" s="400" t="e">
        <f t="shared" si="56"/>
        <v>#DIV/0!</v>
      </c>
      <c r="AA172" s="400" t="e">
        <f t="shared" si="57"/>
        <v>#DIV/0!</v>
      </c>
      <c r="AB172" s="395" t="e">
        <f t="shared" si="58"/>
        <v>#VALUE!</v>
      </c>
      <c r="AC172" s="395" t="e">
        <f t="shared" si="59"/>
        <v>#DIV/0!</v>
      </c>
      <c r="AD172" s="185" t="e">
        <f>IF(S172="","",2*(BIVAR((-AA172),AB172,AC172)-BIVAR(-AA172,-AB172,AC172)))</f>
        <v>#VALUE!</v>
      </c>
      <c r="AE172" s="187" t="e">
        <f>IF(S172="","",2*(BIVAR(AA172,-AB172,AC172)-BIVAR(-AA172,-AB172,AC172)))</f>
        <v>#VALUE!</v>
      </c>
    </row>
    <row r="175" spans="1:31" ht="15" x14ac:dyDescent="0.55000000000000004">
      <c r="A175" s="570" t="s">
        <v>1774</v>
      </c>
      <c r="B175" s="571"/>
      <c r="C175" s="571"/>
      <c r="D175" s="571"/>
      <c r="E175" s="571"/>
      <c r="F175" s="571"/>
      <c r="G175" s="571"/>
      <c r="H175" s="571"/>
      <c r="I175" s="571"/>
      <c r="J175" s="571"/>
      <c r="K175" s="571"/>
      <c r="L175" s="571"/>
      <c r="M175" s="572"/>
    </row>
    <row r="176" spans="1:31" ht="15" x14ac:dyDescent="0.55000000000000004">
      <c r="A176" s="678"/>
      <c r="B176" s="679"/>
      <c r="C176" s="679"/>
      <c r="D176" s="679"/>
      <c r="E176" s="679"/>
      <c r="F176" s="679"/>
      <c r="G176" s="679"/>
      <c r="H176" s="679"/>
      <c r="I176" s="679"/>
      <c r="J176" s="679"/>
      <c r="K176" s="679"/>
      <c r="L176" s="679"/>
      <c r="M176" s="680"/>
    </row>
    <row r="177" spans="1:13" ht="15" x14ac:dyDescent="0.55000000000000004">
      <c r="A177" s="678"/>
      <c r="B177" s="679"/>
      <c r="C177" s="679"/>
      <c r="D177" s="679"/>
      <c r="E177" s="679"/>
      <c r="F177" s="679"/>
      <c r="G177" s="679"/>
      <c r="H177" s="679"/>
      <c r="I177" s="679"/>
      <c r="J177" s="679"/>
      <c r="K177" s="679"/>
      <c r="L177" s="679"/>
      <c r="M177" s="680"/>
    </row>
    <row r="178" spans="1:13" ht="15" x14ac:dyDescent="0.55000000000000004">
      <c r="A178" s="678"/>
      <c r="B178" s="679"/>
      <c r="C178" s="679"/>
      <c r="D178" s="679"/>
      <c r="E178" s="679"/>
      <c r="F178" s="679"/>
      <c r="G178" s="679"/>
      <c r="H178" s="679"/>
      <c r="I178" s="679"/>
      <c r="J178" s="679"/>
      <c r="K178" s="679"/>
      <c r="L178" s="679"/>
      <c r="M178" s="680"/>
    </row>
    <row r="179" spans="1:13" ht="15" x14ac:dyDescent="0.55000000000000004">
      <c r="A179" s="573"/>
      <c r="B179" s="574"/>
      <c r="C179" s="574"/>
      <c r="D179" s="574"/>
      <c r="E179" s="574"/>
      <c r="F179" s="574"/>
      <c r="G179" s="574"/>
      <c r="H179" s="574"/>
      <c r="I179" s="574"/>
      <c r="J179" s="574"/>
      <c r="K179" s="574"/>
      <c r="L179" s="574"/>
      <c r="M179" s="575"/>
    </row>
    <row r="180" spans="1:13" ht="15" x14ac:dyDescent="0.55000000000000004">
      <c r="A180" s="570" t="s">
        <v>2600</v>
      </c>
      <c r="B180" s="571"/>
      <c r="C180" s="571"/>
      <c r="D180" s="571"/>
      <c r="E180" s="571"/>
      <c r="F180" s="571"/>
      <c r="G180" s="571"/>
      <c r="H180" s="571"/>
      <c r="I180" s="571"/>
      <c r="J180" s="571"/>
      <c r="K180" s="571"/>
      <c r="L180" s="571"/>
      <c r="M180" s="572"/>
    </row>
    <row r="181" spans="1:13" ht="15" x14ac:dyDescent="0.55000000000000004">
      <c r="A181" s="678"/>
      <c r="B181" s="679"/>
      <c r="C181" s="679"/>
      <c r="D181" s="679"/>
      <c r="E181" s="679"/>
      <c r="F181" s="679"/>
      <c r="G181" s="679"/>
      <c r="H181" s="679"/>
      <c r="I181" s="679"/>
      <c r="J181" s="679"/>
      <c r="K181" s="679"/>
      <c r="L181" s="679"/>
      <c r="M181" s="680"/>
    </row>
    <row r="182" spans="1:13" ht="15" x14ac:dyDescent="0.55000000000000004">
      <c r="A182" s="678"/>
      <c r="B182" s="679"/>
      <c r="C182" s="679"/>
      <c r="D182" s="679"/>
      <c r="E182" s="679"/>
      <c r="F182" s="679"/>
      <c r="G182" s="679"/>
      <c r="H182" s="679"/>
      <c r="I182" s="679"/>
      <c r="J182" s="679"/>
      <c r="K182" s="679"/>
      <c r="L182" s="679"/>
      <c r="M182" s="680"/>
    </row>
    <row r="183" spans="1:13" ht="15" x14ac:dyDescent="0.55000000000000004">
      <c r="A183" s="678"/>
      <c r="B183" s="679"/>
      <c r="C183" s="679"/>
      <c r="D183" s="679"/>
      <c r="E183" s="679"/>
      <c r="F183" s="679"/>
      <c r="G183" s="679"/>
      <c r="H183" s="679"/>
      <c r="I183" s="679"/>
      <c r="J183" s="679"/>
      <c r="K183" s="679"/>
      <c r="L183" s="679"/>
      <c r="M183" s="680"/>
    </row>
    <row r="184" spans="1:13" ht="15" x14ac:dyDescent="0.55000000000000004">
      <c r="A184" s="573"/>
      <c r="B184" s="574"/>
      <c r="C184" s="574"/>
      <c r="D184" s="574"/>
      <c r="E184" s="574"/>
      <c r="F184" s="574"/>
      <c r="G184" s="574"/>
      <c r="H184" s="574"/>
      <c r="I184" s="574"/>
      <c r="J184" s="574"/>
      <c r="K184" s="574"/>
      <c r="L184" s="574"/>
      <c r="M184" s="575"/>
    </row>
    <row r="185" spans="1:13" ht="15" x14ac:dyDescent="0.55000000000000004">
      <c r="A185" s="570" t="s">
        <v>2684</v>
      </c>
      <c r="B185" s="627"/>
      <c r="C185" s="627"/>
      <c r="D185" s="627"/>
      <c r="E185" s="627"/>
      <c r="F185" s="627"/>
      <c r="G185" s="627"/>
      <c r="H185" s="627"/>
      <c r="I185" s="627"/>
      <c r="J185" s="627"/>
      <c r="K185" s="627"/>
      <c r="L185" s="627"/>
      <c r="M185" s="628"/>
    </row>
    <row r="186" spans="1:13" ht="15" x14ac:dyDescent="0.55000000000000004">
      <c r="A186" s="678"/>
      <c r="B186" s="681"/>
      <c r="C186" s="681"/>
      <c r="D186" s="681"/>
      <c r="E186" s="681"/>
      <c r="F186" s="681"/>
      <c r="G186" s="681"/>
      <c r="H186" s="681"/>
      <c r="I186" s="681"/>
      <c r="J186" s="681"/>
      <c r="K186" s="681"/>
      <c r="L186" s="681"/>
      <c r="M186" s="682"/>
    </row>
    <row r="187" spans="1:13" ht="15" x14ac:dyDescent="0.55000000000000004">
      <c r="A187" s="678"/>
      <c r="B187" s="681"/>
      <c r="C187" s="681"/>
      <c r="D187" s="681"/>
      <c r="E187" s="681"/>
      <c r="F187" s="681"/>
      <c r="G187" s="681"/>
      <c r="H187" s="681"/>
      <c r="I187" s="681"/>
      <c r="J187" s="681"/>
      <c r="K187" s="681"/>
      <c r="L187" s="681"/>
      <c r="M187" s="682"/>
    </row>
    <row r="188" spans="1:13" ht="15" x14ac:dyDescent="0.55000000000000004">
      <c r="A188" s="678"/>
      <c r="B188" s="681"/>
      <c r="C188" s="681"/>
      <c r="D188" s="681"/>
      <c r="E188" s="681"/>
      <c r="F188" s="681"/>
      <c r="G188" s="681"/>
      <c r="H188" s="681"/>
      <c r="I188" s="681"/>
      <c r="J188" s="681"/>
      <c r="K188" s="681"/>
      <c r="L188" s="681"/>
      <c r="M188" s="682"/>
    </row>
    <row r="189" spans="1:13" ht="15" x14ac:dyDescent="0.55000000000000004">
      <c r="A189" s="629"/>
      <c r="B189" s="630"/>
      <c r="C189" s="630"/>
      <c r="D189" s="630"/>
      <c r="E189" s="630"/>
      <c r="F189" s="630"/>
      <c r="G189" s="630"/>
      <c r="H189" s="630"/>
      <c r="I189" s="630"/>
      <c r="J189" s="630"/>
      <c r="K189" s="630"/>
      <c r="L189" s="630"/>
      <c r="M189" s="631"/>
    </row>
    <row r="190" spans="1:13" ht="15" x14ac:dyDescent="0.55000000000000004">
      <c r="A190" s="570" t="s">
        <v>2622</v>
      </c>
      <c r="B190" s="571"/>
      <c r="C190" s="571"/>
      <c r="D190" s="571"/>
      <c r="E190" s="571"/>
      <c r="F190" s="571"/>
      <c r="G190" s="571"/>
      <c r="H190" s="571"/>
      <c r="I190" s="571"/>
      <c r="J190" s="571"/>
      <c r="K190" s="571"/>
      <c r="L190" s="571"/>
      <c r="M190" s="572"/>
    </row>
    <row r="191" spans="1:13" ht="15" x14ac:dyDescent="0.55000000000000004">
      <c r="A191" s="678"/>
      <c r="B191" s="679"/>
      <c r="C191" s="679"/>
      <c r="D191" s="679"/>
      <c r="E191" s="679"/>
      <c r="F191" s="679"/>
      <c r="G191" s="679"/>
      <c r="H191" s="679"/>
      <c r="I191" s="679"/>
      <c r="J191" s="679"/>
      <c r="K191" s="679"/>
      <c r="L191" s="679"/>
      <c r="M191" s="680"/>
    </row>
    <row r="192" spans="1:13" ht="15" x14ac:dyDescent="0.55000000000000004">
      <c r="A192" s="573"/>
      <c r="B192" s="574"/>
      <c r="C192" s="574"/>
      <c r="D192" s="574"/>
      <c r="E192" s="574"/>
      <c r="F192" s="574"/>
      <c r="G192" s="574"/>
      <c r="H192" s="574"/>
      <c r="I192" s="574"/>
      <c r="J192" s="574"/>
      <c r="K192" s="574"/>
      <c r="L192" s="574"/>
      <c r="M192" s="575"/>
    </row>
    <row r="193" spans="1:14" ht="15" x14ac:dyDescent="0.55000000000000004">
      <c r="A193" s="570" t="s">
        <v>2601</v>
      </c>
      <c r="B193" s="571"/>
      <c r="C193" s="571"/>
      <c r="D193" s="571"/>
      <c r="E193" s="571"/>
      <c r="F193" s="571"/>
      <c r="G193" s="571"/>
      <c r="H193" s="571"/>
      <c r="I193" s="571"/>
      <c r="J193" s="571"/>
      <c r="K193" s="571"/>
      <c r="L193" s="571"/>
      <c r="M193" s="572"/>
    </row>
    <row r="194" spans="1:14" ht="15" x14ac:dyDescent="0.55000000000000004">
      <c r="A194" s="573"/>
      <c r="B194" s="574"/>
      <c r="C194" s="574"/>
      <c r="D194" s="574"/>
      <c r="E194" s="574"/>
      <c r="F194" s="574"/>
      <c r="G194" s="574"/>
      <c r="H194" s="574"/>
      <c r="I194" s="574"/>
      <c r="J194" s="574"/>
      <c r="K194" s="574"/>
      <c r="L194" s="574"/>
      <c r="M194" s="575"/>
    </row>
    <row r="195" spans="1:14" ht="15" x14ac:dyDescent="0.55000000000000004"/>
    <row r="196" spans="1:14" ht="15.3" thickBot="1" x14ac:dyDescent="0.6"/>
    <row r="197" spans="1:14" ht="15" x14ac:dyDescent="0.55000000000000004">
      <c r="A197" s="459"/>
      <c r="B197" s="460"/>
      <c r="C197" s="460"/>
      <c r="D197" s="460"/>
      <c r="E197" s="460"/>
      <c r="F197" s="460"/>
      <c r="G197" s="460"/>
      <c r="H197" s="460"/>
      <c r="I197" s="460"/>
      <c r="J197" s="460"/>
      <c r="K197" s="460"/>
      <c r="L197" s="460"/>
      <c r="M197" s="461"/>
    </row>
    <row r="198" spans="1:14" ht="15" x14ac:dyDescent="0.55000000000000004">
      <c r="A198" s="462"/>
      <c r="B198" s="463"/>
      <c r="C198" s="463"/>
      <c r="D198" s="463"/>
      <c r="E198" s="463"/>
      <c r="F198" s="463"/>
      <c r="G198" s="463"/>
      <c r="H198" s="463"/>
      <c r="I198" s="463"/>
      <c r="J198" s="463"/>
      <c r="K198" s="463"/>
      <c r="L198" s="463"/>
      <c r="M198" s="464"/>
    </row>
    <row r="199" spans="1:14" ht="15" x14ac:dyDescent="0.55000000000000004">
      <c r="A199" s="462"/>
      <c r="B199" s="463"/>
      <c r="C199" s="463"/>
      <c r="D199" s="463"/>
      <c r="E199" s="463"/>
      <c r="F199" s="463"/>
      <c r="G199" s="463"/>
      <c r="H199" s="463"/>
      <c r="I199" s="463"/>
      <c r="J199" s="463"/>
      <c r="K199" s="463"/>
      <c r="L199" s="463"/>
      <c r="M199" s="464"/>
    </row>
    <row r="200" spans="1:14" ht="15.3" thickBot="1" x14ac:dyDescent="0.6">
      <c r="A200" s="465"/>
      <c r="B200" s="466"/>
      <c r="C200" s="466"/>
      <c r="D200" s="466"/>
      <c r="E200" s="466"/>
      <c r="F200" s="466"/>
      <c r="G200" s="466"/>
      <c r="H200" s="466"/>
      <c r="I200" s="466"/>
      <c r="J200" s="466"/>
      <c r="K200" s="466"/>
      <c r="L200" s="466"/>
      <c r="M200" s="467"/>
    </row>
    <row r="201" spans="1:14" ht="15" x14ac:dyDescent="0.55000000000000004">
      <c r="A201" s="70"/>
      <c r="B201" s="70"/>
      <c r="C201" s="70"/>
      <c r="D201" s="70"/>
      <c r="E201" s="70"/>
      <c r="F201" s="70"/>
      <c r="G201" s="70"/>
      <c r="H201" s="70"/>
      <c r="I201" s="70"/>
      <c r="J201" s="70"/>
      <c r="K201" s="70"/>
      <c r="L201" s="70"/>
      <c r="M201" s="70"/>
    </row>
    <row r="202" spans="1:14" ht="15.75" customHeight="1" x14ac:dyDescent="0.55000000000000004">
      <c r="A202" s="256"/>
      <c r="B202" s="256"/>
      <c r="C202" s="256"/>
      <c r="D202" s="256"/>
      <c r="E202" s="256"/>
      <c r="F202" s="256"/>
      <c r="G202" s="256"/>
      <c r="H202" s="256"/>
      <c r="I202" s="256"/>
      <c r="J202" s="256"/>
      <c r="K202" s="256"/>
      <c r="L202" s="256"/>
      <c r="M202" s="256"/>
    </row>
    <row r="203" spans="1:14" ht="21.75" customHeight="1" x14ac:dyDescent="0.55000000000000004">
      <c r="A203" s="244"/>
      <c r="B203" s="244"/>
      <c r="C203" s="32"/>
      <c r="D203" s="568" t="s">
        <v>48</v>
      </c>
      <c r="E203" s="568"/>
      <c r="F203" s="568"/>
      <c r="G203" s="568"/>
      <c r="H203" s="568"/>
      <c r="I203" s="568"/>
      <c r="J203" s="568"/>
      <c r="K203" s="32"/>
      <c r="L203" s="32"/>
      <c r="N203" s="37"/>
    </row>
    <row r="204" spans="1:14" ht="21.75" customHeight="1" x14ac:dyDescent="0.55000000000000004">
      <c r="A204" s="244"/>
      <c r="B204" s="244"/>
      <c r="C204" s="246"/>
      <c r="D204" s="568"/>
      <c r="E204" s="568"/>
      <c r="F204" s="568"/>
      <c r="G204" s="568"/>
      <c r="H204" s="568"/>
      <c r="I204" s="568"/>
      <c r="J204" s="568"/>
      <c r="K204" s="32"/>
      <c r="L204" s="32"/>
      <c r="N204" s="37"/>
    </row>
    <row r="205" spans="1:14" ht="21.75" customHeight="1" x14ac:dyDescent="0.55000000000000004">
      <c r="A205" s="244"/>
      <c r="B205" s="244"/>
      <c r="C205" s="246"/>
      <c r="D205" s="568"/>
      <c r="E205" s="568"/>
      <c r="F205" s="568"/>
      <c r="G205" s="568"/>
      <c r="H205" s="568"/>
      <c r="I205" s="568"/>
      <c r="J205" s="568"/>
      <c r="K205" s="32"/>
      <c r="L205" s="32"/>
      <c r="N205" s="37"/>
    </row>
    <row r="206" spans="1:14" ht="21.75" customHeight="1" x14ac:dyDescent="0.55000000000000004">
      <c r="A206" s="244"/>
      <c r="B206" s="244"/>
      <c r="C206" s="32"/>
      <c r="D206" s="569" t="s">
        <v>2682</v>
      </c>
      <c r="E206" s="569"/>
      <c r="F206" s="569"/>
      <c r="G206" s="569"/>
      <c r="H206" s="569"/>
      <c r="I206" s="569"/>
      <c r="J206" s="569"/>
      <c r="K206" s="32"/>
      <c r="L206" s="32"/>
      <c r="N206" s="37"/>
    </row>
    <row r="207" spans="1:14" ht="21.75" customHeight="1" x14ac:dyDescent="0.7">
      <c r="A207" s="244"/>
      <c r="B207" s="244"/>
      <c r="C207" s="247"/>
      <c r="D207" s="569"/>
      <c r="E207" s="569"/>
      <c r="F207" s="569"/>
      <c r="G207" s="569"/>
      <c r="H207" s="569"/>
      <c r="I207" s="569"/>
      <c r="J207" s="569"/>
      <c r="K207" s="245"/>
      <c r="L207" s="245"/>
      <c r="N207" s="37"/>
    </row>
    <row r="208" spans="1:14" ht="21.75" customHeight="1" x14ac:dyDescent="0.55000000000000004">
      <c r="A208" s="244"/>
      <c r="B208" s="244"/>
      <c r="C208" s="247"/>
      <c r="D208" s="569"/>
      <c r="E208" s="569"/>
      <c r="F208" s="569"/>
      <c r="G208" s="569"/>
      <c r="H208" s="569"/>
      <c r="I208" s="569"/>
      <c r="J208" s="569"/>
      <c r="K208" s="32"/>
      <c r="L208" s="32"/>
      <c r="N208" s="37"/>
    </row>
    <row r="209" spans="1:31" ht="16.5" customHeight="1" x14ac:dyDescent="0.55000000000000004">
      <c r="A209" s="244"/>
      <c r="B209" s="244"/>
      <c r="C209" s="247"/>
      <c r="D209" s="350"/>
      <c r="E209" s="350"/>
      <c r="F209" s="350"/>
      <c r="G209" s="350"/>
      <c r="H209" s="350"/>
      <c r="I209" s="350"/>
      <c r="J209" s="350"/>
      <c r="K209" s="32"/>
      <c r="L209" s="32"/>
      <c r="N209" s="37"/>
    </row>
    <row r="210" spans="1:31" ht="16.5" customHeight="1" thickBot="1" x14ac:dyDescent="0.6"/>
    <row r="211" spans="1:31" ht="18.75" customHeight="1" thickBot="1" x14ac:dyDescent="0.6">
      <c r="A211" s="418" t="s">
        <v>2727</v>
      </c>
      <c r="B211" s="419"/>
      <c r="C211" s="419"/>
      <c r="D211" s="419"/>
      <c r="E211" s="419"/>
      <c r="F211" s="419"/>
      <c r="G211" s="419"/>
      <c r="H211" s="419"/>
      <c r="I211" s="419"/>
      <c r="J211" s="419"/>
      <c r="K211" s="419"/>
      <c r="L211" s="419"/>
      <c r="M211" s="420"/>
      <c r="S211" s="418" t="s">
        <v>2619</v>
      </c>
      <c r="T211" s="419"/>
      <c r="U211" s="419"/>
      <c r="V211" s="419"/>
      <c r="W211" s="419"/>
      <c r="X211" s="419"/>
      <c r="Y211" s="419"/>
      <c r="Z211" s="419"/>
      <c r="AA211" s="419"/>
      <c r="AB211" s="419"/>
      <c r="AC211" s="419"/>
      <c r="AD211" s="419"/>
      <c r="AE211" s="420"/>
    </row>
    <row r="212" spans="1:31" ht="49.5" customHeight="1" thickBot="1" x14ac:dyDescent="0.6">
      <c r="A212" s="470" t="s">
        <v>0</v>
      </c>
      <c r="B212" s="471"/>
      <c r="C212" s="472" t="s">
        <v>2</v>
      </c>
      <c r="D212" s="471"/>
      <c r="E212" s="248" t="s">
        <v>1771</v>
      </c>
      <c r="F212" s="248" t="s">
        <v>1772</v>
      </c>
      <c r="G212" s="248" t="s">
        <v>1</v>
      </c>
      <c r="H212" s="472" t="s">
        <v>3</v>
      </c>
      <c r="I212" s="471"/>
      <c r="J212" s="472" t="s">
        <v>5</v>
      </c>
      <c r="K212" s="471"/>
      <c r="L212" s="182" t="s">
        <v>2623</v>
      </c>
      <c r="M212" s="27" t="s">
        <v>2621</v>
      </c>
      <c r="P212" s="99" t="s">
        <v>58</v>
      </c>
      <c r="Q212" s="99" t="s">
        <v>59</v>
      </c>
      <c r="S212" s="210" t="s">
        <v>2607</v>
      </c>
      <c r="T212" s="211" t="s">
        <v>2608</v>
      </c>
      <c r="U212" s="211" t="s">
        <v>2609</v>
      </c>
      <c r="V212" s="211" t="s">
        <v>2610</v>
      </c>
      <c r="W212" s="211" t="s">
        <v>2611</v>
      </c>
      <c r="X212" s="211" t="s">
        <v>2620</v>
      </c>
      <c r="Y212" s="211" t="s">
        <v>2613</v>
      </c>
      <c r="Z212" s="211" t="s">
        <v>2612</v>
      </c>
      <c r="AA212" s="211" t="s">
        <v>2614</v>
      </c>
      <c r="AB212" s="211" t="s">
        <v>2615</v>
      </c>
      <c r="AC212" s="211" t="s">
        <v>2616</v>
      </c>
      <c r="AD212" s="211" t="s">
        <v>2617</v>
      </c>
      <c r="AE212" s="212" t="s">
        <v>2618</v>
      </c>
    </row>
    <row r="213" spans="1:31" ht="15.75" customHeight="1" x14ac:dyDescent="0.65">
      <c r="A213" s="458"/>
      <c r="B213" s="456"/>
      <c r="C213" s="455"/>
      <c r="D213" s="456"/>
      <c r="E213" s="389" t="str">
        <f>IF(A213="","",(2*$K$81*(1/SQRT(3)))+((0.0016%*ABS(A213))+0.000001450377377))</f>
        <v/>
      </c>
      <c r="F213" s="250" t="str">
        <f>IF(A213="","",ROUND(((A213+S213)-(A213-S213))/(2*E213),1)&amp;":1")</f>
        <v/>
      </c>
      <c r="G213" s="250" t="s">
        <v>2702</v>
      </c>
      <c r="H213" s="455" t="str">
        <f t="shared" ref="H213:H218" si="83">IF(A213="","",A213-C213)</f>
        <v/>
      </c>
      <c r="I213" s="456"/>
      <c r="J213" s="566" t="e">
        <f>IF(X213&lt;4,Y213,S213)</f>
        <v>#VALUE!</v>
      </c>
      <c r="K213" s="567"/>
      <c r="L213" s="264" t="e">
        <f>IF(AD213="","",IF(AD213&lt;2%,"&lt; 2%", "&gt; 2%"))</f>
        <v>#VALUE!</v>
      </c>
      <c r="M213" s="260" t="str">
        <f>IF(H213="","",IF(ABS(H213)+ABS(E213)&lt;ABS(J213),"Pass",IF(ABS(H213)-ABS(E213)&gt;ABS(J213),"Fail",IF(AND(ABS(H213)+ABS(E213)&gt;ABS(J213),ABS(H213)-ABS(E213)&lt;ABS(J213)),"-",""))))</f>
        <v/>
      </c>
      <c r="P213" s="209" t="e">
        <f>IF(X213&lt;4,-Y213,-S213)</f>
        <v>#VALUE!</v>
      </c>
      <c r="Q213" s="209" t="e">
        <f>IF(X213&lt;4,Y213,S213)</f>
        <v>#VALUE!</v>
      </c>
      <c r="S213" s="729">
        <f>(0.005%*C213)+(0.0035%*100)</f>
        <v>3.5000000000000005E-3</v>
      </c>
      <c r="T213" s="213">
        <f t="shared" ref="T213:T218" si="84">IF(S213="","",95%)</f>
        <v>0.95</v>
      </c>
      <c r="U213" s="237"/>
      <c r="V213" s="214">
        <f>IF(S213="","",_xlfn.NORM.S.INV((1+T213)/2))</f>
        <v>1.9599639845400536</v>
      </c>
      <c r="W213" s="237">
        <f>IF(S213="","",SQRT((S213/V213)^2-U213^2))</f>
        <v>1.7857470992362896E-3</v>
      </c>
      <c r="X213" s="393" t="e">
        <f>IF(S213="","",ROUND(((A213+S213)-(A213-S213))/(2*E213),1))</f>
        <v>#VALUE!</v>
      </c>
      <c r="Y213" s="239" t="e">
        <f>IF(X213&gt;=4,S213,S213-U213*(1.04-EXP(0.38*LN(X213)-0.54)))</f>
        <v>#VALUE!</v>
      </c>
      <c r="Z213" s="214">
        <f>IF(S213="","",SQRT(W213^2+U213^2))</f>
        <v>1.7857470992362896E-3</v>
      </c>
      <c r="AA213" s="214">
        <f>IF(S213="","",S213/W213)</f>
        <v>1.9599639845400534</v>
      </c>
      <c r="AB213" s="393" t="e">
        <f>IF(S213="","",Y213/Z213)</f>
        <v>#VALUE!</v>
      </c>
      <c r="AC213" s="393">
        <f>IF(S213="","",W213/Z213)</f>
        <v>1</v>
      </c>
      <c r="AD213" s="213" t="e">
        <f>IF(S213="","",2*(BIVAR((-AA213),AB213,AC213)-BIVAR(-AA213,-AB213,AC213)))</f>
        <v>#VALUE!</v>
      </c>
      <c r="AE213" s="215" t="e">
        <f>IF(S213="","",2*(BIVAR(AA213,-AB213,AC213)-BIVAR(-AA213,-AB213,AC213)))</f>
        <v>#VALUE!</v>
      </c>
    </row>
    <row r="214" spans="1:31" ht="15.75" customHeight="1" x14ac:dyDescent="0.65">
      <c r="A214" s="458"/>
      <c r="B214" s="456"/>
      <c r="C214" s="455"/>
      <c r="D214" s="456"/>
      <c r="E214" s="263" t="str">
        <f t="shared" ref="E214:E218" si="85">IF(A214="","",(2*$K$81*(1/SQRT(3)))+((0.0016%*ABS(A214))+0.000001450377377))</f>
        <v/>
      </c>
      <c r="F214" s="250" t="str">
        <f t="shared" ref="F214:F218" si="86">IF(A214="","",ROUND(((A214+S214)-(A214-S214))/(2*E214),1)&amp;":1")</f>
        <v/>
      </c>
      <c r="G214" s="250" t="s">
        <v>2702</v>
      </c>
      <c r="H214" s="455" t="str">
        <f t="shared" si="83"/>
        <v/>
      </c>
      <c r="I214" s="456"/>
      <c r="J214" s="566" t="e">
        <f t="shared" ref="J214:J218" si="87">IF(X214&lt;4,Y214,S214)</f>
        <v>#VALUE!</v>
      </c>
      <c r="K214" s="567"/>
      <c r="L214" s="264" t="e">
        <f t="shared" ref="L214:L218" si="88">IF(AD214="","",IF(AD214&lt;2%,"&lt; 2%", "&gt; 2%"))</f>
        <v>#VALUE!</v>
      </c>
      <c r="M214" s="260" t="str">
        <f t="shared" ref="M214:M218" si="89">IF(H214="","",IF(ABS(H214)+ABS(E214)&lt;ABS(J214),"Pass",IF(ABS(H214)-ABS(E214)&gt;ABS(J214),"Fail",IF(AND(ABS(H214)+ABS(E214)&gt;ABS(J214),ABS(H214)-ABS(E214)&lt;ABS(J214)),"-",""))))</f>
        <v/>
      </c>
      <c r="P214" s="209" t="e">
        <f t="shared" ref="P214:P218" si="90">IF(X214&lt;4,-Y214,-S214)</f>
        <v>#VALUE!</v>
      </c>
      <c r="Q214" s="209" t="e">
        <f t="shared" ref="Q214:Q218" si="91">IF(X214&lt;4,Y214,S214)</f>
        <v>#VALUE!</v>
      </c>
      <c r="S214" s="734">
        <f>(0.004%*C214)+(0.0007%*1)</f>
        <v>6.9999999999999999E-6</v>
      </c>
      <c r="T214" s="183">
        <f t="shared" si="84"/>
        <v>0.95</v>
      </c>
      <c r="U214" s="231" t="str">
        <f t="shared" ref="U214:U218" si="92">IF(S214="","",E214)</f>
        <v/>
      </c>
      <c r="V214" s="397">
        <f t="shared" ref="V214:V218" si="93">IF(S214="","",_xlfn.NORM.S.INV((1+T214)/2))</f>
        <v>1.9599639845400536</v>
      </c>
      <c r="W214" s="231" t="e">
        <f t="shared" ref="W214:W218" si="94">IF(S214="","",SQRT((S214/V214)^2-U214^2))</f>
        <v>#VALUE!</v>
      </c>
      <c r="X214" s="394" t="e">
        <f t="shared" ref="X214:X218" si="95">IF(S214="","",ROUND(((A214+S214)-(A214-S214))/(2*E214),1))</f>
        <v>#VALUE!</v>
      </c>
      <c r="Y214" s="396" t="e">
        <f t="shared" ref="Y214:Y218" si="96">IF(X214&gt;=4,S214,S214-U214*(1.04-EXP(0.38*LN(X214)-0.54)))</f>
        <v>#VALUE!</v>
      </c>
      <c r="Z214" s="397" t="e">
        <f t="shared" ref="Z214:Z218" si="97">IF(S214="","",SQRT(W214^2+U214^2))</f>
        <v>#VALUE!</v>
      </c>
      <c r="AA214" s="397" t="e">
        <f t="shared" ref="AA214:AA218" si="98">IF(S214="","",S214/W214)</f>
        <v>#VALUE!</v>
      </c>
      <c r="AB214" s="394" t="e">
        <f t="shared" ref="AB214:AB218" si="99">IF(S214="","",Y214/Z214)</f>
        <v>#VALUE!</v>
      </c>
      <c r="AC214" s="394" t="e">
        <f t="shared" ref="AC214:AC218" si="100">IF(S214="","",W214/Z214)</f>
        <v>#VALUE!</v>
      </c>
      <c r="AD214" s="183" t="e">
        <f>IF(S214="","",2*(BIVAR((-AA214),AB214,AC214)-BIVAR(-AA214,-AB214,AC214)))</f>
        <v>#VALUE!</v>
      </c>
      <c r="AE214" s="184" t="e">
        <f>IF(S214="","",2*(BIVAR(AA214,-AB214,AC214)-BIVAR(-AA214,-AB214,AC214)))</f>
        <v>#VALUE!</v>
      </c>
    </row>
    <row r="215" spans="1:31" ht="15.75" customHeight="1" x14ac:dyDescent="0.65">
      <c r="A215" s="458"/>
      <c r="B215" s="456"/>
      <c r="C215" s="455"/>
      <c r="D215" s="456"/>
      <c r="E215" s="263" t="str">
        <f t="shared" si="85"/>
        <v/>
      </c>
      <c r="F215" s="250" t="str">
        <f t="shared" si="86"/>
        <v/>
      </c>
      <c r="G215" s="250" t="s">
        <v>2702</v>
      </c>
      <c r="H215" s="455" t="str">
        <f t="shared" si="83"/>
        <v/>
      </c>
      <c r="I215" s="456"/>
      <c r="J215" s="566" t="e">
        <f t="shared" si="87"/>
        <v>#VALUE!</v>
      </c>
      <c r="K215" s="567"/>
      <c r="L215" s="264" t="e">
        <f t="shared" si="88"/>
        <v>#VALUE!</v>
      </c>
      <c r="M215" s="260" t="str">
        <f t="shared" si="89"/>
        <v/>
      </c>
      <c r="P215" s="209" t="e">
        <f t="shared" si="90"/>
        <v>#VALUE!</v>
      </c>
      <c r="Q215" s="209" t="e">
        <f t="shared" si="91"/>
        <v>#VALUE!</v>
      </c>
      <c r="S215" s="731">
        <f>(0.0035%*C215)+(0.0005%*10)</f>
        <v>5.0000000000000002E-5</v>
      </c>
      <c r="T215" s="183">
        <f t="shared" si="84"/>
        <v>0.95</v>
      </c>
      <c r="U215" s="231" t="str">
        <f t="shared" si="92"/>
        <v/>
      </c>
      <c r="V215" s="397">
        <f t="shared" si="93"/>
        <v>1.9599639845400536</v>
      </c>
      <c r="W215" s="231" t="e">
        <f t="shared" si="94"/>
        <v>#VALUE!</v>
      </c>
      <c r="X215" s="394" t="e">
        <f t="shared" si="95"/>
        <v>#VALUE!</v>
      </c>
      <c r="Y215" s="396" t="e">
        <f t="shared" si="96"/>
        <v>#VALUE!</v>
      </c>
      <c r="Z215" s="397" t="e">
        <f t="shared" si="97"/>
        <v>#VALUE!</v>
      </c>
      <c r="AA215" s="397" t="e">
        <f t="shared" si="98"/>
        <v>#VALUE!</v>
      </c>
      <c r="AB215" s="394" t="e">
        <f t="shared" si="99"/>
        <v>#VALUE!</v>
      </c>
      <c r="AC215" s="394" t="e">
        <f t="shared" si="100"/>
        <v>#VALUE!</v>
      </c>
      <c r="AD215" s="183" t="e">
        <f>IF(S215="","",2*(BIVAR((-AA215),AB215,AC215)-BIVAR(-AA215,-AB215,AC215)))</f>
        <v>#VALUE!</v>
      </c>
      <c r="AE215" s="184" t="e">
        <f>IF(S215="","",2*(BIVAR(AA215,-AB215,AC215)-BIVAR(-AA215,-AB215,AC215)))</f>
        <v>#VALUE!</v>
      </c>
    </row>
    <row r="216" spans="1:31" ht="15.75" customHeight="1" x14ac:dyDescent="0.65">
      <c r="A216" s="458"/>
      <c r="B216" s="456"/>
      <c r="C216" s="455"/>
      <c r="D216" s="456"/>
      <c r="E216" s="263" t="str">
        <f t="shared" si="85"/>
        <v/>
      </c>
      <c r="F216" s="250" t="str">
        <f t="shared" si="86"/>
        <v/>
      </c>
      <c r="G216" s="250" t="s">
        <v>2702</v>
      </c>
      <c r="H216" s="455" t="str">
        <f t="shared" si="83"/>
        <v/>
      </c>
      <c r="I216" s="456"/>
      <c r="J216" s="566" t="e">
        <f t="shared" si="87"/>
        <v>#VALUE!</v>
      </c>
      <c r="K216" s="567"/>
      <c r="L216" s="264" t="e">
        <f t="shared" si="88"/>
        <v>#VALUE!</v>
      </c>
      <c r="M216" s="260" t="str">
        <f t="shared" si="89"/>
        <v/>
      </c>
      <c r="P216" s="209" t="e">
        <f t="shared" si="90"/>
        <v>#VALUE!</v>
      </c>
      <c r="Q216" s="209" t="e">
        <f t="shared" si="91"/>
        <v>#VALUE!</v>
      </c>
      <c r="S216" s="731">
        <f>(0.0035%*C216)+(0.0005%*10)</f>
        <v>5.0000000000000002E-5</v>
      </c>
      <c r="T216" s="183">
        <f t="shared" si="84"/>
        <v>0.95</v>
      </c>
      <c r="U216" s="231" t="str">
        <f t="shared" si="92"/>
        <v/>
      </c>
      <c r="V216" s="397">
        <f t="shared" si="93"/>
        <v>1.9599639845400536</v>
      </c>
      <c r="W216" s="231" t="e">
        <f t="shared" si="94"/>
        <v>#VALUE!</v>
      </c>
      <c r="X216" s="394" t="e">
        <f t="shared" si="95"/>
        <v>#VALUE!</v>
      </c>
      <c r="Y216" s="396" t="e">
        <f t="shared" si="96"/>
        <v>#VALUE!</v>
      </c>
      <c r="Z216" s="397" t="e">
        <f t="shared" si="97"/>
        <v>#VALUE!</v>
      </c>
      <c r="AA216" s="397" t="e">
        <f t="shared" si="98"/>
        <v>#VALUE!</v>
      </c>
      <c r="AB216" s="394" t="e">
        <f t="shared" si="99"/>
        <v>#VALUE!</v>
      </c>
      <c r="AC216" s="394" t="e">
        <f t="shared" si="100"/>
        <v>#VALUE!</v>
      </c>
      <c r="AD216" s="183" t="e">
        <f>IF(S216="","",2*(BIVAR((-AA216),AB216,AC216)-BIVAR(-AA216,-AB216,AC216)))</f>
        <v>#VALUE!</v>
      </c>
      <c r="AE216" s="184" t="e">
        <f>IF(S216="","",2*(BIVAR(AA216,-AB216,AC216)-BIVAR(-AA216,-AB216,AC216)))</f>
        <v>#VALUE!</v>
      </c>
    </row>
    <row r="217" spans="1:31" ht="15.75" customHeight="1" x14ac:dyDescent="0.65">
      <c r="A217" s="458"/>
      <c r="B217" s="456"/>
      <c r="C217" s="455"/>
      <c r="D217" s="456"/>
      <c r="E217" s="263" t="str">
        <f t="shared" si="85"/>
        <v/>
      </c>
      <c r="F217" s="250" t="str">
        <f t="shared" si="86"/>
        <v/>
      </c>
      <c r="G217" s="250" t="s">
        <v>2702</v>
      </c>
      <c r="H217" s="455" t="str">
        <f t="shared" si="83"/>
        <v/>
      </c>
      <c r="I217" s="456"/>
      <c r="J217" s="566" t="e">
        <f t="shared" si="87"/>
        <v>#VALUE!</v>
      </c>
      <c r="K217" s="567"/>
      <c r="L217" s="264" t="e">
        <f t="shared" si="88"/>
        <v>#VALUE!</v>
      </c>
      <c r="M217" s="260" t="str">
        <f t="shared" si="89"/>
        <v/>
      </c>
      <c r="P217" s="209" t="e">
        <f t="shared" si="90"/>
        <v>#VALUE!</v>
      </c>
      <c r="Q217" s="209" t="e">
        <f t="shared" si="91"/>
        <v>#VALUE!</v>
      </c>
      <c r="S217" s="734">
        <f>(0.0045%*C217)+(0.0006%*100)</f>
        <v>5.9999999999999995E-4</v>
      </c>
      <c r="T217" s="183">
        <f t="shared" si="84"/>
        <v>0.95</v>
      </c>
      <c r="U217" s="231" t="str">
        <f t="shared" si="92"/>
        <v/>
      </c>
      <c r="V217" s="397">
        <f t="shared" si="93"/>
        <v>1.9599639845400536</v>
      </c>
      <c r="W217" s="231" t="e">
        <f t="shared" si="94"/>
        <v>#VALUE!</v>
      </c>
      <c r="X217" s="394" t="e">
        <f t="shared" si="95"/>
        <v>#VALUE!</v>
      </c>
      <c r="Y217" s="396" t="e">
        <f t="shared" si="96"/>
        <v>#VALUE!</v>
      </c>
      <c r="Z217" s="397" t="e">
        <f t="shared" si="97"/>
        <v>#VALUE!</v>
      </c>
      <c r="AA217" s="397" t="e">
        <f t="shared" si="98"/>
        <v>#VALUE!</v>
      </c>
      <c r="AB217" s="394" t="e">
        <f t="shared" si="99"/>
        <v>#VALUE!</v>
      </c>
      <c r="AC217" s="394" t="e">
        <f t="shared" si="100"/>
        <v>#VALUE!</v>
      </c>
      <c r="AD217" s="183" t="e">
        <f>IF(S217="","",2*(BIVAR((-AA217),AB217,AC217)-BIVAR(-AA217,-AB217,AC217)))</f>
        <v>#VALUE!</v>
      </c>
      <c r="AE217" s="184" t="e">
        <f>IF(S217="","",2*(BIVAR(AA217,-AB217,AC217)-BIVAR(-AA217,-AB217,AC217)))</f>
        <v>#VALUE!</v>
      </c>
    </row>
    <row r="218" spans="1:31" ht="17.7" thickBot="1" x14ac:dyDescent="0.7">
      <c r="A218" s="425"/>
      <c r="B218" s="424"/>
      <c r="C218" s="424"/>
      <c r="D218" s="424"/>
      <c r="E218" s="266" t="str">
        <f t="shared" si="85"/>
        <v/>
      </c>
      <c r="F218" s="251" t="str">
        <f t="shared" si="86"/>
        <v/>
      </c>
      <c r="G218" s="251" t="s">
        <v>2702</v>
      </c>
      <c r="H218" s="424" t="str">
        <f t="shared" si="83"/>
        <v/>
      </c>
      <c r="I218" s="424"/>
      <c r="J218" s="579" t="e">
        <f t="shared" si="87"/>
        <v>#VALUE!</v>
      </c>
      <c r="K218" s="580"/>
      <c r="L218" s="188" t="e">
        <f t="shared" si="88"/>
        <v>#VALUE!</v>
      </c>
      <c r="M218" s="261" t="str">
        <f t="shared" si="89"/>
        <v/>
      </c>
      <c r="P218" s="209" t="e">
        <f t="shared" si="90"/>
        <v>#VALUE!</v>
      </c>
      <c r="Q218" s="209" t="e">
        <f t="shared" si="91"/>
        <v>#VALUE!</v>
      </c>
      <c r="S218" s="735">
        <f>(0.0045%*C218)+(0.001%*1000)</f>
        <v>0.01</v>
      </c>
      <c r="T218" s="185">
        <f t="shared" si="84"/>
        <v>0.95</v>
      </c>
      <c r="U218" s="232" t="str">
        <f t="shared" si="92"/>
        <v/>
      </c>
      <c r="V218" s="400">
        <f t="shared" si="93"/>
        <v>1.9599639845400536</v>
      </c>
      <c r="W218" s="232" t="e">
        <f t="shared" si="94"/>
        <v>#VALUE!</v>
      </c>
      <c r="X218" s="395" t="e">
        <f t="shared" si="95"/>
        <v>#VALUE!</v>
      </c>
      <c r="Y218" s="399" t="e">
        <f t="shared" si="96"/>
        <v>#VALUE!</v>
      </c>
      <c r="Z218" s="400" t="e">
        <f t="shared" si="97"/>
        <v>#VALUE!</v>
      </c>
      <c r="AA218" s="400" t="e">
        <f t="shared" si="98"/>
        <v>#VALUE!</v>
      </c>
      <c r="AB218" s="395" t="e">
        <f t="shared" si="99"/>
        <v>#VALUE!</v>
      </c>
      <c r="AC218" s="395" t="e">
        <f t="shared" si="100"/>
        <v>#VALUE!</v>
      </c>
      <c r="AD218" s="185" t="e">
        <f>IF(S218="","",2*(BIVAR((-AA218),AB218,AC218)-BIVAR(-AA218,-AB218,AC218)))</f>
        <v>#VALUE!</v>
      </c>
      <c r="AE218" s="187" t="e">
        <f>IF(S218="","",2*(BIVAR(AA218,-AB218,AC218)-BIVAR(-AA218,-AB218,AC218)))</f>
        <v>#VALUE!</v>
      </c>
    </row>
    <row r="219" spans="1:31" ht="15.75" customHeight="1" thickBot="1" x14ac:dyDescent="0.6"/>
    <row r="220" spans="1:31" ht="18.75" customHeight="1" thickBot="1" x14ac:dyDescent="0.6">
      <c r="A220" s="418" t="s">
        <v>2732</v>
      </c>
      <c r="B220" s="419"/>
      <c r="C220" s="419"/>
      <c r="D220" s="419"/>
      <c r="E220" s="419"/>
      <c r="F220" s="419"/>
      <c r="G220" s="419"/>
      <c r="H220" s="419"/>
      <c r="I220" s="419"/>
      <c r="J220" s="419"/>
      <c r="K220" s="419"/>
      <c r="L220" s="419"/>
      <c r="M220" s="420"/>
      <c r="S220" s="418" t="s">
        <v>2619</v>
      </c>
      <c r="T220" s="419"/>
      <c r="U220" s="419"/>
      <c r="V220" s="419"/>
      <c r="W220" s="419"/>
      <c r="X220" s="419"/>
      <c r="Y220" s="419"/>
      <c r="Z220" s="419"/>
      <c r="AA220" s="419"/>
      <c r="AB220" s="419"/>
      <c r="AC220" s="419"/>
      <c r="AD220" s="419"/>
      <c r="AE220" s="420"/>
    </row>
    <row r="221" spans="1:31" ht="49.5" customHeight="1" thickBot="1" x14ac:dyDescent="0.6">
      <c r="A221" s="470" t="s">
        <v>0</v>
      </c>
      <c r="B221" s="471"/>
      <c r="C221" s="472" t="s">
        <v>2</v>
      </c>
      <c r="D221" s="471"/>
      <c r="E221" s="271" t="s">
        <v>1771</v>
      </c>
      <c r="F221" s="271" t="s">
        <v>1772</v>
      </c>
      <c r="G221" s="271" t="s">
        <v>1</v>
      </c>
      <c r="H221" s="472" t="s">
        <v>3</v>
      </c>
      <c r="I221" s="471"/>
      <c r="J221" s="472" t="s">
        <v>5</v>
      </c>
      <c r="K221" s="471"/>
      <c r="L221" s="182" t="s">
        <v>2623</v>
      </c>
      <c r="M221" s="27" t="s">
        <v>2621</v>
      </c>
      <c r="P221" s="99" t="s">
        <v>58</v>
      </c>
      <c r="Q221" s="99" t="s">
        <v>59</v>
      </c>
      <c r="S221" s="210" t="s">
        <v>2607</v>
      </c>
      <c r="T221" s="211" t="s">
        <v>2608</v>
      </c>
      <c r="U221" s="211" t="s">
        <v>2609</v>
      </c>
      <c r="V221" s="211" t="s">
        <v>2610</v>
      </c>
      <c r="W221" s="211" t="s">
        <v>2611</v>
      </c>
      <c r="X221" s="211" t="s">
        <v>2620</v>
      </c>
      <c r="Y221" s="211" t="s">
        <v>2613</v>
      </c>
      <c r="Z221" s="211" t="s">
        <v>2612</v>
      </c>
      <c r="AA221" s="211" t="s">
        <v>2614</v>
      </c>
      <c r="AB221" s="211" t="s">
        <v>2615</v>
      </c>
      <c r="AC221" s="211" t="s">
        <v>2616</v>
      </c>
      <c r="AD221" s="211" t="s">
        <v>2617</v>
      </c>
      <c r="AE221" s="212" t="s">
        <v>2618</v>
      </c>
    </row>
    <row r="222" spans="1:31" ht="15.75" customHeight="1" x14ac:dyDescent="0.65">
      <c r="A222" s="458"/>
      <c r="B222" s="456"/>
      <c r="C222" s="455"/>
      <c r="D222" s="456"/>
      <c r="E222" s="389" t="str">
        <f>IF(A222="","",(2*$K$81*(1/SQRT(3)))+((0.0016%*ABS(A222))+0.000001450377377))</f>
        <v/>
      </c>
      <c r="F222" s="267" t="str">
        <f t="shared" ref="F222:F232" si="101">IF(A222="","",ROUND(((A222+S222)-(A222-S222))/(2*E222),1)&amp;":1")</f>
        <v/>
      </c>
      <c r="G222" s="267" t="s">
        <v>2710</v>
      </c>
      <c r="H222" s="455" t="str">
        <f t="shared" ref="H222:H232" si="102">IF(A222="","",A222-C222)</f>
        <v/>
      </c>
      <c r="I222" s="456"/>
      <c r="J222" s="566" t="e">
        <f t="shared" ref="J222:J232" si="103">IF(X222&lt;4,Y222,S222)</f>
        <v>#VALUE!</v>
      </c>
      <c r="K222" s="567"/>
      <c r="L222" s="284" t="e">
        <f t="shared" ref="L222:L232" si="104">IF(AD222="","",IF(AD222&lt;2%,"&lt; 2%", "&gt; 2%"))</f>
        <v>#VALUE!</v>
      </c>
      <c r="M222" s="277" t="str">
        <f t="shared" ref="M222:M232" si="105">IF(H222="","",IF(ABS(H222)+ABS(E222)&lt;ABS(J222),"Pass",IF(ABS(H222)-ABS(E222)&gt;ABS(J222),"Fail",IF(AND(ABS(H222)+ABS(E222)&gt;ABS(J222),ABS(H222)-ABS(E222)&lt;ABS(J222)),"-",""))))</f>
        <v/>
      </c>
      <c r="P222" s="209" t="e">
        <f t="shared" ref="P222:P232" si="106">IF(X222&lt;4,-Y222,-S222)</f>
        <v>#VALUE!</v>
      </c>
      <c r="Q222" s="209" t="e">
        <f t="shared" ref="Q222:Q232" si="107">IF(X222&lt;4,Y222,S222)</f>
        <v>#VALUE!</v>
      </c>
      <c r="S222" s="736">
        <f>(0.06%*C222)+(0.04%*100)</f>
        <v>0.04</v>
      </c>
      <c r="T222" s="213">
        <f t="shared" ref="T222:T232" si="108">IF(S222="","",95%)</f>
        <v>0.95</v>
      </c>
      <c r="U222" s="237"/>
      <c r="V222" s="214">
        <f t="shared" ref="V222:V232" si="109">IF(S222="","",_xlfn.NORM.S.INV((1+T222)/2))</f>
        <v>1.9599639845400536</v>
      </c>
      <c r="W222" s="237">
        <f t="shared" ref="W222:W232" si="110">IF(S222="","",SQRT((S222/V222)^2-U222^2))</f>
        <v>2.0408538276986164E-2</v>
      </c>
      <c r="X222" s="393" t="e">
        <f t="shared" ref="X222:X232" si="111">IF(S222="","",ROUND(((A222+S222)-(A222-S222))/(2*E222),1))</f>
        <v>#VALUE!</v>
      </c>
      <c r="Y222" s="239" t="e">
        <f t="shared" ref="Y222:Y232" si="112">IF(X222&gt;=4,S222,S222-U222*(1.04-EXP(0.38*LN(X222)-0.54)))</f>
        <v>#VALUE!</v>
      </c>
      <c r="Z222" s="214">
        <f t="shared" ref="Z222:Z232" si="113">IF(S222="","",SQRT(W222^2+U222^2))</f>
        <v>2.0408538276986164E-2</v>
      </c>
      <c r="AA222" s="214">
        <f t="shared" ref="AA222:AA232" si="114">IF(S222="","",S222/W222)</f>
        <v>1.9599639845400536</v>
      </c>
      <c r="AB222" s="393" t="e">
        <f t="shared" ref="AB222:AB232" si="115">IF(S222="","",Y222/Z222)</f>
        <v>#VALUE!</v>
      </c>
      <c r="AC222" s="393">
        <f t="shared" ref="AC222:AC232" si="116">IF(S222="","",W222/Z222)</f>
        <v>1</v>
      </c>
      <c r="AD222" s="213" t="e">
        <f>IF(S222="","",2*(BIVAR((-AA222),AB222,AC222)-BIVAR(-AA222,-AB222,AC222)))</f>
        <v>#VALUE!</v>
      </c>
      <c r="AE222" s="215" t="e">
        <f>IF(S222="","",2*(BIVAR(AA222,-AB222,AC222)-BIVAR(-AA222,-AB222,AC222)))</f>
        <v>#VALUE!</v>
      </c>
    </row>
    <row r="223" spans="1:31" ht="15.75" customHeight="1" x14ac:dyDescent="0.65">
      <c r="A223" s="458"/>
      <c r="B223" s="456"/>
      <c r="C223" s="455"/>
      <c r="D223" s="456"/>
      <c r="E223" s="279" t="str">
        <f t="shared" ref="E223:E232" si="117">IF(A223="","",(2*$K$81*(1/SQRT(3)))+((0.0016%*ABS(A223))+0.000001450377377))</f>
        <v/>
      </c>
      <c r="F223" s="267" t="str">
        <f t="shared" si="101"/>
        <v/>
      </c>
      <c r="G223" s="267" t="s">
        <v>2710</v>
      </c>
      <c r="H223" s="455" t="str">
        <f t="shared" si="102"/>
        <v/>
      </c>
      <c r="I223" s="456"/>
      <c r="J223" s="566" t="e">
        <f t="shared" si="103"/>
        <v>#VALUE!</v>
      </c>
      <c r="K223" s="567"/>
      <c r="L223" s="284" t="e">
        <f t="shared" si="104"/>
        <v>#VALUE!</v>
      </c>
      <c r="M223" s="277" t="str">
        <f t="shared" si="105"/>
        <v/>
      </c>
      <c r="P223" s="209" t="e">
        <f t="shared" si="106"/>
        <v>#VALUE!</v>
      </c>
      <c r="Q223" s="209" t="e">
        <f t="shared" si="107"/>
        <v>#VALUE!</v>
      </c>
      <c r="S223" s="732">
        <f>(0.06%*C223)+(0.04%*100)</f>
        <v>0.04</v>
      </c>
      <c r="T223" s="183">
        <f t="shared" si="108"/>
        <v>0.95</v>
      </c>
      <c r="U223" s="231" t="str">
        <f t="shared" ref="U223:U232" si="118">IF(S223="","",E223)</f>
        <v/>
      </c>
      <c r="V223" s="397">
        <f t="shared" si="109"/>
        <v>1.9599639845400536</v>
      </c>
      <c r="W223" s="231" t="e">
        <f t="shared" si="110"/>
        <v>#VALUE!</v>
      </c>
      <c r="X223" s="394" t="e">
        <f t="shared" si="111"/>
        <v>#VALUE!</v>
      </c>
      <c r="Y223" s="396" t="e">
        <f t="shared" si="112"/>
        <v>#VALUE!</v>
      </c>
      <c r="Z223" s="397" t="e">
        <f t="shared" si="113"/>
        <v>#VALUE!</v>
      </c>
      <c r="AA223" s="397" t="e">
        <f t="shared" si="114"/>
        <v>#VALUE!</v>
      </c>
      <c r="AB223" s="394" t="e">
        <f t="shared" si="115"/>
        <v>#VALUE!</v>
      </c>
      <c r="AC223" s="394" t="e">
        <f t="shared" si="116"/>
        <v>#VALUE!</v>
      </c>
      <c r="AD223" s="183" t="e">
        <f>IF(S223="","",2*(BIVAR((-AA223),AB223,AC223)-BIVAR(-AA223,-AB223,AC223)))</f>
        <v>#VALUE!</v>
      </c>
      <c r="AE223" s="184" t="e">
        <f>IF(S223="","",2*(BIVAR(AA223,-AB223,AC223)-BIVAR(-AA223,-AB223,AC223)))</f>
        <v>#VALUE!</v>
      </c>
    </row>
    <row r="224" spans="1:31" ht="15.75" customHeight="1" x14ac:dyDescent="0.65">
      <c r="A224" s="458"/>
      <c r="B224" s="456"/>
      <c r="C224" s="455"/>
      <c r="D224" s="456"/>
      <c r="E224" s="279" t="str">
        <f t="shared" si="117"/>
        <v/>
      </c>
      <c r="F224" s="267" t="str">
        <f t="shared" si="101"/>
        <v/>
      </c>
      <c r="G224" s="267" t="s">
        <v>2711</v>
      </c>
      <c r="H224" s="455" t="str">
        <f t="shared" si="102"/>
        <v/>
      </c>
      <c r="I224" s="456"/>
      <c r="J224" s="566" t="e">
        <f t="shared" si="103"/>
        <v>#VALUE!</v>
      </c>
      <c r="K224" s="567"/>
      <c r="L224" s="284" t="e">
        <f t="shared" si="104"/>
        <v>#VALUE!</v>
      </c>
      <c r="M224" s="277" t="str">
        <f t="shared" si="105"/>
        <v/>
      </c>
      <c r="P224" s="209" t="e">
        <f t="shared" si="106"/>
        <v>#VALUE!</v>
      </c>
      <c r="Q224" s="209" t="e">
        <f t="shared" si="107"/>
        <v>#VALUE!</v>
      </c>
      <c r="S224" s="732">
        <f>(0.12%*C224)+(0.05%*100)</f>
        <v>0.05</v>
      </c>
      <c r="T224" s="183">
        <f t="shared" si="108"/>
        <v>0.95</v>
      </c>
      <c r="U224" s="231" t="str">
        <f t="shared" si="118"/>
        <v/>
      </c>
      <c r="V224" s="397">
        <f t="shared" si="109"/>
        <v>1.9599639845400536</v>
      </c>
      <c r="W224" s="231" t="e">
        <f t="shared" si="110"/>
        <v>#VALUE!</v>
      </c>
      <c r="X224" s="394" t="e">
        <f t="shared" si="111"/>
        <v>#VALUE!</v>
      </c>
      <c r="Y224" s="396" t="e">
        <f t="shared" si="112"/>
        <v>#VALUE!</v>
      </c>
      <c r="Z224" s="397" t="e">
        <f t="shared" si="113"/>
        <v>#VALUE!</v>
      </c>
      <c r="AA224" s="397" t="e">
        <f t="shared" si="114"/>
        <v>#VALUE!</v>
      </c>
      <c r="AB224" s="394" t="e">
        <f t="shared" si="115"/>
        <v>#VALUE!</v>
      </c>
      <c r="AC224" s="394" t="e">
        <f t="shared" si="116"/>
        <v>#VALUE!</v>
      </c>
      <c r="AD224" s="183" t="e">
        <f>IF(S224="","",2*(BIVAR((-AA224),AB224,AC224)-BIVAR(-AA224,-AB224,AC224)))</f>
        <v>#VALUE!</v>
      </c>
      <c r="AE224" s="184" t="e">
        <f>IF(S224="","",2*(BIVAR(AA224,-AB224,AC224)-BIVAR(-AA224,-AB224,AC224)))</f>
        <v>#VALUE!</v>
      </c>
    </row>
    <row r="225" spans="1:31" ht="15.75" customHeight="1" x14ac:dyDescent="0.65">
      <c r="A225" s="458"/>
      <c r="B225" s="456"/>
      <c r="C225" s="455"/>
      <c r="D225" s="456"/>
      <c r="E225" s="279" t="str">
        <f t="shared" si="117"/>
        <v/>
      </c>
      <c r="F225" s="267" t="str">
        <f t="shared" si="101"/>
        <v/>
      </c>
      <c r="G225" s="267" t="s">
        <v>2712</v>
      </c>
      <c r="H225" s="455" t="str">
        <f t="shared" si="102"/>
        <v/>
      </c>
      <c r="I225" s="456"/>
      <c r="J225" s="566" t="e">
        <f t="shared" si="103"/>
        <v>#VALUE!</v>
      </c>
      <c r="K225" s="567"/>
      <c r="L225" s="284" t="e">
        <f t="shared" si="104"/>
        <v>#VALUE!</v>
      </c>
      <c r="M225" s="277" t="str">
        <f t="shared" si="105"/>
        <v/>
      </c>
      <c r="P225" s="209" t="e">
        <f t="shared" si="106"/>
        <v>#VALUE!</v>
      </c>
      <c r="Q225" s="209" t="e">
        <f t="shared" si="107"/>
        <v>#VALUE!</v>
      </c>
      <c r="S225" s="730">
        <f>(0.06%*C225)+(0.03%*1)</f>
        <v>2.9999999999999997E-4</v>
      </c>
      <c r="T225" s="183">
        <f t="shared" si="108"/>
        <v>0.95</v>
      </c>
      <c r="U225" s="231" t="str">
        <f t="shared" si="118"/>
        <v/>
      </c>
      <c r="V225" s="397">
        <f t="shared" si="109"/>
        <v>1.9599639845400536</v>
      </c>
      <c r="W225" s="231" t="e">
        <f t="shared" si="110"/>
        <v>#VALUE!</v>
      </c>
      <c r="X225" s="394" t="e">
        <f t="shared" si="111"/>
        <v>#VALUE!</v>
      </c>
      <c r="Y225" s="396" t="e">
        <f t="shared" si="112"/>
        <v>#VALUE!</v>
      </c>
      <c r="Z225" s="397" t="e">
        <f t="shared" si="113"/>
        <v>#VALUE!</v>
      </c>
      <c r="AA225" s="397" t="e">
        <f t="shared" si="114"/>
        <v>#VALUE!</v>
      </c>
      <c r="AB225" s="394" t="e">
        <f t="shared" si="115"/>
        <v>#VALUE!</v>
      </c>
      <c r="AC225" s="394" t="e">
        <f t="shared" si="116"/>
        <v>#VALUE!</v>
      </c>
      <c r="AD225" s="183" t="e">
        <f>IF(S225="","",2*(BIVAR((-AA225),AB225,AC225)-BIVAR(-AA225,-AB225,AC225)))</f>
        <v>#VALUE!</v>
      </c>
      <c r="AE225" s="184" t="e">
        <f>IF(S225="","",2*(BIVAR(AA225,-AB225,AC225)-BIVAR(-AA225,-AB225,AC225)))</f>
        <v>#VALUE!</v>
      </c>
    </row>
    <row r="226" spans="1:31" ht="15.75" customHeight="1" x14ac:dyDescent="0.65">
      <c r="A226" s="458"/>
      <c r="B226" s="456"/>
      <c r="C226" s="455"/>
      <c r="D226" s="456"/>
      <c r="E226" s="279" t="str">
        <f t="shared" si="117"/>
        <v/>
      </c>
      <c r="F226" s="267" t="str">
        <f t="shared" si="101"/>
        <v/>
      </c>
      <c r="G226" s="267" t="s">
        <v>2713</v>
      </c>
      <c r="H226" s="455" t="str">
        <f t="shared" si="102"/>
        <v/>
      </c>
      <c r="I226" s="456"/>
      <c r="J226" s="566" t="e">
        <f t="shared" si="103"/>
        <v>#VALUE!</v>
      </c>
      <c r="K226" s="567"/>
      <c r="L226" s="284" t="e">
        <f t="shared" si="104"/>
        <v>#VALUE!</v>
      </c>
      <c r="M226" s="277" t="str">
        <f t="shared" si="105"/>
        <v/>
      </c>
      <c r="P226" s="209" t="e">
        <f t="shared" si="106"/>
        <v>#VALUE!</v>
      </c>
      <c r="Q226" s="209" t="e">
        <f t="shared" si="107"/>
        <v>#VALUE!</v>
      </c>
      <c r="S226" s="730">
        <f>(0.12%*C226)+(0.05%*1)</f>
        <v>5.0000000000000001E-4</v>
      </c>
      <c r="T226" s="183">
        <f t="shared" si="108"/>
        <v>0.95</v>
      </c>
      <c r="U226" s="231" t="str">
        <f t="shared" si="118"/>
        <v/>
      </c>
      <c r="V226" s="397">
        <f t="shared" si="109"/>
        <v>1.9599639845400536</v>
      </c>
      <c r="W226" s="231" t="e">
        <f t="shared" si="110"/>
        <v>#VALUE!</v>
      </c>
      <c r="X226" s="394" t="e">
        <f t="shared" si="111"/>
        <v>#VALUE!</v>
      </c>
      <c r="Y226" s="396" t="e">
        <f t="shared" si="112"/>
        <v>#VALUE!</v>
      </c>
      <c r="Z226" s="397" t="e">
        <f t="shared" si="113"/>
        <v>#VALUE!</v>
      </c>
      <c r="AA226" s="397" t="e">
        <f t="shared" si="114"/>
        <v>#VALUE!</v>
      </c>
      <c r="AB226" s="394" t="e">
        <f t="shared" si="115"/>
        <v>#VALUE!</v>
      </c>
      <c r="AC226" s="394" t="e">
        <f t="shared" si="116"/>
        <v>#VALUE!</v>
      </c>
      <c r="AD226" s="183" t="e">
        <f>IF(S226="","",2*(BIVAR((-AA226),AB226,AC226)-BIVAR(-AA226,-AB226,AC226)))</f>
        <v>#VALUE!</v>
      </c>
      <c r="AE226" s="184" t="e">
        <f>IF(S226="","",2*(BIVAR(AA226,-AB226,AC226)-BIVAR(-AA226,-AB226,AC226)))</f>
        <v>#VALUE!</v>
      </c>
    </row>
    <row r="227" spans="1:31" ht="15.75" customHeight="1" x14ac:dyDescent="0.65">
      <c r="A227" s="458"/>
      <c r="B227" s="456"/>
      <c r="C227" s="455"/>
      <c r="D227" s="456"/>
      <c r="E227" s="279" t="str">
        <f t="shared" si="117"/>
        <v/>
      </c>
      <c r="F227" s="267" t="str">
        <f t="shared" si="101"/>
        <v/>
      </c>
      <c r="G227" s="267" t="s">
        <v>2714</v>
      </c>
      <c r="H227" s="455" t="str">
        <f t="shared" si="102"/>
        <v/>
      </c>
      <c r="I227" s="456"/>
      <c r="J227" s="566" t="e">
        <f t="shared" si="103"/>
        <v>#VALUE!</v>
      </c>
      <c r="K227" s="567"/>
      <c r="L227" s="284" t="e">
        <f t="shared" si="104"/>
        <v>#VALUE!</v>
      </c>
      <c r="M227" s="277" t="str">
        <f t="shared" si="105"/>
        <v/>
      </c>
      <c r="P227" s="209" t="e">
        <f t="shared" si="106"/>
        <v>#VALUE!</v>
      </c>
      <c r="Q227" s="209" t="e">
        <f t="shared" si="107"/>
        <v>#VALUE!</v>
      </c>
      <c r="S227" s="731">
        <f>(0.35%*C227)+(0.03%*10)</f>
        <v>2.9999999999999996E-3</v>
      </c>
      <c r="T227" s="183">
        <f t="shared" si="108"/>
        <v>0.95</v>
      </c>
      <c r="U227" s="231" t="str">
        <f t="shared" si="118"/>
        <v/>
      </c>
      <c r="V227" s="397">
        <f t="shared" si="109"/>
        <v>1.9599639845400536</v>
      </c>
      <c r="W227" s="231" t="e">
        <f t="shared" si="110"/>
        <v>#VALUE!</v>
      </c>
      <c r="X227" s="394" t="e">
        <f t="shared" si="111"/>
        <v>#VALUE!</v>
      </c>
      <c r="Y227" s="396" t="e">
        <f t="shared" si="112"/>
        <v>#VALUE!</v>
      </c>
      <c r="Z227" s="397" t="e">
        <f t="shared" si="113"/>
        <v>#VALUE!</v>
      </c>
      <c r="AA227" s="397" t="e">
        <f t="shared" si="114"/>
        <v>#VALUE!</v>
      </c>
      <c r="AB227" s="394" t="e">
        <f t="shared" si="115"/>
        <v>#VALUE!</v>
      </c>
      <c r="AC227" s="394" t="e">
        <f t="shared" si="116"/>
        <v>#VALUE!</v>
      </c>
      <c r="AD227" s="183" t="e">
        <f>IF(S227="","",2*(BIVAR((-AA227),AB227,AC227)-BIVAR(-AA227,-AB227,AC227)))</f>
        <v>#VALUE!</v>
      </c>
      <c r="AE227" s="184" t="e">
        <f>IF(S227="","",2*(BIVAR(AA227,-AB227,AC227)-BIVAR(-AA227,-AB227,AC227)))</f>
        <v>#VALUE!</v>
      </c>
    </row>
    <row r="228" spans="1:31" ht="15.75" customHeight="1" x14ac:dyDescent="0.65">
      <c r="A228" s="458"/>
      <c r="B228" s="456"/>
      <c r="C228" s="455"/>
      <c r="D228" s="456"/>
      <c r="E228" s="279" t="str">
        <f t="shared" si="117"/>
        <v/>
      </c>
      <c r="F228" s="267" t="str">
        <f t="shared" si="101"/>
        <v/>
      </c>
      <c r="G228" s="267" t="s">
        <v>2712</v>
      </c>
      <c r="H228" s="455" t="str">
        <f t="shared" si="102"/>
        <v/>
      </c>
      <c r="I228" s="456"/>
      <c r="J228" s="566" t="e">
        <f t="shared" si="103"/>
        <v>#VALUE!</v>
      </c>
      <c r="K228" s="567"/>
      <c r="L228" s="284" t="e">
        <f t="shared" si="104"/>
        <v>#VALUE!</v>
      </c>
      <c r="M228" s="277" t="str">
        <f t="shared" si="105"/>
        <v/>
      </c>
      <c r="P228" s="209" t="e">
        <f t="shared" si="106"/>
        <v>#VALUE!</v>
      </c>
      <c r="Q228" s="209" t="e">
        <f t="shared" si="107"/>
        <v>#VALUE!</v>
      </c>
      <c r="S228" s="731">
        <f>(0.12%*C228)+(0.05%*10)</f>
        <v>5.0000000000000001E-3</v>
      </c>
      <c r="T228" s="183">
        <f t="shared" si="108"/>
        <v>0.95</v>
      </c>
      <c r="U228" s="231" t="str">
        <f t="shared" si="118"/>
        <v/>
      </c>
      <c r="V228" s="397">
        <f t="shared" si="109"/>
        <v>1.9599639845400536</v>
      </c>
      <c r="W228" s="231" t="e">
        <f t="shared" si="110"/>
        <v>#VALUE!</v>
      </c>
      <c r="X228" s="394" t="e">
        <f t="shared" si="111"/>
        <v>#VALUE!</v>
      </c>
      <c r="Y228" s="396" t="e">
        <f t="shared" si="112"/>
        <v>#VALUE!</v>
      </c>
      <c r="Z228" s="397" t="e">
        <f t="shared" si="113"/>
        <v>#VALUE!</v>
      </c>
      <c r="AA228" s="397" t="e">
        <f t="shared" si="114"/>
        <v>#VALUE!</v>
      </c>
      <c r="AB228" s="394" t="e">
        <f t="shared" si="115"/>
        <v>#VALUE!</v>
      </c>
      <c r="AC228" s="394" t="e">
        <f t="shared" si="116"/>
        <v>#VALUE!</v>
      </c>
      <c r="AD228" s="183" t="e">
        <f>IF(S228="","",2*(BIVAR((-AA228),AB228,AC228)-BIVAR(-AA228,-AB228,AC228)))</f>
        <v>#VALUE!</v>
      </c>
      <c r="AE228" s="184" t="e">
        <f>IF(S228="","",2*(BIVAR(AA228,-AB228,AC228)-BIVAR(-AA228,-AB228,AC228)))</f>
        <v>#VALUE!</v>
      </c>
    </row>
    <row r="229" spans="1:31" ht="15.75" customHeight="1" x14ac:dyDescent="0.65">
      <c r="A229" s="458"/>
      <c r="B229" s="456"/>
      <c r="C229" s="455"/>
      <c r="D229" s="456"/>
      <c r="E229" s="279" t="str">
        <f t="shared" si="117"/>
        <v/>
      </c>
      <c r="F229" s="267" t="str">
        <f t="shared" si="101"/>
        <v/>
      </c>
      <c r="G229" s="267" t="s">
        <v>2713</v>
      </c>
      <c r="H229" s="455" t="str">
        <f t="shared" si="102"/>
        <v/>
      </c>
      <c r="I229" s="456"/>
      <c r="J229" s="566" t="e">
        <f t="shared" si="103"/>
        <v>#VALUE!</v>
      </c>
      <c r="K229" s="567"/>
      <c r="L229" s="284" t="e">
        <f t="shared" si="104"/>
        <v>#VALUE!</v>
      </c>
      <c r="M229" s="277" t="str">
        <f t="shared" si="105"/>
        <v/>
      </c>
      <c r="P229" s="209" t="e">
        <f t="shared" si="106"/>
        <v>#VALUE!</v>
      </c>
      <c r="Q229" s="209" t="e">
        <f t="shared" si="107"/>
        <v>#VALUE!</v>
      </c>
      <c r="S229" s="731">
        <f>(0.12%*C229)+(0.05%*10)</f>
        <v>5.0000000000000001E-3</v>
      </c>
      <c r="T229" s="183">
        <f t="shared" si="108"/>
        <v>0.95</v>
      </c>
      <c r="U229" s="231" t="str">
        <f t="shared" si="118"/>
        <v/>
      </c>
      <c r="V229" s="397">
        <f t="shared" si="109"/>
        <v>1.9599639845400536</v>
      </c>
      <c r="W229" s="231" t="e">
        <f t="shared" si="110"/>
        <v>#VALUE!</v>
      </c>
      <c r="X229" s="394" t="e">
        <f t="shared" si="111"/>
        <v>#VALUE!</v>
      </c>
      <c r="Y229" s="396" t="e">
        <f t="shared" si="112"/>
        <v>#VALUE!</v>
      </c>
      <c r="Z229" s="397" t="e">
        <f t="shared" si="113"/>
        <v>#VALUE!</v>
      </c>
      <c r="AA229" s="397" t="e">
        <f t="shared" si="114"/>
        <v>#VALUE!</v>
      </c>
      <c r="AB229" s="394" t="e">
        <f t="shared" si="115"/>
        <v>#VALUE!</v>
      </c>
      <c r="AC229" s="394" t="e">
        <f t="shared" si="116"/>
        <v>#VALUE!</v>
      </c>
      <c r="AD229" s="183" t="e">
        <f>IF(S229="","",2*(BIVAR((-AA229),AB229,AC229)-BIVAR(-AA229,-AB229,AC229)))</f>
        <v>#VALUE!</v>
      </c>
      <c r="AE229" s="184" t="e">
        <f>IF(S229="","",2*(BIVAR(AA229,-AB229,AC229)-BIVAR(-AA229,-AB229,AC229)))</f>
        <v>#VALUE!</v>
      </c>
    </row>
    <row r="230" spans="1:31" ht="15.75" customHeight="1" x14ac:dyDescent="0.65">
      <c r="A230" s="458"/>
      <c r="B230" s="456"/>
      <c r="C230" s="455"/>
      <c r="D230" s="456"/>
      <c r="E230" s="279" t="str">
        <f t="shared" si="117"/>
        <v/>
      </c>
      <c r="F230" s="267" t="str">
        <f t="shared" si="101"/>
        <v/>
      </c>
      <c r="G230" s="267" t="s">
        <v>2712</v>
      </c>
      <c r="H230" s="455" t="str">
        <f t="shared" si="102"/>
        <v/>
      </c>
      <c r="I230" s="456"/>
      <c r="J230" s="566" t="e">
        <f t="shared" si="103"/>
        <v>#VALUE!</v>
      </c>
      <c r="K230" s="567"/>
      <c r="L230" s="284" t="e">
        <f t="shared" si="104"/>
        <v>#VALUE!</v>
      </c>
      <c r="M230" s="277" t="str">
        <f t="shared" si="105"/>
        <v/>
      </c>
      <c r="P230" s="209" t="e">
        <f t="shared" si="106"/>
        <v>#VALUE!</v>
      </c>
      <c r="Q230" s="209" t="e">
        <f t="shared" si="107"/>
        <v>#VALUE!</v>
      </c>
      <c r="S230" s="732">
        <f>(0.06%*C230)+(0.03%*100)</f>
        <v>0.03</v>
      </c>
      <c r="T230" s="183">
        <f t="shared" si="108"/>
        <v>0.95</v>
      </c>
      <c r="U230" s="231" t="str">
        <f t="shared" si="118"/>
        <v/>
      </c>
      <c r="V230" s="397">
        <f t="shared" si="109"/>
        <v>1.9599639845400536</v>
      </c>
      <c r="W230" s="231" t="e">
        <f t="shared" si="110"/>
        <v>#VALUE!</v>
      </c>
      <c r="X230" s="394" t="e">
        <f t="shared" si="111"/>
        <v>#VALUE!</v>
      </c>
      <c r="Y230" s="396" t="e">
        <f t="shared" si="112"/>
        <v>#VALUE!</v>
      </c>
      <c r="Z230" s="397" t="e">
        <f t="shared" si="113"/>
        <v>#VALUE!</v>
      </c>
      <c r="AA230" s="397" t="e">
        <f t="shared" si="114"/>
        <v>#VALUE!</v>
      </c>
      <c r="AB230" s="394" t="e">
        <f t="shared" si="115"/>
        <v>#VALUE!</v>
      </c>
      <c r="AC230" s="394" t="e">
        <f t="shared" si="116"/>
        <v>#VALUE!</v>
      </c>
      <c r="AD230" s="183" t="e">
        <f>IF(S230="","",2*(BIVAR((-AA230),AB230,AC230)-BIVAR(-AA230,-AB230,AC230)))</f>
        <v>#VALUE!</v>
      </c>
      <c r="AE230" s="184" t="e">
        <f>IF(S230="","",2*(BIVAR(AA230,-AB230,AC230)-BIVAR(-AA230,-AB230,AC230)))</f>
        <v>#VALUE!</v>
      </c>
    </row>
    <row r="231" spans="1:31" ht="15.75" customHeight="1" x14ac:dyDescent="0.65">
      <c r="A231" s="458"/>
      <c r="B231" s="456"/>
      <c r="C231" s="455"/>
      <c r="D231" s="456"/>
      <c r="E231" s="279" t="str">
        <f t="shared" si="117"/>
        <v/>
      </c>
      <c r="F231" s="267" t="str">
        <f t="shared" si="101"/>
        <v/>
      </c>
      <c r="G231" s="267" t="s">
        <v>2713</v>
      </c>
      <c r="H231" s="455" t="str">
        <f t="shared" si="102"/>
        <v/>
      </c>
      <c r="I231" s="456"/>
      <c r="J231" s="566" t="e">
        <f t="shared" si="103"/>
        <v>#VALUE!</v>
      </c>
      <c r="K231" s="567"/>
      <c r="L231" s="284" t="e">
        <f t="shared" si="104"/>
        <v>#VALUE!</v>
      </c>
      <c r="M231" s="277" t="str">
        <f t="shared" si="105"/>
        <v/>
      </c>
      <c r="P231" s="209" t="e">
        <f t="shared" si="106"/>
        <v>#VALUE!</v>
      </c>
      <c r="Q231" s="209" t="e">
        <f t="shared" si="107"/>
        <v>#VALUE!</v>
      </c>
      <c r="S231" s="732">
        <f>(0.12%*C231)+(0.05%*100)</f>
        <v>0.05</v>
      </c>
      <c r="T231" s="183">
        <f t="shared" si="108"/>
        <v>0.95</v>
      </c>
      <c r="U231" s="231" t="str">
        <f t="shared" si="118"/>
        <v/>
      </c>
      <c r="V231" s="397">
        <f t="shared" si="109"/>
        <v>1.9599639845400536</v>
      </c>
      <c r="W231" s="231" t="e">
        <f t="shared" si="110"/>
        <v>#VALUE!</v>
      </c>
      <c r="X231" s="394" t="e">
        <f t="shared" si="111"/>
        <v>#VALUE!</v>
      </c>
      <c r="Y231" s="396" t="e">
        <f t="shared" si="112"/>
        <v>#VALUE!</v>
      </c>
      <c r="Z231" s="397" t="e">
        <f t="shared" si="113"/>
        <v>#VALUE!</v>
      </c>
      <c r="AA231" s="397" t="e">
        <f t="shared" si="114"/>
        <v>#VALUE!</v>
      </c>
      <c r="AB231" s="394" t="e">
        <f t="shared" si="115"/>
        <v>#VALUE!</v>
      </c>
      <c r="AC231" s="394" t="e">
        <f t="shared" si="116"/>
        <v>#VALUE!</v>
      </c>
      <c r="AD231" s="183" t="e">
        <f>IF(S231="","",2*(BIVAR((-AA231),AB231,AC231)-BIVAR(-AA231,-AB231,AC231)))</f>
        <v>#VALUE!</v>
      </c>
      <c r="AE231" s="184" t="e">
        <f>IF(S231="","",2*(BIVAR(AA231,-AB231,AC231)-BIVAR(-AA231,-AB231,AC231)))</f>
        <v>#VALUE!</v>
      </c>
    </row>
    <row r="232" spans="1:31" ht="17.7" thickBot="1" x14ac:dyDescent="0.7">
      <c r="A232" s="425"/>
      <c r="B232" s="424"/>
      <c r="C232" s="424"/>
      <c r="D232" s="424"/>
      <c r="E232" s="283" t="str">
        <f t="shared" si="117"/>
        <v/>
      </c>
      <c r="F232" s="270" t="str">
        <f t="shared" si="101"/>
        <v/>
      </c>
      <c r="G232" s="270" t="s">
        <v>2712</v>
      </c>
      <c r="H232" s="424" t="str">
        <f t="shared" si="102"/>
        <v/>
      </c>
      <c r="I232" s="424"/>
      <c r="J232" s="579" t="e">
        <f t="shared" si="103"/>
        <v>#VALUE!</v>
      </c>
      <c r="K232" s="580"/>
      <c r="L232" s="188" t="e">
        <f t="shared" si="104"/>
        <v>#VALUE!</v>
      </c>
      <c r="M232" s="276" t="str">
        <f t="shared" si="105"/>
        <v/>
      </c>
      <c r="P232" s="209" t="e">
        <f t="shared" si="106"/>
        <v>#VALUE!</v>
      </c>
      <c r="Q232" s="209" t="e">
        <f t="shared" si="107"/>
        <v>#VALUE!</v>
      </c>
      <c r="S232" s="735">
        <f>(0.06%*C232)+(0.03%*750)</f>
        <v>0.22499999999999998</v>
      </c>
      <c r="T232" s="185">
        <f t="shared" si="108"/>
        <v>0.95</v>
      </c>
      <c r="U232" s="232" t="str">
        <f t="shared" si="118"/>
        <v/>
      </c>
      <c r="V232" s="400">
        <f t="shared" si="109"/>
        <v>1.9599639845400536</v>
      </c>
      <c r="W232" s="232" t="e">
        <f t="shared" si="110"/>
        <v>#VALUE!</v>
      </c>
      <c r="X232" s="395" t="e">
        <f t="shared" si="111"/>
        <v>#VALUE!</v>
      </c>
      <c r="Y232" s="399" t="e">
        <f t="shared" si="112"/>
        <v>#VALUE!</v>
      </c>
      <c r="Z232" s="400" t="e">
        <f t="shared" si="113"/>
        <v>#VALUE!</v>
      </c>
      <c r="AA232" s="400" t="e">
        <f t="shared" si="114"/>
        <v>#VALUE!</v>
      </c>
      <c r="AB232" s="395" t="e">
        <f t="shared" si="115"/>
        <v>#VALUE!</v>
      </c>
      <c r="AC232" s="395" t="e">
        <f t="shared" si="116"/>
        <v>#VALUE!</v>
      </c>
      <c r="AD232" s="185" t="e">
        <f>IF(S232="","",2*(BIVAR((-AA232),AB232,AC232)-BIVAR(-AA232,-AB232,AC232)))</f>
        <v>#VALUE!</v>
      </c>
      <c r="AE232" s="187" t="e">
        <f>IF(S232="","",2*(BIVAR(AA232,-AB232,AC232)-BIVAR(-AA232,-AB232,AC232)))</f>
        <v>#VALUE!</v>
      </c>
    </row>
    <row r="233" spans="1:31" ht="15.75" customHeight="1" thickBot="1" x14ac:dyDescent="0.6"/>
    <row r="234" spans="1:31" ht="18.75" customHeight="1" thickBot="1" x14ac:dyDescent="0.6">
      <c r="A234" s="418" t="s">
        <v>2728</v>
      </c>
      <c r="B234" s="419"/>
      <c r="C234" s="419"/>
      <c r="D234" s="419"/>
      <c r="E234" s="419"/>
      <c r="F234" s="419"/>
      <c r="G234" s="419"/>
      <c r="H234" s="419"/>
      <c r="I234" s="419"/>
      <c r="J234" s="419"/>
      <c r="K234" s="419"/>
      <c r="L234" s="419"/>
      <c r="M234" s="420"/>
      <c r="S234" s="418" t="s">
        <v>2619</v>
      </c>
      <c r="T234" s="419"/>
      <c r="U234" s="419"/>
      <c r="V234" s="419"/>
      <c r="W234" s="419"/>
      <c r="X234" s="419"/>
      <c r="Y234" s="419"/>
      <c r="Z234" s="419"/>
      <c r="AA234" s="419"/>
      <c r="AB234" s="419"/>
      <c r="AC234" s="419"/>
      <c r="AD234" s="419"/>
      <c r="AE234" s="420"/>
    </row>
    <row r="235" spans="1:31" ht="49.5" customHeight="1" thickBot="1" x14ac:dyDescent="0.6">
      <c r="A235" s="470" t="s">
        <v>0</v>
      </c>
      <c r="B235" s="471"/>
      <c r="C235" s="472" t="s">
        <v>2</v>
      </c>
      <c r="D235" s="471"/>
      <c r="E235" s="285" t="s">
        <v>1771</v>
      </c>
      <c r="F235" s="285" t="s">
        <v>1772</v>
      </c>
      <c r="G235" s="285" t="s">
        <v>1</v>
      </c>
      <c r="H235" s="472" t="s">
        <v>3</v>
      </c>
      <c r="I235" s="471"/>
      <c r="J235" s="472" t="s">
        <v>5</v>
      </c>
      <c r="K235" s="471"/>
      <c r="L235" s="182" t="s">
        <v>2623</v>
      </c>
      <c r="M235" s="27" t="s">
        <v>2621</v>
      </c>
      <c r="P235" s="99" t="s">
        <v>58</v>
      </c>
      <c r="Q235" s="99" t="s">
        <v>59</v>
      </c>
      <c r="S235" s="210" t="s">
        <v>2607</v>
      </c>
      <c r="T235" s="211" t="s">
        <v>2608</v>
      </c>
      <c r="U235" s="211" t="s">
        <v>2609</v>
      </c>
      <c r="V235" s="211" t="s">
        <v>2610</v>
      </c>
      <c r="W235" s="211" t="s">
        <v>2611</v>
      </c>
      <c r="X235" s="211" t="s">
        <v>2620</v>
      </c>
      <c r="Y235" s="211" t="s">
        <v>2613</v>
      </c>
      <c r="Z235" s="211" t="s">
        <v>2612</v>
      </c>
      <c r="AA235" s="211" t="s">
        <v>2614</v>
      </c>
      <c r="AB235" s="211" t="s">
        <v>2615</v>
      </c>
      <c r="AC235" s="211" t="s">
        <v>2616</v>
      </c>
      <c r="AD235" s="211" t="s">
        <v>2617</v>
      </c>
      <c r="AE235" s="212" t="s">
        <v>2618</v>
      </c>
    </row>
    <row r="236" spans="1:31" ht="15.75" customHeight="1" x14ac:dyDescent="0.65">
      <c r="A236" s="458"/>
      <c r="B236" s="456"/>
      <c r="C236" s="455"/>
      <c r="D236" s="456"/>
      <c r="E236" s="389" t="str">
        <f>IF(A236="","",(2*$K$81*(1/SQRT(3)))+((0.0016%*ABS(A236))+0.000001450377377))</f>
        <v/>
      </c>
      <c r="F236" s="286" t="str">
        <f>IF(A236="","",ROUND(((A236+S236)-(A236-S236))/(2*E236),1)&amp;":1")</f>
        <v/>
      </c>
      <c r="G236" s="286" t="s">
        <v>2692</v>
      </c>
      <c r="H236" s="455" t="str">
        <f t="shared" ref="H236:H238" si="119">IF(A236="","",A236-C236)</f>
        <v/>
      </c>
      <c r="I236" s="456"/>
      <c r="J236" s="566" t="e">
        <f>IF(X236&lt;4,Y236,S236)</f>
        <v>#VALUE!</v>
      </c>
      <c r="K236" s="567"/>
      <c r="L236" s="291" t="e">
        <f>IF(AD236="","",IF(AD236&lt;2%,"&lt; 2%", "&gt; 2%"))</f>
        <v>#VALUE!</v>
      </c>
      <c r="M236" s="288" t="str">
        <f>IF(H236="","",IF(ABS(H236)+ABS(E236)&lt;ABS(J236),"Pass",IF(ABS(H236)-ABS(E236)&gt;ABS(J236),"Fail",IF(AND(ABS(H236)+ABS(E236)&gt;ABS(J236),ABS(H236)-ABS(E236)&lt;ABS(J236)),"-",""))))</f>
        <v/>
      </c>
      <c r="P236" s="209" t="e">
        <f>IF(X236&lt;4,-Y236,-S236)</f>
        <v>#VALUE!</v>
      </c>
      <c r="Q236" s="209" t="e">
        <f>IF(X236&lt;4,Y236,S236)</f>
        <v>#VALUE!</v>
      </c>
      <c r="S236" s="736">
        <f>(0.01%*C236)+(0.004%*100)</f>
        <v>4.0000000000000001E-3</v>
      </c>
      <c r="T236" s="213">
        <f t="shared" ref="T236:T238" si="120">IF(S236="","",95%)</f>
        <v>0.95</v>
      </c>
      <c r="U236" s="237"/>
      <c r="V236" s="214">
        <f>IF(S236="","",_xlfn.NORM.S.INV((1+T236)/2))</f>
        <v>1.9599639845400536</v>
      </c>
      <c r="W236" s="237">
        <f>IF(S236="","",SQRT((S236/V236)^2-U236^2))</f>
        <v>2.0408538276986163E-3</v>
      </c>
      <c r="X236" s="393" t="e">
        <f>IF(S236="","",ROUND(((A236+S236)-(A236-S236))/(2*E236),1))</f>
        <v>#VALUE!</v>
      </c>
      <c r="Y236" s="239" t="e">
        <f>IF(X236&gt;=4,S236,S236-U236*(1.04-EXP(0.38*LN(X236)-0.54)))</f>
        <v>#VALUE!</v>
      </c>
      <c r="Z236" s="214">
        <f>IF(S236="","",SQRT(W236^2+U236^2))</f>
        <v>2.0408538276986163E-3</v>
      </c>
      <c r="AA236" s="214">
        <f>IF(S236="","",S236/W236)</f>
        <v>1.9599639845400536</v>
      </c>
      <c r="AB236" s="393" t="e">
        <f>IF(S236="","",Y236/Z236)</f>
        <v>#VALUE!</v>
      </c>
      <c r="AC236" s="393">
        <f>IF(S236="","",W236/Z236)</f>
        <v>1</v>
      </c>
      <c r="AD236" s="213" t="e">
        <f>IF(S236="","",2*(BIVAR((-AA236),AB236,AC236)-BIVAR(-AA236,-AB236,AC236)))</f>
        <v>#VALUE!</v>
      </c>
      <c r="AE236" s="215" t="e">
        <f>IF(S236="","",2*(BIVAR(AA236,-AB236,AC236)-BIVAR(-AA236,-AB236,AC236)))</f>
        <v>#VALUE!</v>
      </c>
    </row>
    <row r="237" spans="1:31" ht="15.75" customHeight="1" x14ac:dyDescent="0.65">
      <c r="A237" s="458"/>
      <c r="B237" s="456"/>
      <c r="C237" s="455"/>
      <c r="D237" s="456"/>
      <c r="E237" s="290" t="str">
        <f t="shared" ref="E237:E238" si="121">IF(A237="","",(2*$K$81*(1/SQRT(3)))+((0.0016%*ABS(A237))+0.000001450377377))</f>
        <v/>
      </c>
      <c r="F237" s="286" t="str">
        <f t="shared" ref="F237:F238" si="122">IF(A237="","",ROUND(((A237+S237)-(A237-S237))/(2*E237),1)&amp;":1")</f>
        <v/>
      </c>
      <c r="G237" s="286" t="s">
        <v>2705</v>
      </c>
      <c r="H237" s="455" t="str">
        <f t="shared" si="119"/>
        <v/>
      </c>
      <c r="I237" s="456"/>
      <c r="J237" s="566" t="e">
        <f t="shared" ref="J237:J238" si="123">IF(X237&lt;4,Y237,S237)</f>
        <v>#VALUE!</v>
      </c>
      <c r="K237" s="567"/>
      <c r="L237" s="291" t="e">
        <f t="shared" ref="L237:L238" si="124">IF(AD237="","",IF(AD237&lt;2%,"&lt; 2%", "&gt; 2%"))</f>
        <v>#VALUE!</v>
      </c>
      <c r="M237" s="288" t="str">
        <f t="shared" ref="M237:M238" si="125">IF(H237="","",IF(ABS(H237)+ABS(E237)&lt;ABS(J237),"Pass",IF(ABS(H237)-ABS(E237)&gt;ABS(J237),"Fail",IF(AND(ABS(H237)+ABS(E237)&gt;ABS(J237),ABS(H237)-ABS(E237)&lt;ABS(J237)),"-",""))))</f>
        <v/>
      </c>
      <c r="P237" s="209" t="e">
        <f t="shared" ref="P237:P238" si="126">IF(X237&lt;4,-Y237,-S237)</f>
        <v>#VALUE!</v>
      </c>
      <c r="Q237" s="209" t="e">
        <f t="shared" ref="Q237:Q238" si="127">IF(X237&lt;4,Y237,S237)</f>
        <v>#VALUE!</v>
      </c>
      <c r="S237" s="730">
        <f>(0.01%*C237)+(0.001%*1)</f>
        <v>1.0000000000000001E-5</v>
      </c>
      <c r="T237" s="183">
        <f t="shared" si="120"/>
        <v>0.95</v>
      </c>
      <c r="U237" s="231" t="str">
        <f t="shared" ref="U237:U238" si="128">IF(S237="","",E237)</f>
        <v/>
      </c>
      <c r="V237" s="397">
        <f t="shared" ref="V237:V238" si="129">IF(S237="","",_xlfn.NORM.S.INV((1+T237)/2))</f>
        <v>1.9599639845400536</v>
      </c>
      <c r="W237" s="231" t="e">
        <f t="shared" ref="W237:W238" si="130">IF(S237="","",SQRT((S237/V237)^2-U237^2))</f>
        <v>#VALUE!</v>
      </c>
      <c r="X237" s="394" t="e">
        <f t="shared" ref="X237:X238" si="131">IF(S237="","",ROUND(((A237+S237)-(A237-S237))/(2*E237),1))</f>
        <v>#VALUE!</v>
      </c>
      <c r="Y237" s="396" t="e">
        <f t="shared" ref="Y237:Y238" si="132">IF(X237&gt;=4,S237,S237-U237*(1.04-EXP(0.38*LN(X237)-0.54)))</f>
        <v>#VALUE!</v>
      </c>
      <c r="Z237" s="397" t="e">
        <f t="shared" ref="Z237:Z238" si="133">IF(S237="","",SQRT(W237^2+U237^2))</f>
        <v>#VALUE!</v>
      </c>
      <c r="AA237" s="397" t="e">
        <f t="shared" ref="AA237:AA238" si="134">IF(S237="","",S237/W237)</f>
        <v>#VALUE!</v>
      </c>
      <c r="AB237" s="394" t="e">
        <f t="shared" ref="AB237:AB238" si="135">IF(S237="","",Y237/Z237)</f>
        <v>#VALUE!</v>
      </c>
      <c r="AC237" s="394" t="e">
        <f t="shared" ref="AC237:AC238" si="136">IF(S237="","",W237/Z237)</f>
        <v>#VALUE!</v>
      </c>
      <c r="AD237" s="183" t="e">
        <f>IF(S237="","",2*(BIVAR((-AA237),AB237,AC237)-BIVAR(-AA237,-AB237,AC237)))</f>
        <v>#VALUE!</v>
      </c>
      <c r="AE237" s="184" t="e">
        <f>IF(S237="","",2*(BIVAR(AA237,-AB237,AC237)-BIVAR(-AA237,-AB237,AC237)))</f>
        <v>#VALUE!</v>
      </c>
    </row>
    <row r="238" spans="1:31" ht="17.7" thickBot="1" x14ac:dyDescent="0.7">
      <c r="A238" s="683"/>
      <c r="B238" s="684"/>
      <c r="C238" s="685"/>
      <c r="D238" s="684"/>
      <c r="E238" s="292" t="str">
        <f t="shared" si="121"/>
        <v/>
      </c>
      <c r="F238" s="287" t="str">
        <f t="shared" si="122"/>
        <v/>
      </c>
      <c r="G238" s="287" t="s">
        <v>2705</v>
      </c>
      <c r="H238" s="685" t="str">
        <f t="shared" si="119"/>
        <v/>
      </c>
      <c r="I238" s="684"/>
      <c r="J238" s="579" t="e">
        <f t="shared" si="123"/>
        <v>#VALUE!</v>
      </c>
      <c r="K238" s="580"/>
      <c r="L238" s="188" t="e">
        <f t="shared" si="124"/>
        <v>#VALUE!</v>
      </c>
      <c r="M238" s="289" t="str">
        <f t="shared" si="125"/>
        <v/>
      </c>
      <c r="P238" s="209" t="e">
        <f t="shared" si="126"/>
        <v>#VALUE!</v>
      </c>
      <c r="Q238" s="209" t="e">
        <f t="shared" si="127"/>
        <v>#VALUE!</v>
      </c>
      <c r="S238" s="737">
        <f>(0.01%*C238)+(0.001%*10)</f>
        <v>1E-4</v>
      </c>
      <c r="T238" s="185">
        <f t="shared" si="120"/>
        <v>0.95</v>
      </c>
      <c r="U238" s="232" t="str">
        <f t="shared" si="128"/>
        <v/>
      </c>
      <c r="V238" s="400">
        <f t="shared" si="129"/>
        <v>1.9599639845400536</v>
      </c>
      <c r="W238" s="232" t="e">
        <f t="shared" si="130"/>
        <v>#VALUE!</v>
      </c>
      <c r="X238" s="395" t="e">
        <f t="shared" si="131"/>
        <v>#VALUE!</v>
      </c>
      <c r="Y238" s="399" t="e">
        <f t="shared" si="132"/>
        <v>#VALUE!</v>
      </c>
      <c r="Z238" s="400" t="e">
        <f t="shared" si="133"/>
        <v>#VALUE!</v>
      </c>
      <c r="AA238" s="400" t="e">
        <f t="shared" si="134"/>
        <v>#VALUE!</v>
      </c>
      <c r="AB238" s="395" t="e">
        <f t="shared" si="135"/>
        <v>#VALUE!</v>
      </c>
      <c r="AC238" s="395" t="e">
        <f t="shared" si="136"/>
        <v>#VALUE!</v>
      </c>
      <c r="AD238" s="185" t="e">
        <f>IF(S238="","",2*(BIVAR((-AA238),AB238,AC238)-BIVAR(-AA238,-AB238,AC238)))</f>
        <v>#VALUE!</v>
      </c>
      <c r="AE238" s="187" t="e">
        <f>IF(S238="","",2*(BIVAR(AA238,-AB238,AC238)-BIVAR(-AA238,-AB238,AC238)))</f>
        <v>#VALUE!</v>
      </c>
    </row>
    <row r="239" spans="1:31" ht="15.75" customHeight="1" thickBot="1" x14ac:dyDescent="0.6"/>
    <row r="240" spans="1:31" ht="18.75" customHeight="1" thickBot="1" x14ac:dyDescent="0.6">
      <c r="A240" s="418" t="s">
        <v>2729</v>
      </c>
      <c r="B240" s="419"/>
      <c r="C240" s="419"/>
      <c r="D240" s="419"/>
      <c r="E240" s="419"/>
      <c r="F240" s="419"/>
      <c r="G240" s="419"/>
      <c r="H240" s="419"/>
      <c r="I240" s="419"/>
      <c r="J240" s="419"/>
      <c r="K240" s="419"/>
      <c r="L240" s="419"/>
      <c r="M240" s="420"/>
      <c r="S240" s="418" t="s">
        <v>2619</v>
      </c>
      <c r="T240" s="419"/>
      <c r="U240" s="419"/>
      <c r="V240" s="419"/>
      <c r="W240" s="419"/>
      <c r="X240" s="419"/>
      <c r="Y240" s="419"/>
      <c r="Z240" s="419"/>
      <c r="AA240" s="419"/>
      <c r="AB240" s="419"/>
      <c r="AC240" s="419"/>
      <c r="AD240" s="419"/>
      <c r="AE240" s="420"/>
    </row>
    <row r="241" spans="1:31" ht="49.5" customHeight="1" thickBot="1" x14ac:dyDescent="0.6">
      <c r="A241" s="470" t="s">
        <v>0</v>
      </c>
      <c r="B241" s="471"/>
      <c r="C241" s="472" t="s">
        <v>2</v>
      </c>
      <c r="D241" s="471"/>
      <c r="E241" s="285" t="s">
        <v>1771</v>
      </c>
      <c r="F241" s="285" t="s">
        <v>1772</v>
      </c>
      <c r="G241" s="285" t="s">
        <v>1</v>
      </c>
      <c r="H241" s="472" t="s">
        <v>3</v>
      </c>
      <c r="I241" s="471"/>
      <c r="J241" s="472" t="s">
        <v>5</v>
      </c>
      <c r="K241" s="471"/>
      <c r="L241" s="182" t="s">
        <v>2623</v>
      </c>
      <c r="M241" s="27" t="s">
        <v>2621</v>
      </c>
      <c r="P241" s="99" t="s">
        <v>58</v>
      </c>
      <c r="Q241" s="99" t="s">
        <v>59</v>
      </c>
      <c r="S241" s="210" t="s">
        <v>2607</v>
      </c>
      <c r="T241" s="211" t="s">
        <v>2608</v>
      </c>
      <c r="U241" s="211" t="s">
        <v>2609</v>
      </c>
      <c r="V241" s="211" t="s">
        <v>2610</v>
      </c>
      <c r="W241" s="211" t="s">
        <v>2611</v>
      </c>
      <c r="X241" s="211" t="s">
        <v>2620</v>
      </c>
      <c r="Y241" s="211" t="s">
        <v>2613</v>
      </c>
      <c r="Z241" s="211" t="s">
        <v>2612</v>
      </c>
      <c r="AA241" s="211" t="s">
        <v>2614</v>
      </c>
      <c r="AB241" s="211" t="s">
        <v>2615</v>
      </c>
      <c r="AC241" s="211" t="s">
        <v>2616</v>
      </c>
      <c r="AD241" s="211" t="s">
        <v>2617</v>
      </c>
      <c r="AE241" s="212" t="s">
        <v>2618</v>
      </c>
    </row>
    <row r="242" spans="1:31" ht="15.75" customHeight="1" x14ac:dyDescent="0.65">
      <c r="A242" s="458"/>
      <c r="B242" s="456"/>
      <c r="C242" s="455"/>
      <c r="D242" s="456"/>
      <c r="E242" s="389" t="str">
        <f>IF(A242="","",(2*$K$81*(1/SQRT(3)))+((0.0016%*ABS(A242))+0.000001450377377))</f>
        <v/>
      </c>
      <c r="F242" s="286" t="str">
        <f>IF(A242="","",ROUND(((A242+S242)-(A242-S242))/(2*E242),1)&amp;":1")</f>
        <v/>
      </c>
      <c r="G242" s="286" t="s">
        <v>2705</v>
      </c>
      <c r="H242" s="455" t="str">
        <f t="shared" ref="H242:H245" si="137">IF(A242="","",A242-C242)</f>
        <v/>
      </c>
      <c r="I242" s="456"/>
      <c r="J242" s="566" t="e">
        <f>IF(X242&lt;4,Y242,S242)</f>
        <v>#VALUE!</v>
      </c>
      <c r="K242" s="567"/>
      <c r="L242" s="291" t="e">
        <f>IF(AD242="","",IF(AD242&lt;2%,"&lt; 2%", "&gt; 2%"))</f>
        <v>#VALUE!</v>
      </c>
      <c r="M242" s="288" t="str">
        <f>IF(H242="","",IF(ABS(H242)+ABS(E242)&lt;ABS(J242),"Pass",IF(ABS(H242)-ABS(E242)&gt;ABS(J242),"Fail",IF(AND(ABS(H242)+ABS(E242)&gt;ABS(J242),ABS(H242)-ABS(E242)&lt;ABS(J242)),"-",""))))</f>
        <v/>
      </c>
      <c r="P242" s="209" t="e">
        <f>IF(X242&lt;4,-Y242,-S242)</f>
        <v>#VALUE!</v>
      </c>
      <c r="Q242" s="209" t="e">
        <f>IF(X242&lt;4,Y242,S242)</f>
        <v>#VALUE!</v>
      </c>
      <c r="S242" s="736">
        <f>(0.01%*C242)+(0.001%*100)</f>
        <v>1E-3</v>
      </c>
      <c r="T242" s="213">
        <f t="shared" ref="T242:T243" si="138">IF(S242="","",95%)</f>
        <v>0.95</v>
      </c>
      <c r="U242" s="237"/>
      <c r="V242" s="214">
        <f>IF(S242="","",_xlfn.NORM.S.INV((1+T242)/2))</f>
        <v>1.9599639845400536</v>
      </c>
      <c r="W242" s="237">
        <f>IF(S242="","",SQRT((S242/V242)^2-U242^2))</f>
        <v>5.1021345692465407E-4</v>
      </c>
      <c r="X242" s="393" t="e">
        <f>IF(S242="","",ROUND(((A242+S242)-(A242-S242))/(2*E242),1))</f>
        <v>#VALUE!</v>
      </c>
      <c r="Y242" s="239" t="e">
        <f>IF(X242&gt;=4,S242,S242-U242*(1.04-EXP(0.38*LN(X242)-0.54)))</f>
        <v>#VALUE!</v>
      </c>
      <c r="Z242" s="214">
        <f>IF(S242="","",SQRT(W242^2+U242^2))</f>
        <v>5.1021345692465407E-4</v>
      </c>
      <c r="AA242" s="214">
        <f>IF(S242="","",S242/W242)</f>
        <v>1.9599639845400536</v>
      </c>
      <c r="AB242" s="393" t="e">
        <f>IF(S242="","",Y242/Z242)</f>
        <v>#VALUE!</v>
      </c>
      <c r="AC242" s="393">
        <f>IF(S242="","",W242/Z242)</f>
        <v>1</v>
      </c>
      <c r="AD242" s="213" t="e">
        <f>IF(S242="","",2*(BIVAR((-AA242),AB242,AC242)-BIVAR(-AA242,-AB242,AC242)))</f>
        <v>#VALUE!</v>
      </c>
      <c r="AE242" s="215" t="e">
        <f>IF(S242="","",2*(BIVAR(AA242,-AB242,AC242)-BIVAR(-AA242,-AB242,AC242)))</f>
        <v>#VALUE!</v>
      </c>
    </row>
    <row r="243" spans="1:31" ht="15.75" customHeight="1" x14ac:dyDescent="0.65">
      <c r="A243" s="458"/>
      <c r="B243" s="456"/>
      <c r="C243" s="455"/>
      <c r="D243" s="456"/>
      <c r="E243" s="290" t="str">
        <f t="shared" ref="E243:E245" si="139">IF(A243="","",(2*$K$81*(1/SQRT(3)))+((0.0016%*ABS(A243))+0.000001450377377))</f>
        <v/>
      </c>
      <c r="F243" s="286" t="str">
        <f t="shared" ref="F243" si="140">IF(A243="","",ROUND(((A243+S243)-(A243-S243))/(2*E243),1)&amp;":1")</f>
        <v/>
      </c>
      <c r="G243" s="286" t="s">
        <v>2706</v>
      </c>
      <c r="H243" s="455" t="str">
        <f t="shared" ref="H243" si="141">IF(A243="","",A243-C243)</f>
        <v/>
      </c>
      <c r="I243" s="456"/>
      <c r="J243" s="566" t="e">
        <f t="shared" ref="J243" si="142">IF(X243&lt;4,Y243,S243)</f>
        <v>#VALUE!</v>
      </c>
      <c r="K243" s="567"/>
      <c r="L243" s="291" t="e">
        <f t="shared" ref="L243" si="143">IF(AD243="","",IF(AD243&lt;2%,"&lt; 2%", "&gt; 2%"))</f>
        <v>#VALUE!</v>
      </c>
      <c r="M243" s="288" t="str">
        <f t="shared" ref="M243" si="144">IF(H243="","",IF(ABS(H243)+ABS(E243)&lt;ABS(J243),"Pass",IF(ABS(H243)-ABS(E243)&gt;ABS(J243),"Fail",IF(AND(ABS(H243)+ABS(E243)&gt;ABS(J243),ABS(H243)-ABS(E243)&lt;ABS(J243)),"-",""))))</f>
        <v/>
      </c>
      <c r="P243" s="209" t="e">
        <f t="shared" ref="P243" si="145">IF(X243&lt;4,-Y243,-S243)</f>
        <v>#VALUE!</v>
      </c>
      <c r="Q243" s="209" t="e">
        <f t="shared" ref="Q243" si="146">IF(X243&lt;4,Y243,S243)</f>
        <v>#VALUE!</v>
      </c>
      <c r="S243" s="730">
        <f>(0.01%*C243)+(0.001%*1)</f>
        <v>1.0000000000000001E-5</v>
      </c>
      <c r="T243" s="183">
        <f t="shared" si="138"/>
        <v>0.95</v>
      </c>
      <c r="U243" s="231" t="str">
        <f t="shared" ref="U243" si="147">IF(S243="","",E243)</f>
        <v/>
      </c>
      <c r="V243" s="397">
        <f t="shared" ref="V243" si="148">IF(S243="","",_xlfn.NORM.S.INV((1+T243)/2))</f>
        <v>1.9599639845400536</v>
      </c>
      <c r="W243" s="231" t="e">
        <f t="shared" ref="W243" si="149">IF(S243="","",SQRT((S243/V243)^2-U243^2))</f>
        <v>#VALUE!</v>
      </c>
      <c r="X243" s="394" t="e">
        <f t="shared" ref="X243" si="150">IF(S243="","",ROUND(((A243+S243)-(A243-S243))/(2*E243),1))</f>
        <v>#VALUE!</v>
      </c>
      <c r="Y243" s="396" t="e">
        <f t="shared" ref="Y243" si="151">IF(X243&gt;=4,S243,S243-U243*(1.04-EXP(0.38*LN(X243)-0.54)))</f>
        <v>#VALUE!</v>
      </c>
      <c r="Z243" s="397" t="e">
        <f t="shared" ref="Z243" si="152">IF(S243="","",SQRT(W243^2+U243^2))</f>
        <v>#VALUE!</v>
      </c>
      <c r="AA243" s="397" t="e">
        <f t="shared" ref="AA243" si="153">IF(S243="","",S243/W243)</f>
        <v>#VALUE!</v>
      </c>
      <c r="AB243" s="394" t="e">
        <f t="shared" ref="AB243" si="154">IF(S243="","",Y243/Z243)</f>
        <v>#VALUE!</v>
      </c>
      <c r="AC243" s="394" t="e">
        <f t="shared" ref="AC243" si="155">IF(S243="","",W243/Z243)</f>
        <v>#VALUE!</v>
      </c>
      <c r="AD243" s="183" t="e">
        <f>IF(S243="","",2*(BIVAR((-AA243),AB243,AC243)-BIVAR(-AA243,-AB243,AC243)))</f>
        <v>#VALUE!</v>
      </c>
      <c r="AE243" s="184" t="e">
        <f>IF(S243="","",2*(BIVAR(AA243,-AB243,AC243)-BIVAR(-AA243,-AB243,AC243)))</f>
        <v>#VALUE!</v>
      </c>
    </row>
    <row r="244" spans="1:31" ht="15.75" customHeight="1" x14ac:dyDescent="0.65">
      <c r="A244" s="458"/>
      <c r="B244" s="456"/>
      <c r="C244" s="455"/>
      <c r="D244" s="456"/>
      <c r="E244" s="290" t="str">
        <f t="shared" si="139"/>
        <v/>
      </c>
      <c r="F244" s="286" t="str">
        <f t="shared" ref="F244:F245" si="156">IF(A244="","",ROUND(((A244+S244)-(A244-S244))/(2*E244),1)&amp;":1")</f>
        <v/>
      </c>
      <c r="G244" s="286" t="s">
        <v>2706</v>
      </c>
      <c r="H244" s="455" t="str">
        <f t="shared" si="137"/>
        <v/>
      </c>
      <c r="I244" s="456"/>
      <c r="J244" s="566" t="e">
        <f t="shared" ref="J244:J245" si="157">IF(X244&lt;4,Y244,S244)</f>
        <v>#VALUE!</v>
      </c>
      <c r="K244" s="567"/>
      <c r="L244" s="291" t="e">
        <f t="shared" ref="L244:L245" si="158">IF(AD244="","",IF(AD244&lt;2%,"&lt; 2%", "&gt; 2%"))</f>
        <v>#VALUE!</v>
      </c>
      <c r="M244" s="288" t="str">
        <f t="shared" ref="M244:M245" si="159">IF(H244="","",IF(ABS(H244)+ABS(E244)&lt;ABS(J244),"Pass",IF(ABS(H244)-ABS(E244)&gt;ABS(J244),"Fail",IF(AND(ABS(H244)+ABS(E244)&gt;ABS(J244),ABS(H244)-ABS(E244)&lt;ABS(J244)),"-",""))))</f>
        <v/>
      </c>
      <c r="P244" s="209" t="e">
        <f t="shared" ref="P244:P245" si="160">IF(X244&lt;4,-Y244,-S244)</f>
        <v>#VALUE!</v>
      </c>
      <c r="Q244" s="209" t="e">
        <f t="shared" ref="Q244:Q245" si="161">IF(X244&lt;4,Y244,S244)</f>
        <v>#VALUE!</v>
      </c>
      <c r="S244" s="731">
        <f>(0.04%*C244)+(0.001%*10)</f>
        <v>1E-4</v>
      </c>
      <c r="T244" s="183">
        <f t="shared" ref="T244:T245" si="162">IF(S244="","",95%)</f>
        <v>0.95</v>
      </c>
      <c r="U244" s="231" t="str">
        <f t="shared" ref="U244:U245" si="163">IF(S244="","",E244)</f>
        <v/>
      </c>
      <c r="V244" s="397">
        <f t="shared" ref="V244:V245" si="164">IF(S244="","",_xlfn.NORM.S.INV((1+T244)/2))</f>
        <v>1.9599639845400536</v>
      </c>
      <c r="W244" s="231" t="e">
        <f t="shared" ref="W244:W245" si="165">IF(S244="","",SQRT((S244/V244)^2-U244^2))</f>
        <v>#VALUE!</v>
      </c>
      <c r="X244" s="394" t="e">
        <f t="shared" ref="X244:X245" si="166">IF(S244="","",ROUND(((A244+S244)-(A244-S244))/(2*E244),1))</f>
        <v>#VALUE!</v>
      </c>
      <c r="Y244" s="396" t="e">
        <f t="shared" ref="Y244:Y245" si="167">IF(X244&gt;=4,S244,S244-U244*(1.04-EXP(0.38*LN(X244)-0.54)))</f>
        <v>#VALUE!</v>
      </c>
      <c r="Z244" s="397" t="e">
        <f t="shared" ref="Z244:Z245" si="168">IF(S244="","",SQRT(W244^2+U244^2))</f>
        <v>#VALUE!</v>
      </c>
      <c r="AA244" s="397" t="e">
        <f t="shared" ref="AA244:AA245" si="169">IF(S244="","",S244/W244)</f>
        <v>#VALUE!</v>
      </c>
      <c r="AB244" s="394" t="e">
        <f t="shared" ref="AB244:AB245" si="170">IF(S244="","",Y244/Z244)</f>
        <v>#VALUE!</v>
      </c>
      <c r="AC244" s="394" t="e">
        <f t="shared" ref="AC244:AC245" si="171">IF(S244="","",W244/Z244)</f>
        <v>#VALUE!</v>
      </c>
      <c r="AD244" s="183" t="e">
        <f>IF(S244="","",2*(BIVAR((-AA244),AB244,AC244)-BIVAR(-AA244,-AB244,AC244)))</f>
        <v>#VALUE!</v>
      </c>
      <c r="AE244" s="184" t="e">
        <f>IF(S244="","",2*(BIVAR(AA244,-AB244,AC244)-BIVAR(-AA244,-AB244,AC244)))</f>
        <v>#VALUE!</v>
      </c>
    </row>
    <row r="245" spans="1:31" ht="17.7" thickBot="1" x14ac:dyDescent="0.7">
      <c r="A245" s="683"/>
      <c r="B245" s="684"/>
      <c r="C245" s="685"/>
      <c r="D245" s="684"/>
      <c r="E245" s="292" t="str">
        <f t="shared" si="139"/>
        <v/>
      </c>
      <c r="F245" s="287" t="str">
        <f t="shared" si="156"/>
        <v/>
      </c>
      <c r="G245" s="287" t="s">
        <v>2706</v>
      </c>
      <c r="H245" s="685" t="str">
        <f t="shared" si="137"/>
        <v/>
      </c>
      <c r="I245" s="684"/>
      <c r="J245" s="579" t="e">
        <f t="shared" si="157"/>
        <v>#VALUE!</v>
      </c>
      <c r="K245" s="580"/>
      <c r="L245" s="188" t="e">
        <f t="shared" si="158"/>
        <v>#VALUE!</v>
      </c>
      <c r="M245" s="289" t="str">
        <f t="shared" si="159"/>
        <v/>
      </c>
      <c r="P245" s="209" t="e">
        <f t="shared" si="160"/>
        <v>#VALUE!</v>
      </c>
      <c r="Q245" s="209" t="e">
        <f t="shared" si="161"/>
        <v>#VALUE!</v>
      </c>
      <c r="S245" s="733">
        <f>(0.8%*C245)+(0.01%*100)</f>
        <v>0.01</v>
      </c>
      <c r="T245" s="185">
        <f t="shared" si="162"/>
        <v>0.95</v>
      </c>
      <c r="U245" s="232" t="str">
        <f t="shared" si="163"/>
        <v/>
      </c>
      <c r="V245" s="400">
        <f t="shared" si="164"/>
        <v>1.9599639845400536</v>
      </c>
      <c r="W245" s="232" t="e">
        <f t="shared" si="165"/>
        <v>#VALUE!</v>
      </c>
      <c r="X245" s="395" t="e">
        <f t="shared" si="166"/>
        <v>#VALUE!</v>
      </c>
      <c r="Y245" s="399" t="e">
        <f t="shared" si="167"/>
        <v>#VALUE!</v>
      </c>
      <c r="Z245" s="400" t="e">
        <f t="shared" si="168"/>
        <v>#VALUE!</v>
      </c>
      <c r="AA245" s="400" t="e">
        <f t="shared" si="169"/>
        <v>#VALUE!</v>
      </c>
      <c r="AB245" s="395" t="e">
        <f t="shared" si="170"/>
        <v>#VALUE!</v>
      </c>
      <c r="AC245" s="395" t="e">
        <f t="shared" si="171"/>
        <v>#VALUE!</v>
      </c>
      <c r="AD245" s="185" t="e">
        <f>IF(S245="","",2*(BIVAR((-AA245),AB245,AC245)-BIVAR(-AA245,-AB245,AC245)))</f>
        <v>#VALUE!</v>
      </c>
      <c r="AE245" s="187" t="e">
        <f>IF(S245="","",2*(BIVAR(AA245,-AB245,AC245)-BIVAR(-AA245,-AB245,AC245)))</f>
        <v>#VALUE!</v>
      </c>
    </row>
    <row r="246" spans="1:31" ht="15.75" customHeight="1" thickBot="1" x14ac:dyDescent="0.6"/>
    <row r="247" spans="1:31" ht="18.75" customHeight="1" thickBot="1" x14ac:dyDescent="0.6">
      <c r="A247" s="418" t="s">
        <v>2730</v>
      </c>
      <c r="B247" s="419"/>
      <c r="C247" s="419"/>
      <c r="D247" s="419"/>
      <c r="E247" s="419"/>
      <c r="F247" s="419"/>
      <c r="G247" s="419"/>
      <c r="H247" s="419"/>
      <c r="I247" s="419"/>
      <c r="J247" s="419"/>
      <c r="K247" s="419"/>
      <c r="L247" s="419"/>
      <c r="M247" s="420"/>
      <c r="S247" s="418" t="s">
        <v>2619</v>
      </c>
      <c r="T247" s="419"/>
      <c r="U247" s="419"/>
      <c r="V247" s="419"/>
      <c r="W247" s="419"/>
      <c r="X247" s="419"/>
      <c r="Y247" s="419"/>
      <c r="Z247" s="419"/>
      <c r="AA247" s="419"/>
      <c r="AB247" s="419"/>
      <c r="AC247" s="419"/>
      <c r="AD247" s="419"/>
      <c r="AE247" s="420"/>
    </row>
    <row r="248" spans="1:31" ht="49.5" customHeight="1" thickBot="1" x14ac:dyDescent="0.6">
      <c r="A248" s="470" t="s">
        <v>0</v>
      </c>
      <c r="B248" s="471"/>
      <c r="C248" s="472" t="s">
        <v>2</v>
      </c>
      <c r="D248" s="471"/>
      <c r="E248" s="271" t="s">
        <v>1771</v>
      </c>
      <c r="F248" s="271" t="s">
        <v>1772</v>
      </c>
      <c r="G248" s="271" t="s">
        <v>1</v>
      </c>
      <c r="H248" s="472" t="s">
        <v>3</v>
      </c>
      <c r="I248" s="471"/>
      <c r="J248" s="472" t="s">
        <v>5</v>
      </c>
      <c r="K248" s="471"/>
      <c r="L248" s="182" t="s">
        <v>2623</v>
      </c>
      <c r="M248" s="27" t="s">
        <v>2621</v>
      </c>
      <c r="P248" s="99" t="s">
        <v>58</v>
      </c>
      <c r="Q248" s="99" t="s">
        <v>59</v>
      </c>
      <c r="S248" s="210" t="s">
        <v>2607</v>
      </c>
      <c r="T248" s="211" t="s">
        <v>2608</v>
      </c>
      <c r="U248" s="211" t="s">
        <v>2609</v>
      </c>
      <c r="V248" s="211" t="s">
        <v>2610</v>
      </c>
      <c r="W248" s="211" t="s">
        <v>2611</v>
      </c>
      <c r="X248" s="211" t="s">
        <v>2620</v>
      </c>
      <c r="Y248" s="211" t="s">
        <v>2613</v>
      </c>
      <c r="Z248" s="211" t="s">
        <v>2612</v>
      </c>
      <c r="AA248" s="211" t="s">
        <v>2614</v>
      </c>
      <c r="AB248" s="211" t="s">
        <v>2615</v>
      </c>
      <c r="AC248" s="211" t="s">
        <v>2616</v>
      </c>
      <c r="AD248" s="211" t="s">
        <v>2617</v>
      </c>
      <c r="AE248" s="212" t="s">
        <v>2618</v>
      </c>
    </row>
    <row r="249" spans="1:31" ht="15.75" customHeight="1" x14ac:dyDescent="0.65">
      <c r="A249" s="458"/>
      <c r="B249" s="456"/>
      <c r="C249" s="455"/>
      <c r="D249" s="456"/>
      <c r="E249" s="389" t="str">
        <f>IF(A249="","",(2*$K$81*(1/SQRT(3)))+((0.0016%*ABS(A249))+0.000001450377377))</f>
        <v/>
      </c>
      <c r="F249" s="267" t="str">
        <f>IF(A249="","",ROUND(((A249+S249)-(A249-S249))/(2*E249),1)&amp;":1")</f>
        <v/>
      </c>
      <c r="G249" s="267" t="s">
        <v>2699</v>
      </c>
      <c r="H249" s="455" t="str">
        <f t="shared" ref="H249:H252" si="172">IF(A249="","",A249-C249)</f>
        <v/>
      </c>
      <c r="I249" s="456"/>
      <c r="J249" s="566" t="e">
        <f>IF(X249&lt;4,Y249,S249)</f>
        <v>#VALUE!</v>
      </c>
      <c r="K249" s="567"/>
      <c r="L249" s="284" t="e">
        <f>IF(AD249="","",IF(AD249&lt;2%,"&lt; 2%", "&gt; 2%"))</f>
        <v>#VALUE!</v>
      </c>
      <c r="M249" s="277" t="str">
        <f>IF(H249="","",IF(ABS(H249)+ABS(E249)&lt;ABS(J249),"Pass",IF(ABS(H249)-ABS(E249)&gt;ABS(J249),"Fail",IF(AND(ABS(H249)+ABS(E249)&gt;ABS(J249),ABS(H249)-ABS(E249)&lt;ABS(J249)),"-",""))))</f>
        <v/>
      </c>
      <c r="P249" s="209" t="e">
        <f>IF(X249&lt;4,-Y249,-S249)</f>
        <v>#VALUE!</v>
      </c>
      <c r="Q249" s="209" t="e">
        <f>IF(X249&lt;4,Y249,S249)</f>
        <v>#VALUE!</v>
      </c>
      <c r="S249" s="738">
        <f>(0.05%*C249)+(0.02%*10)</f>
        <v>2E-3</v>
      </c>
      <c r="T249" s="213">
        <f t="shared" ref="T249:T252" si="173">IF(S249="","",95%)</f>
        <v>0.95</v>
      </c>
      <c r="U249" s="237"/>
      <c r="V249" s="214">
        <f>IF(S249="","",_xlfn.NORM.S.INV((1+T249)/2))</f>
        <v>1.9599639845400536</v>
      </c>
      <c r="W249" s="237">
        <f>IF(S249="","",SQRT((S249/V249)^2-U249^2))</f>
        <v>1.0204269138493081E-3</v>
      </c>
      <c r="X249" s="272" t="e">
        <f>IF(S249="","",ROUND(((A249+S249)-(A249-S249))/(2*E249),1))</f>
        <v>#VALUE!</v>
      </c>
      <c r="Y249" s="239" t="e">
        <f>IF(X249&gt;=4,S249,S249-U249*(1.04-EXP(0.38*LN(X249)-0.54)))</f>
        <v>#VALUE!</v>
      </c>
      <c r="Z249" s="214">
        <f>IF(S249="","",SQRT(W249^2+U249^2))</f>
        <v>1.0204269138493081E-3</v>
      </c>
      <c r="AA249" s="214">
        <f>IF(S249="","",S249/W249)</f>
        <v>1.9599639845400536</v>
      </c>
      <c r="AB249" s="272" t="e">
        <f>IF(S249="","",Y249/Z249)</f>
        <v>#VALUE!</v>
      </c>
      <c r="AC249" s="272">
        <f>IF(S249="","",W249/Z249)</f>
        <v>1</v>
      </c>
      <c r="AD249" s="213" t="e">
        <f>IF(S249="","",2*(BIVAR((-AA249),AB249,AC249)-BIVAR(-AA249,-AB249,AC249)))</f>
        <v>#VALUE!</v>
      </c>
      <c r="AE249" s="215" t="e">
        <f>IF(S249="","",2*(BIVAR(AA249,-AB249,AC249)-BIVAR(-AA249,-AB249,AC249)))</f>
        <v>#VALUE!</v>
      </c>
    </row>
    <row r="250" spans="1:31" ht="15.75" customHeight="1" x14ac:dyDescent="0.65">
      <c r="A250" s="458"/>
      <c r="B250" s="456"/>
      <c r="C250" s="455"/>
      <c r="D250" s="456"/>
      <c r="E250" s="279" t="str">
        <f t="shared" ref="E250:E252" si="174">IF(A250="","",(2*$K$81*(1/SQRT(3)))+((0.0016%*ABS(A250))+0.000001450377377))</f>
        <v/>
      </c>
      <c r="F250" s="267" t="str">
        <f t="shared" ref="F250:F252" si="175">IF(A250="","",ROUND(((A250+S250)-(A250-S250))/(2*E250),1)&amp;":1")</f>
        <v/>
      </c>
      <c r="G250" s="267" t="s">
        <v>2699</v>
      </c>
      <c r="H250" s="455" t="str">
        <f t="shared" si="172"/>
        <v/>
      </c>
      <c r="I250" s="456"/>
      <c r="J250" s="566" t="e">
        <f t="shared" ref="J250:J252" si="176">IF(X250&lt;4,Y250,S250)</f>
        <v>#VALUE!</v>
      </c>
      <c r="K250" s="567"/>
      <c r="L250" s="284" t="e">
        <f t="shared" ref="L250:L252" si="177">IF(AD250="","",IF(AD250&lt;2%,"&lt; 2%", "&gt; 2%"))</f>
        <v>#VALUE!</v>
      </c>
      <c r="M250" s="277" t="str">
        <f t="shared" ref="M250:M252" si="178">IF(H250="","",IF(ABS(H250)+ABS(E250)&lt;ABS(J250),"Pass",IF(ABS(H250)-ABS(E250)&gt;ABS(J250),"Fail",IF(AND(ABS(H250)+ABS(E250)&gt;ABS(J250),ABS(H250)-ABS(E250)&lt;ABS(J250)),"-",""))))</f>
        <v/>
      </c>
      <c r="P250" s="209" t="e">
        <f t="shared" ref="P250:P252" si="179">IF(X250&lt;4,-Y250,-S250)</f>
        <v>#VALUE!</v>
      </c>
      <c r="Q250" s="209" t="e">
        <f t="shared" ref="Q250:Q252" si="180">IF(X250&lt;4,Y250,S250)</f>
        <v>#VALUE!</v>
      </c>
      <c r="S250" s="732">
        <f>(0.05%*C250)+(0.005%*100)</f>
        <v>5.0000000000000001E-3</v>
      </c>
      <c r="T250" s="183">
        <f t="shared" si="173"/>
        <v>0.95</v>
      </c>
      <c r="U250" s="231" t="str">
        <f t="shared" ref="U250:U252" si="181">IF(S250="","",E250)</f>
        <v/>
      </c>
      <c r="V250" s="279">
        <f t="shared" ref="V250:V252" si="182">IF(S250="","",_xlfn.NORM.S.INV((1+T250)/2))</f>
        <v>1.9599639845400536</v>
      </c>
      <c r="W250" s="231" t="e">
        <f t="shared" ref="W250:W252" si="183">IF(S250="","",SQRT((S250/V250)^2-U250^2))</f>
        <v>#VALUE!</v>
      </c>
      <c r="X250" s="267" t="e">
        <f t="shared" ref="X250:X252" si="184">IF(S250="","",ROUND(((A250+S250)-(A250-S250))/(2*E250),1))</f>
        <v>#VALUE!</v>
      </c>
      <c r="Y250" s="278" t="e">
        <f t="shared" ref="Y250:Y252" si="185">IF(X250&gt;=4,S250,S250-U250*(1.04-EXP(0.38*LN(X250)-0.54)))</f>
        <v>#VALUE!</v>
      </c>
      <c r="Z250" s="279" t="e">
        <f t="shared" ref="Z250:Z252" si="186">IF(S250="","",SQRT(W250^2+U250^2))</f>
        <v>#VALUE!</v>
      </c>
      <c r="AA250" s="279" t="e">
        <f t="shared" ref="AA250:AA252" si="187">IF(S250="","",S250/W250)</f>
        <v>#VALUE!</v>
      </c>
      <c r="AB250" s="267" t="e">
        <f t="shared" ref="AB250:AB252" si="188">IF(S250="","",Y250/Z250)</f>
        <v>#VALUE!</v>
      </c>
      <c r="AC250" s="267" t="e">
        <f t="shared" ref="AC250:AC252" si="189">IF(S250="","",W250/Z250)</f>
        <v>#VALUE!</v>
      </c>
      <c r="AD250" s="183" t="e">
        <f>IF(S250="","",2*(BIVAR((-AA250),AB250,AC250)-BIVAR(-AA250,-AB250,AC250)))</f>
        <v>#VALUE!</v>
      </c>
      <c r="AE250" s="184" t="e">
        <f>IF(S250="","",2*(BIVAR(AA250,-AB250,AC250)-BIVAR(-AA250,-AB250,AC250)))</f>
        <v>#VALUE!</v>
      </c>
    </row>
    <row r="251" spans="1:31" ht="15.75" customHeight="1" x14ac:dyDescent="0.65">
      <c r="A251" s="458"/>
      <c r="B251" s="456"/>
      <c r="C251" s="455"/>
      <c r="D251" s="456"/>
      <c r="E251" s="279" t="str">
        <f t="shared" si="174"/>
        <v/>
      </c>
      <c r="F251" s="267" t="str">
        <f t="shared" si="175"/>
        <v/>
      </c>
      <c r="G251" s="267" t="s">
        <v>2700</v>
      </c>
      <c r="H251" s="455" t="str">
        <f t="shared" si="172"/>
        <v/>
      </c>
      <c r="I251" s="456"/>
      <c r="J251" s="566" t="e">
        <f t="shared" si="176"/>
        <v>#VALUE!</v>
      </c>
      <c r="K251" s="567"/>
      <c r="L251" s="284" t="e">
        <f t="shared" si="177"/>
        <v>#VALUE!</v>
      </c>
      <c r="M251" s="277" t="str">
        <f t="shared" si="178"/>
        <v/>
      </c>
      <c r="P251" s="209" t="e">
        <f t="shared" si="179"/>
        <v>#VALUE!</v>
      </c>
      <c r="Q251" s="209" t="e">
        <f t="shared" si="180"/>
        <v>#VALUE!</v>
      </c>
      <c r="S251" s="730">
        <f>(0.1%*C251)+(0.01%*1)</f>
        <v>1E-4</v>
      </c>
      <c r="T251" s="183">
        <f t="shared" si="173"/>
        <v>0.95</v>
      </c>
      <c r="U251" s="231" t="str">
        <f t="shared" si="181"/>
        <v/>
      </c>
      <c r="V251" s="279">
        <f t="shared" si="182"/>
        <v>1.9599639845400536</v>
      </c>
      <c r="W251" s="231" t="e">
        <f t="shared" si="183"/>
        <v>#VALUE!</v>
      </c>
      <c r="X251" s="267" t="e">
        <f t="shared" si="184"/>
        <v>#VALUE!</v>
      </c>
      <c r="Y251" s="278" t="e">
        <f t="shared" si="185"/>
        <v>#VALUE!</v>
      </c>
      <c r="Z251" s="279" t="e">
        <f t="shared" si="186"/>
        <v>#VALUE!</v>
      </c>
      <c r="AA251" s="279" t="e">
        <f t="shared" si="187"/>
        <v>#VALUE!</v>
      </c>
      <c r="AB251" s="267" t="e">
        <f t="shared" si="188"/>
        <v>#VALUE!</v>
      </c>
      <c r="AC251" s="267" t="e">
        <f t="shared" si="189"/>
        <v>#VALUE!</v>
      </c>
      <c r="AD251" s="183" t="e">
        <f>IF(S251="","",2*(BIVAR((-AA251),AB251,AC251)-BIVAR(-AA251,-AB251,AC251)))</f>
        <v>#VALUE!</v>
      </c>
      <c r="AE251" s="184" t="e">
        <f>IF(S251="","",2*(BIVAR(AA251,-AB251,AC251)-BIVAR(-AA251,-AB251,AC251)))</f>
        <v>#VALUE!</v>
      </c>
    </row>
    <row r="252" spans="1:31" ht="17.7" thickBot="1" x14ac:dyDescent="0.7">
      <c r="A252" s="425"/>
      <c r="B252" s="424"/>
      <c r="C252" s="424"/>
      <c r="D252" s="424"/>
      <c r="E252" s="283" t="str">
        <f t="shared" si="174"/>
        <v/>
      </c>
      <c r="F252" s="270" t="str">
        <f t="shared" si="175"/>
        <v/>
      </c>
      <c r="G252" s="270" t="s">
        <v>2700</v>
      </c>
      <c r="H252" s="424" t="str">
        <f t="shared" si="172"/>
        <v/>
      </c>
      <c r="I252" s="424"/>
      <c r="J252" s="579" t="e">
        <f t="shared" si="176"/>
        <v>#VALUE!</v>
      </c>
      <c r="K252" s="580"/>
      <c r="L252" s="188" t="e">
        <f t="shared" si="177"/>
        <v>#VALUE!</v>
      </c>
      <c r="M252" s="276" t="str">
        <f t="shared" si="178"/>
        <v/>
      </c>
      <c r="P252" s="209" t="e">
        <f t="shared" si="179"/>
        <v>#VALUE!</v>
      </c>
      <c r="Q252" s="209" t="e">
        <f t="shared" si="180"/>
        <v>#VALUE!</v>
      </c>
      <c r="S252" s="737">
        <f>(0.12%*C252)+(0.02%*3)</f>
        <v>6.0000000000000006E-4</v>
      </c>
      <c r="T252" s="185">
        <f t="shared" si="173"/>
        <v>0.95</v>
      </c>
      <c r="U252" s="232" t="str">
        <f t="shared" si="181"/>
        <v/>
      </c>
      <c r="V252" s="283">
        <f t="shared" si="182"/>
        <v>1.9599639845400536</v>
      </c>
      <c r="W252" s="232" t="e">
        <f t="shared" si="183"/>
        <v>#VALUE!</v>
      </c>
      <c r="X252" s="270" t="e">
        <f t="shared" si="184"/>
        <v>#VALUE!</v>
      </c>
      <c r="Y252" s="282" t="e">
        <f t="shared" si="185"/>
        <v>#VALUE!</v>
      </c>
      <c r="Z252" s="283" t="e">
        <f t="shared" si="186"/>
        <v>#VALUE!</v>
      </c>
      <c r="AA252" s="283" t="e">
        <f t="shared" si="187"/>
        <v>#VALUE!</v>
      </c>
      <c r="AB252" s="270" t="e">
        <f t="shared" si="188"/>
        <v>#VALUE!</v>
      </c>
      <c r="AC252" s="270" t="e">
        <f t="shared" si="189"/>
        <v>#VALUE!</v>
      </c>
      <c r="AD252" s="185" t="e">
        <f>IF(S252="","",2*(BIVAR((-AA252),AB252,AC252)-BIVAR(-AA252,-AB252,AC252)))</f>
        <v>#VALUE!</v>
      </c>
      <c r="AE252" s="187" t="e">
        <f>IF(S252="","",2*(BIVAR(AA252,-AB252,AC252)-BIVAR(-AA252,-AB252,AC252)))</f>
        <v>#VALUE!</v>
      </c>
    </row>
    <row r="253" spans="1:31" ht="15.75" customHeight="1" thickBot="1" x14ac:dyDescent="0.6"/>
    <row r="254" spans="1:31" ht="18.75" customHeight="1" thickBot="1" x14ac:dyDescent="0.6">
      <c r="A254" s="418" t="s">
        <v>2731</v>
      </c>
      <c r="B254" s="419"/>
      <c r="C254" s="419"/>
      <c r="D254" s="419"/>
      <c r="E254" s="419"/>
      <c r="F254" s="419"/>
      <c r="G254" s="419"/>
      <c r="H254" s="419"/>
      <c r="I254" s="419"/>
      <c r="J254" s="419"/>
      <c r="K254" s="419"/>
      <c r="L254" s="419"/>
      <c r="M254" s="420"/>
      <c r="S254" s="418" t="s">
        <v>2619</v>
      </c>
      <c r="T254" s="419"/>
      <c r="U254" s="419"/>
      <c r="V254" s="419"/>
      <c r="W254" s="419"/>
      <c r="X254" s="419"/>
      <c r="Y254" s="419"/>
      <c r="Z254" s="419"/>
      <c r="AA254" s="419"/>
      <c r="AB254" s="419"/>
      <c r="AC254" s="419"/>
      <c r="AD254" s="419"/>
      <c r="AE254" s="420"/>
    </row>
    <row r="255" spans="1:31" ht="49.5" customHeight="1" thickBot="1" x14ac:dyDescent="0.6">
      <c r="A255" s="470" t="s">
        <v>0</v>
      </c>
      <c r="B255" s="471"/>
      <c r="C255" s="472" t="s">
        <v>2</v>
      </c>
      <c r="D255" s="471"/>
      <c r="E255" s="271" t="s">
        <v>1771</v>
      </c>
      <c r="F255" s="271" t="s">
        <v>1772</v>
      </c>
      <c r="G255" s="271" t="s">
        <v>1</v>
      </c>
      <c r="H255" s="472" t="s">
        <v>3</v>
      </c>
      <c r="I255" s="471"/>
      <c r="J255" s="472" t="s">
        <v>5</v>
      </c>
      <c r="K255" s="471"/>
      <c r="L255" s="182" t="s">
        <v>2623</v>
      </c>
      <c r="M255" s="27" t="s">
        <v>2621</v>
      </c>
      <c r="P255" s="99" t="s">
        <v>58</v>
      </c>
      <c r="Q255" s="99" t="s">
        <v>59</v>
      </c>
      <c r="S255" s="210" t="s">
        <v>2607</v>
      </c>
      <c r="T255" s="211" t="s">
        <v>2608</v>
      </c>
      <c r="U255" s="211" t="s">
        <v>2609</v>
      </c>
      <c r="V255" s="211" t="s">
        <v>2610</v>
      </c>
      <c r="W255" s="211" t="s">
        <v>2611</v>
      </c>
      <c r="X255" s="211" t="s">
        <v>2620</v>
      </c>
      <c r="Y255" s="211" t="s">
        <v>2613</v>
      </c>
      <c r="Z255" s="211" t="s">
        <v>2612</v>
      </c>
      <c r="AA255" s="211" t="s">
        <v>2614</v>
      </c>
      <c r="AB255" s="211" t="s">
        <v>2615</v>
      </c>
      <c r="AC255" s="211" t="s">
        <v>2616</v>
      </c>
      <c r="AD255" s="211" t="s">
        <v>2617</v>
      </c>
      <c r="AE255" s="212" t="s">
        <v>2618</v>
      </c>
    </row>
    <row r="256" spans="1:31" ht="15.75" customHeight="1" x14ac:dyDescent="0.65">
      <c r="A256" s="458"/>
      <c r="B256" s="456"/>
      <c r="C256" s="455"/>
      <c r="D256" s="456"/>
      <c r="E256" s="389" t="str">
        <f>IF(A256="","",(2*$K$81*(1/SQRT(3)))+((0.0016%*ABS(A256))+0.000001450377377))</f>
        <v/>
      </c>
      <c r="F256" s="267" t="str">
        <f>IF(A256="","",ROUND(((A256+S256)-(A256-S256))/(2*E256),1)&amp;":1")</f>
        <v/>
      </c>
      <c r="G256" s="267" t="s">
        <v>2707</v>
      </c>
      <c r="H256" s="455" t="str">
        <f t="shared" ref="H256:H257" si="190">IF(A256="","",A256-C256)</f>
        <v/>
      </c>
      <c r="I256" s="456"/>
      <c r="J256" s="566" t="e">
        <f>IF(X256&lt;4,Y256,S256)</f>
        <v>#VALUE!</v>
      </c>
      <c r="K256" s="567"/>
      <c r="L256" s="284" t="e">
        <f>IF(AD256="","",IF(AD256&lt;2%,"&lt; 2%", "&gt; 2%"))</f>
        <v>#VALUE!</v>
      </c>
      <c r="M256" s="277" t="str">
        <f>IF(H256="","",IF(ABS(H256)+ABS(E256)&lt;ABS(J256),"Pass",IF(ABS(H256)-ABS(E256)&gt;ABS(J256),"Fail",IF(AND(ABS(H256)+ABS(E256)&gt;ABS(J256),ABS(H256)-ABS(E256)&lt;ABS(J256)),"-",""))))</f>
        <v/>
      </c>
      <c r="P256" s="209" t="e">
        <f>IF(X256&lt;4,-Y256,-S256)</f>
        <v>#VALUE!</v>
      </c>
      <c r="Q256" s="209" t="e">
        <f>IF(X256&lt;4,Y256,S256)</f>
        <v>#VALUE!</v>
      </c>
      <c r="S256" s="739">
        <f>(0.1%*C256)+(0.04%*1)</f>
        <v>4.0000000000000002E-4</v>
      </c>
      <c r="T256" s="213">
        <v>0.95</v>
      </c>
      <c r="U256" s="237"/>
      <c r="V256" s="214">
        <f>IF(S256="","",_xlfn.NORM.S.INV((1+T256)/2))</f>
        <v>1.9599639845400536</v>
      </c>
      <c r="W256" s="237">
        <f>IF(S256="","",SQRT((S256/V256)^2-U256^2))</f>
        <v>2.0408538276986163E-4</v>
      </c>
      <c r="X256" s="393" t="e">
        <f>IF(S256="","",ROUND(((A256+S256)-(A256-S256))/(2*E256),1))</f>
        <v>#VALUE!</v>
      </c>
      <c r="Y256" s="239" t="e">
        <f>IF(X256&gt;=4,S256,S256-U256*(1.04-EXP(0.38*LN(X256)-0.54)))</f>
        <v>#VALUE!</v>
      </c>
      <c r="Z256" s="214">
        <f>IF(S256="","",SQRT(W256^2+U256^2))</f>
        <v>2.0408538276986163E-4</v>
      </c>
      <c r="AA256" s="214">
        <f>IF(S256="","",S256/W256)</f>
        <v>1.9599639845400536</v>
      </c>
      <c r="AB256" s="393" t="e">
        <f>IF(S256="","",Y256/Z256)</f>
        <v>#VALUE!</v>
      </c>
      <c r="AC256" s="393">
        <f>IF(S256="","",W256/Z256)</f>
        <v>1</v>
      </c>
      <c r="AD256" s="213" t="e">
        <f>IF(S256="","",2*(BIVAR((-AA256),AB256,AC256)-BIVAR(-AA256,-AB256,AC256)))</f>
        <v>#VALUE!</v>
      </c>
      <c r="AE256" s="215" t="e">
        <f>IF(S256="","",2*(BIVAR(AA256,-AB256,AC256)-BIVAR(-AA256,-AB256,AC256)))</f>
        <v>#VALUE!</v>
      </c>
    </row>
    <row r="257" spans="1:31" ht="17.7" thickBot="1" x14ac:dyDescent="0.7">
      <c r="A257" s="425"/>
      <c r="B257" s="424"/>
      <c r="C257" s="424"/>
      <c r="D257" s="424"/>
      <c r="E257" s="283" t="str">
        <f>IF(A257="","",(2*$K$81*(1/SQRT(3)))+((0.0016%*ABS(A257))+0.000001450377377))</f>
        <v/>
      </c>
      <c r="F257" s="270" t="str">
        <f t="shared" ref="F257" si="191">IF(A257="","",ROUND(((A257+S257)-(A257-S257))/(2*E257),1)&amp;":1")</f>
        <v/>
      </c>
      <c r="G257" s="270" t="s">
        <v>2707</v>
      </c>
      <c r="H257" s="424" t="str">
        <f t="shared" si="190"/>
        <v/>
      </c>
      <c r="I257" s="424"/>
      <c r="J257" s="579" t="e">
        <f t="shared" ref="J257" si="192">IF(X257&lt;4,Y257,S257)</f>
        <v>#VALUE!</v>
      </c>
      <c r="K257" s="580"/>
      <c r="L257" s="188" t="e">
        <f t="shared" ref="L257" si="193">IF(AD257="","",IF(AD257&lt;2%,"&lt; 2%", "&gt; 2%"))</f>
        <v>#VALUE!</v>
      </c>
      <c r="M257" s="276" t="str">
        <f t="shared" ref="M257" si="194">IF(H257="","",IF(ABS(H257)+ABS(E257)&lt;ABS(J257),"Pass",IF(ABS(H257)-ABS(E257)&gt;ABS(J257),"Fail",IF(AND(ABS(H257)+ABS(E257)&gt;ABS(J257),ABS(H257)-ABS(E257)&lt;ABS(J257)),"-",""))))</f>
        <v/>
      </c>
      <c r="P257" s="209" t="e">
        <f t="shared" ref="P257" si="195">IF(X257&lt;4,-Y257,-S257)</f>
        <v>#VALUE!</v>
      </c>
      <c r="Q257" s="209" t="e">
        <f t="shared" ref="Q257" si="196">IF(X257&lt;4,Y257,S257)</f>
        <v>#VALUE!</v>
      </c>
      <c r="S257" s="737">
        <f>(0.15%*C257)+(0.06%*3)</f>
        <v>1.8E-3</v>
      </c>
      <c r="T257" s="185">
        <f t="shared" ref="T257" si="197">IF(S257="","",95%)</f>
        <v>0.95</v>
      </c>
      <c r="U257" s="232" t="str">
        <f t="shared" ref="U257" si="198">IF(S257="","",E257)</f>
        <v/>
      </c>
      <c r="V257" s="400">
        <f t="shared" ref="V257" si="199">IF(S257="","",_xlfn.NORM.S.INV((1+T257)/2))</f>
        <v>1.9599639845400536</v>
      </c>
      <c r="W257" s="232" t="e">
        <f t="shared" ref="W257" si="200">IF(S257="","",SQRT((S257/V257)^2-U257^2))</f>
        <v>#VALUE!</v>
      </c>
      <c r="X257" s="395" t="e">
        <f t="shared" ref="X257" si="201">IF(S257="","",ROUND(((A257+S257)-(A257-S257))/(2*E257),1))</f>
        <v>#VALUE!</v>
      </c>
      <c r="Y257" s="399" t="e">
        <f t="shared" ref="Y257" si="202">IF(X257&gt;=4,S257,S257-U257*(1.04-EXP(0.38*LN(X257)-0.54)))</f>
        <v>#VALUE!</v>
      </c>
      <c r="Z257" s="400" t="e">
        <f t="shared" ref="Z257" si="203">IF(S257="","",SQRT(W257^2+U257^2))</f>
        <v>#VALUE!</v>
      </c>
      <c r="AA257" s="400" t="e">
        <f t="shared" ref="AA257" si="204">IF(S257="","",S257/W257)</f>
        <v>#VALUE!</v>
      </c>
      <c r="AB257" s="395" t="e">
        <f t="shared" ref="AB257" si="205">IF(S257="","",Y257/Z257)</f>
        <v>#VALUE!</v>
      </c>
      <c r="AC257" s="395" t="e">
        <f t="shared" ref="AC257" si="206">IF(S257="","",W257/Z257)</f>
        <v>#VALUE!</v>
      </c>
      <c r="AD257" s="185" t="e">
        <f>IF(S257="","",2*(BIVAR((-AA257),AB257,AC257)-BIVAR(-AA257,-AB257,AC257)))</f>
        <v>#VALUE!</v>
      </c>
      <c r="AE257" s="187" t="e">
        <f>IF(S257="","",2*(BIVAR(AA257,-AB257,AC257)-BIVAR(-AA257,-AB257,AC257)))</f>
        <v>#VALUE!</v>
      </c>
    </row>
    <row r="258" spans="1:31" ht="15.75" customHeight="1" thickBot="1" x14ac:dyDescent="0.6"/>
    <row r="259" spans="1:31" ht="18.75" customHeight="1" thickBot="1" x14ac:dyDescent="0.6">
      <c r="A259" s="418" t="s">
        <v>2733</v>
      </c>
      <c r="B259" s="419"/>
      <c r="C259" s="419"/>
      <c r="D259" s="419"/>
      <c r="E259" s="419"/>
      <c r="F259" s="419"/>
      <c r="G259" s="419"/>
      <c r="H259" s="419"/>
      <c r="I259" s="419"/>
      <c r="J259" s="419"/>
      <c r="K259" s="419"/>
      <c r="L259" s="419"/>
      <c r="M259" s="420"/>
      <c r="S259" s="418" t="s">
        <v>2619</v>
      </c>
      <c r="T259" s="419"/>
      <c r="U259" s="419"/>
      <c r="V259" s="419"/>
      <c r="W259" s="419"/>
      <c r="X259" s="419"/>
      <c r="Y259" s="419"/>
      <c r="Z259" s="419"/>
      <c r="AA259" s="419"/>
      <c r="AB259" s="419"/>
      <c r="AC259" s="419"/>
      <c r="AD259" s="419"/>
      <c r="AE259" s="420"/>
    </row>
    <row r="260" spans="1:31" ht="49.5" customHeight="1" thickBot="1" x14ac:dyDescent="0.6">
      <c r="A260" s="470" t="s">
        <v>0</v>
      </c>
      <c r="B260" s="471"/>
      <c r="C260" s="472" t="s">
        <v>2</v>
      </c>
      <c r="D260" s="471"/>
      <c r="E260" s="271" t="s">
        <v>1771</v>
      </c>
      <c r="F260" s="271" t="s">
        <v>1772</v>
      </c>
      <c r="G260" s="271" t="s">
        <v>1</v>
      </c>
      <c r="H260" s="472" t="s">
        <v>3</v>
      </c>
      <c r="I260" s="471"/>
      <c r="J260" s="472" t="s">
        <v>5</v>
      </c>
      <c r="K260" s="471"/>
      <c r="L260" s="182" t="s">
        <v>2623</v>
      </c>
      <c r="M260" s="27" t="s">
        <v>2621</v>
      </c>
      <c r="P260" s="99" t="s">
        <v>58</v>
      </c>
      <c r="Q260" s="99" t="s">
        <v>59</v>
      </c>
      <c r="S260" s="210" t="s">
        <v>2607</v>
      </c>
      <c r="T260" s="211" t="s">
        <v>2608</v>
      </c>
      <c r="U260" s="211" t="s">
        <v>2609</v>
      </c>
      <c r="V260" s="211" t="s">
        <v>2610</v>
      </c>
      <c r="W260" s="211" t="s">
        <v>2611</v>
      </c>
      <c r="X260" s="211" t="s">
        <v>2620</v>
      </c>
      <c r="Y260" s="211" t="s">
        <v>2613</v>
      </c>
      <c r="Z260" s="211" t="s">
        <v>2612</v>
      </c>
      <c r="AA260" s="211" t="s">
        <v>2614</v>
      </c>
      <c r="AB260" s="211" t="s">
        <v>2615</v>
      </c>
      <c r="AC260" s="211" t="s">
        <v>2616</v>
      </c>
      <c r="AD260" s="211" t="s">
        <v>2617</v>
      </c>
      <c r="AE260" s="212" t="s">
        <v>2618</v>
      </c>
    </row>
    <row r="261" spans="1:31" ht="15.75" customHeight="1" x14ac:dyDescent="0.55000000000000004">
      <c r="A261" s="458"/>
      <c r="B261" s="456"/>
      <c r="C261" s="455"/>
      <c r="D261" s="456"/>
      <c r="E261" s="389" t="str">
        <f>IF(A261="","",(2*$K$81*(1/SQRT(3)))+((0.0016%*ABS(A261))+0.000001450377377))</f>
        <v/>
      </c>
      <c r="F261" s="267" t="str">
        <f>IF(A261="","",ROUND(((A261+S261)-(A261-S261))/(2*E261),1)&amp;":1")</f>
        <v/>
      </c>
      <c r="G261" s="267" t="s">
        <v>2715</v>
      </c>
      <c r="H261" s="455" t="str">
        <f t="shared" ref="H261:H262" si="207">IF(A261="","",A261-C261)</f>
        <v/>
      </c>
      <c r="I261" s="456"/>
      <c r="J261" s="566" t="e">
        <f>IF(X261&lt;4,Y261,S261)</f>
        <v>#VALUE!</v>
      </c>
      <c r="K261" s="567"/>
      <c r="L261" s="284" t="e">
        <f>IF(AD261="","",IF(AD261&lt;2%,"&lt; 2%", "&gt; 2%"))</f>
        <v>#VALUE!</v>
      </c>
      <c r="M261" s="277" t="str">
        <f>IF(H261="","",IF(ABS(H261)+ABS(E261)&lt;ABS(J261),"Pass",IF(ABS(H261)-ABS(E261)&gt;ABS(J261),"Fail",IF(AND(ABS(H261)+ABS(E261)&gt;ABS(J261),ABS(H261)-ABS(E261)&lt;ABS(J261)),"-",""))))</f>
        <v/>
      </c>
      <c r="P261" s="209" t="e">
        <f>IF(X261&lt;4,-Y261,-S261)</f>
        <v>#VALUE!</v>
      </c>
      <c r="Q261" s="209" t="e">
        <f>IF(X261&lt;4,Y261,S261)</f>
        <v>#VALUE!</v>
      </c>
      <c r="S261" s="236">
        <f>0.01%*C261</f>
        <v>0</v>
      </c>
      <c r="T261" s="213">
        <f t="shared" ref="T261:T262" si="208">IF(S261="","",95%)</f>
        <v>0.95</v>
      </c>
      <c r="U261" s="237"/>
      <c r="V261" s="214">
        <f>IF(S261="","",_xlfn.NORM.S.INV((1+T261)/2))</f>
        <v>1.9599639845400536</v>
      </c>
      <c r="W261" s="237">
        <f>IF(S261="","",SQRT((S261/V261)^2-U261^2))</f>
        <v>0</v>
      </c>
      <c r="X261" s="272" t="e">
        <f>IF(S261="","",ROUND(((A261+S261)-(A261-S261))/(2*E261),1))</f>
        <v>#VALUE!</v>
      </c>
      <c r="Y261" s="239" t="e">
        <f>IF(X261&gt;=4,S261,S261-U261*(1.04-EXP(0.38*LN(X261)-0.54)))</f>
        <v>#VALUE!</v>
      </c>
      <c r="Z261" s="214">
        <f>IF(S261="","",SQRT(W261^2+U261^2))</f>
        <v>0</v>
      </c>
      <c r="AA261" s="214" t="e">
        <f>IF(S261="","",S261/W261)</f>
        <v>#DIV/0!</v>
      </c>
      <c r="AB261" s="272" t="e">
        <f>IF(S261="","",Y261/Z261)</f>
        <v>#VALUE!</v>
      </c>
      <c r="AC261" s="272" t="e">
        <f>IF(S261="","",W261/Z261)</f>
        <v>#DIV/0!</v>
      </c>
      <c r="AD261" s="213" t="e">
        <f>IF(S261="","",2*(BIVAR((-AA261),AB261,AC261)-BIVAR(-AA261,-AB261,AC261)))</f>
        <v>#VALUE!</v>
      </c>
      <c r="AE261" s="215" t="e">
        <f>IF(S261="","",2*(BIVAR(AA261,-AB261,AC261)-BIVAR(-AA261,-AB261,AC261)))</f>
        <v>#VALUE!</v>
      </c>
    </row>
    <row r="262" spans="1:31" ht="17.7" thickBot="1" x14ac:dyDescent="0.6">
      <c r="A262" s="425"/>
      <c r="B262" s="424"/>
      <c r="C262" s="424"/>
      <c r="D262" s="424"/>
      <c r="E262" s="283" t="str">
        <f>IF(A262="","",(2*$K$81*(1/SQRT(3)))+((0.0016%*ABS(A262))+0.000001450377377))</f>
        <v/>
      </c>
      <c r="F262" s="270" t="str">
        <f t="shared" ref="F262" si="209">IF(A262="","",ROUND(((A262+S262)-(A262-S262))/(2*E262),1)&amp;":1")</f>
        <v/>
      </c>
      <c r="G262" s="270" t="s">
        <v>2716</v>
      </c>
      <c r="H262" s="424" t="str">
        <f t="shared" si="207"/>
        <v/>
      </c>
      <c r="I262" s="424"/>
      <c r="J262" s="579" t="e">
        <f t="shared" ref="J262" si="210">IF(X262&lt;4,Y262,S262)</f>
        <v>#VALUE!</v>
      </c>
      <c r="K262" s="580"/>
      <c r="L262" s="188" t="e">
        <f t="shared" ref="L262" si="211">IF(AD262="","",IF(AD262&lt;2%,"&lt; 2%", "&gt; 2%"))</f>
        <v>#VALUE!</v>
      </c>
      <c r="M262" s="276" t="str">
        <f t="shared" ref="M262" si="212">IF(H262="","",IF(ABS(H262)+ABS(E262)&lt;ABS(J262),"Pass",IF(ABS(H262)-ABS(E262)&gt;ABS(J262),"Fail",IF(AND(ABS(H262)+ABS(E262)&gt;ABS(J262),ABS(H262)-ABS(E262)&lt;ABS(J262)),"-",""))))</f>
        <v/>
      </c>
      <c r="P262" s="209" t="e">
        <f t="shared" ref="P262" si="213">IF(X262&lt;4,-Y262,-S262)</f>
        <v>#VALUE!</v>
      </c>
      <c r="Q262" s="209" t="e">
        <f t="shared" ref="Q262" si="214">IF(X262&lt;4,Y262,S262)</f>
        <v>#VALUE!</v>
      </c>
      <c r="S262" s="235">
        <f>(0.01%*C262)</f>
        <v>0</v>
      </c>
      <c r="T262" s="185">
        <f t="shared" si="208"/>
        <v>0.95</v>
      </c>
      <c r="U262" s="232" t="str">
        <f t="shared" ref="U262" si="215">IF(S262="","",E262)</f>
        <v/>
      </c>
      <c r="V262" s="283">
        <f t="shared" ref="V262" si="216">IF(S262="","",_xlfn.NORM.S.INV((1+T262)/2))</f>
        <v>1.9599639845400536</v>
      </c>
      <c r="W262" s="232" t="e">
        <f t="shared" ref="W262" si="217">IF(S262="","",SQRT((S262/V262)^2-U262^2))</f>
        <v>#VALUE!</v>
      </c>
      <c r="X262" s="270" t="e">
        <f t="shared" ref="X262" si="218">IF(S262="","",ROUND(((A262+S262)-(A262-S262))/(2*E262),1))</f>
        <v>#VALUE!</v>
      </c>
      <c r="Y262" s="282" t="e">
        <f t="shared" ref="Y262" si="219">IF(X262&gt;=4,S262,S262-U262*(1.04-EXP(0.38*LN(X262)-0.54)))</f>
        <v>#VALUE!</v>
      </c>
      <c r="Z262" s="283" t="e">
        <f t="shared" ref="Z262" si="220">IF(S262="","",SQRT(W262^2+U262^2))</f>
        <v>#VALUE!</v>
      </c>
      <c r="AA262" s="283" t="e">
        <f t="shared" ref="AA262" si="221">IF(S262="","",S262/W262)</f>
        <v>#VALUE!</v>
      </c>
      <c r="AB262" s="270" t="e">
        <f t="shared" ref="AB262" si="222">IF(S262="","",Y262/Z262)</f>
        <v>#VALUE!</v>
      </c>
      <c r="AC262" s="270" t="e">
        <f t="shared" ref="AC262" si="223">IF(S262="","",W262/Z262)</f>
        <v>#VALUE!</v>
      </c>
      <c r="AD262" s="185" t="e">
        <f>IF(S262="","",2*(BIVAR((-AA262),AB262,AC262)-BIVAR(-AA262,-AB262,AC262)))</f>
        <v>#VALUE!</v>
      </c>
      <c r="AE262" s="187" t="e">
        <f>IF(S262="","",2*(BIVAR(AA262,-AB262,AC262)-BIVAR(-AA262,-AB262,AC262)))</f>
        <v>#VALUE!</v>
      </c>
    </row>
    <row r="264" spans="1:31" ht="15.75" customHeight="1" thickBot="1" x14ac:dyDescent="0.6"/>
    <row r="265" spans="1:31" ht="15" x14ac:dyDescent="0.55000000000000004">
      <c r="A265" s="459"/>
      <c r="B265" s="460"/>
      <c r="C265" s="460"/>
      <c r="D265" s="460"/>
      <c r="E265" s="460"/>
      <c r="F265" s="460"/>
      <c r="G265" s="460"/>
      <c r="H265" s="460"/>
      <c r="I265" s="460"/>
      <c r="J265" s="460"/>
      <c r="K265" s="460"/>
      <c r="L265" s="460"/>
      <c r="M265" s="461"/>
      <c r="N265" s="273"/>
    </row>
    <row r="266" spans="1:31" ht="15" x14ac:dyDescent="0.55000000000000004">
      <c r="A266" s="462"/>
      <c r="B266" s="463"/>
      <c r="C266" s="463"/>
      <c r="D266" s="463"/>
      <c r="E266" s="463"/>
      <c r="F266" s="463"/>
      <c r="G266" s="463"/>
      <c r="H266" s="463"/>
      <c r="I266" s="463"/>
      <c r="J266" s="463"/>
      <c r="K266" s="463"/>
      <c r="L266" s="463"/>
      <c r="M266" s="464"/>
      <c r="N266" s="273"/>
    </row>
    <row r="267" spans="1:31" ht="15" x14ac:dyDescent="0.55000000000000004">
      <c r="A267" s="462"/>
      <c r="B267" s="463"/>
      <c r="C267" s="463"/>
      <c r="D267" s="463"/>
      <c r="E267" s="463"/>
      <c r="F267" s="463"/>
      <c r="G267" s="463"/>
      <c r="H267" s="463"/>
      <c r="I267" s="463"/>
      <c r="J267" s="463"/>
      <c r="K267" s="463"/>
      <c r="L267" s="463"/>
      <c r="M267" s="464"/>
      <c r="N267" s="273"/>
    </row>
    <row r="268" spans="1:31" ht="15.3" thickBot="1" x14ac:dyDescent="0.6">
      <c r="A268" s="465"/>
      <c r="B268" s="466"/>
      <c r="C268" s="466"/>
      <c r="D268" s="466"/>
      <c r="E268" s="466"/>
      <c r="F268" s="466"/>
      <c r="G268" s="466"/>
      <c r="H268" s="466"/>
      <c r="I268" s="466"/>
      <c r="J268" s="466"/>
      <c r="K268" s="466"/>
      <c r="L268" s="466"/>
      <c r="M268" s="467"/>
      <c r="N268" s="37"/>
    </row>
    <row r="269" spans="1:31" ht="15" x14ac:dyDescent="0.55000000000000004">
      <c r="A269" s="70"/>
      <c r="B269" s="70"/>
      <c r="C269" s="70"/>
      <c r="D269" s="70"/>
      <c r="E269" s="70"/>
      <c r="F269" s="70"/>
      <c r="G269" s="70"/>
      <c r="H269" s="70"/>
      <c r="I269" s="70"/>
      <c r="J269" s="70"/>
      <c r="K269" s="70"/>
      <c r="L269" s="70"/>
      <c r="M269" s="70"/>
      <c r="N269" s="37"/>
    </row>
    <row r="270" spans="1:31" ht="15.75" customHeight="1" x14ac:dyDescent="0.55000000000000004">
      <c r="A270" s="273"/>
      <c r="B270" s="273"/>
      <c r="C270" s="273"/>
      <c r="D270" s="273"/>
      <c r="E270" s="273"/>
      <c r="F270" s="273"/>
      <c r="G270" s="273"/>
      <c r="H270" s="273"/>
      <c r="I270" s="273"/>
      <c r="J270" s="273"/>
      <c r="K270" s="273"/>
      <c r="L270" s="273"/>
      <c r="M270" s="273"/>
      <c r="N270" s="37"/>
    </row>
    <row r="271" spans="1:31" ht="21" customHeight="1" x14ac:dyDescent="0.55000000000000004">
      <c r="A271" s="244"/>
      <c r="B271" s="244"/>
      <c r="C271" s="32"/>
      <c r="D271" s="568" t="s">
        <v>48</v>
      </c>
      <c r="E271" s="568"/>
      <c r="F271" s="568"/>
      <c r="G271" s="568"/>
      <c r="H271" s="568"/>
      <c r="I271" s="568"/>
      <c r="J271" s="568"/>
      <c r="K271" s="32"/>
      <c r="L271" s="32"/>
      <c r="N271" s="37"/>
    </row>
    <row r="272" spans="1:31" ht="21" customHeight="1" x14ac:dyDescent="0.55000000000000004">
      <c r="A272" s="244"/>
      <c r="B272" s="244"/>
      <c r="C272" s="246"/>
      <c r="D272" s="568"/>
      <c r="E272" s="568"/>
      <c r="F272" s="568"/>
      <c r="G272" s="568"/>
      <c r="H272" s="568"/>
      <c r="I272" s="568"/>
      <c r="J272" s="568"/>
      <c r="K272" s="32"/>
      <c r="L272" s="32"/>
      <c r="N272" s="37"/>
    </row>
    <row r="273" spans="1:31" ht="21" customHeight="1" x14ac:dyDescent="0.55000000000000004">
      <c r="A273" s="244"/>
      <c r="B273" s="244"/>
      <c r="C273" s="246"/>
      <c r="D273" s="568"/>
      <c r="E273" s="568"/>
      <c r="F273" s="568"/>
      <c r="G273" s="568"/>
      <c r="H273" s="568"/>
      <c r="I273" s="568"/>
      <c r="J273" s="568"/>
      <c r="K273" s="32"/>
      <c r="L273" s="32"/>
      <c r="N273" s="37"/>
    </row>
    <row r="274" spans="1:31" ht="21" customHeight="1" x14ac:dyDescent="0.55000000000000004">
      <c r="A274" s="244"/>
      <c r="B274" s="244"/>
      <c r="C274" s="32"/>
      <c r="D274" s="569" t="s">
        <v>2682</v>
      </c>
      <c r="E274" s="569"/>
      <c r="F274" s="569"/>
      <c r="G274" s="569"/>
      <c r="H274" s="569"/>
      <c r="I274" s="569"/>
      <c r="J274" s="569"/>
      <c r="K274" s="32"/>
      <c r="L274" s="32"/>
      <c r="N274" s="37"/>
    </row>
    <row r="275" spans="1:31" ht="21" customHeight="1" x14ac:dyDescent="0.7">
      <c r="A275" s="244"/>
      <c r="B275" s="244"/>
      <c r="C275" s="247"/>
      <c r="D275" s="569"/>
      <c r="E275" s="569"/>
      <c r="F275" s="569"/>
      <c r="G275" s="569"/>
      <c r="H275" s="569"/>
      <c r="I275" s="569"/>
      <c r="J275" s="569"/>
      <c r="K275" s="245"/>
      <c r="L275" s="245"/>
      <c r="N275" s="37"/>
    </row>
    <row r="276" spans="1:31" ht="21" customHeight="1" x14ac:dyDescent="0.55000000000000004">
      <c r="A276" s="244"/>
      <c r="B276" s="244"/>
      <c r="C276" s="247"/>
      <c r="D276" s="569"/>
      <c r="E276" s="569"/>
      <c r="F276" s="569"/>
      <c r="G276" s="569"/>
      <c r="H276" s="569"/>
      <c r="I276" s="569"/>
      <c r="J276" s="569"/>
      <c r="K276" s="32"/>
      <c r="L276" s="32"/>
      <c r="N276" s="37"/>
    </row>
    <row r="277" spans="1:31" ht="15.75" customHeight="1" x14ac:dyDescent="0.55000000000000004">
      <c r="A277" s="244"/>
      <c r="B277" s="244"/>
      <c r="C277" s="247"/>
      <c r="D277" s="280"/>
      <c r="E277" s="280"/>
      <c r="F277" s="280"/>
      <c r="G277" s="280"/>
      <c r="H277" s="280"/>
      <c r="I277" s="280"/>
      <c r="J277" s="280"/>
      <c r="K277" s="32"/>
      <c r="L277" s="32"/>
      <c r="N277" s="37"/>
    </row>
    <row r="278" spans="1:31" ht="15.75" customHeight="1" thickBot="1" x14ac:dyDescent="0.6">
      <c r="A278" s="32"/>
      <c r="B278" s="32"/>
      <c r="C278" s="32"/>
      <c r="D278" s="32"/>
      <c r="E278" s="274"/>
      <c r="F278" s="274"/>
      <c r="G278" s="274"/>
      <c r="H278" s="274"/>
      <c r="I278" s="274"/>
      <c r="J278" s="274"/>
      <c r="K278" s="274"/>
      <c r="L278" s="274"/>
      <c r="M278" s="274"/>
      <c r="N278" s="37"/>
    </row>
    <row r="279" spans="1:31" ht="18.75" customHeight="1" thickBot="1" x14ac:dyDescent="0.6">
      <c r="A279" s="418" t="s">
        <v>2717</v>
      </c>
      <c r="B279" s="419"/>
      <c r="C279" s="419"/>
      <c r="D279" s="419"/>
      <c r="E279" s="419"/>
      <c r="F279" s="419"/>
      <c r="G279" s="419"/>
      <c r="H279" s="419"/>
      <c r="I279" s="419"/>
      <c r="J279" s="419"/>
      <c r="K279" s="419"/>
      <c r="L279" s="419"/>
      <c r="M279" s="420"/>
      <c r="S279" s="418" t="s">
        <v>2619</v>
      </c>
      <c r="T279" s="419"/>
      <c r="U279" s="419"/>
      <c r="V279" s="419"/>
      <c r="W279" s="419"/>
      <c r="X279" s="419"/>
      <c r="Y279" s="419"/>
      <c r="Z279" s="419"/>
      <c r="AA279" s="419"/>
      <c r="AB279" s="419"/>
      <c r="AC279" s="419"/>
      <c r="AD279" s="419"/>
      <c r="AE279" s="420"/>
    </row>
    <row r="280" spans="1:31" ht="33.299999999999997" thickBot="1" x14ac:dyDescent="0.6">
      <c r="A280" s="470" t="s">
        <v>0</v>
      </c>
      <c r="B280" s="471"/>
      <c r="C280" s="472" t="s">
        <v>2</v>
      </c>
      <c r="D280" s="471"/>
      <c r="E280" s="271" t="s">
        <v>1771</v>
      </c>
      <c r="F280" s="271" t="s">
        <v>1772</v>
      </c>
      <c r="G280" s="271" t="s">
        <v>1</v>
      </c>
      <c r="H280" s="472" t="s">
        <v>3</v>
      </c>
      <c r="I280" s="471"/>
      <c r="J280" s="472" t="s">
        <v>5</v>
      </c>
      <c r="K280" s="471"/>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55000000000000004">
      <c r="A281" s="582"/>
      <c r="B281" s="583"/>
      <c r="C281" s="566"/>
      <c r="D281" s="567"/>
      <c r="E281" s="389" t="str">
        <f>IF(A281="","",(2*$K$81*(1/SQRT(3)))+((0.0016%*ABS(A281))+0.000001450377377))</f>
        <v/>
      </c>
      <c r="F281" s="267" t="str">
        <f>IF(A281="","",ROUND(((A281+S281)-(A281-S281))/(2*E281),1)&amp;":1")</f>
        <v/>
      </c>
      <c r="G281" s="267" t="s">
        <v>2699</v>
      </c>
      <c r="H281" s="566" t="str">
        <f t="shared" ref="H281:H284" si="224">IF(A281="","",A281-C281)</f>
        <v/>
      </c>
      <c r="I281" s="567"/>
      <c r="J281" s="566" t="e">
        <f>IF(X281&lt;4,Y281,S281)</f>
        <v>#VALUE!</v>
      </c>
      <c r="K281" s="567"/>
      <c r="L281" s="284" t="e">
        <f>IF(AD281="","",IF(AD281&lt;2%,"&lt; 2%", "&gt; 2%"))</f>
        <v>#VALUE!</v>
      </c>
      <c r="M281" s="277" t="str">
        <f>IF(H281="","",IF(ABS(H281)+ABS(E281)&lt;ABS(J281),"Pass",IF(ABS(H281)-ABS(E281)&gt;ABS(J281),"Fail",IF(AND(ABS(H281)+ABS(E281)&gt;ABS(J281),ABS(H281)-ABS(E281)&lt;ABS(J281)),"-",""))))</f>
        <v/>
      </c>
      <c r="P281" s="209" t="e">
        <f>IF(X281&lt;4,-Y281,-S281)</f>
        <v>#VALUE!</v>
      </c>
      <c r="Q281" s="209" t="e">
        <f>IF(X281&lt;4,Y281,S281)</f>
        <v>#VALUE!</v>
      </c>
      <c r="S281" s="724">
        <f>(0.05%*C281)+(0.02%*10)</f>
        <v>2E-3</v>
      </c>
      <c r="T281" s="213"/>
      <c r="U281" s="214" t="str">
        <f t="shared" ref="U281:U284" si="225">IF(S281="","",E281)</f>
        <v/>
      </c>
      <c r="V281" s="214">
        <f t="shared" ref="V281:V284" si="226">IF(S281="","",_xlfn.NORM.S.INV((1+T281)/2))</f>
        <v>0</v>
      </c>
      <c r="W281" s="214" t="e">
        <f t="shared" ref="W281:W284" si="227">IF(S281="","",SQRT((S281/V281)^2-U281^2))</f>
        <v>#DIV/0!</v>
      </c>
      <c r="X281" s="272" t="e">
        <f t="shared" ref="X281:X284" si="228">IF(S281="","",ROUND(((A281+S281)-(A281-S281))/(2*E281),1))</f>
        <v>#VALUE!</v>
      </c>
      <c r="Y281" s="239" t="e">
        <f t="shared" ref="Y281:Y284" si="229">IF(X281&gt;=4,S281,S281-U281*(1.04-EXP(0.38*LN(X281)-0.54)))</f>
        <v>#VALUE!</v>
      </c>
      <c r="Z281" s="214" t="e">
        <f t="shared" ref="Z281:Z284" si="230">IF(S281="","",SQRT(W281^2+U281^2))</f>
        <v>#DIV/0!</v>
      </c>
      <c r="AA281" s="214" t="e">
        <f t="shared" ref="AA281:AA284" si="231">IF(S281="","",S281/W281)</f>
        <v>#DIV/0!</v>
      </c>
      <c r="AB281" s="272" t="e">
        <f t="shared" ref="AB281:AB284" si="232">IF(S281="","",Y281/Z281)</f>
        <v>#VALUE!</v>
      </c>
      <c r="AC281" s="272" t="e">
        <f t="shared" ref="AC281:AC284" si="233">IF(S281="","",W281/Z281)</f>
        <v>#DIV/0!</v>
      </c>
      <c r="AD281" s="213" t="e">
        <f>IF(S281="","",2*(BIVAR((-AA281),AB281,AC281)-BIVAR(-AA281,-AB281,AC281)))</f>
        <v>#VALUE!</v>
      </c>
      <c r="AE281" s="215" t="e">
        <f>IF(S281="","",2*(BIVAR(AA281,-AB281,AC281)-BIVAR(-AA281,-AB281,AC281)))</f>
        <v>#VALUE!</v>
      </c>
    </row>
    <row r="282" spans="1:31" ht="15.75" customHeight="1" x14ac:dyDescent="0.55000000000000004">
      <c r="A282" s="582"/>
      <c r="B282" s="583"/>
      <c r="C282" s="566"/>
      <c r="D282" s="567"/>
      <c r="E282" s="279" t="str">
        <f t="shared" ref="E282:E284" si="234">IF(A282="","",(2*$K$81*(1/SQRT(3)))+((0.0016%*ABS(A282))+0.000001450377377))</f>
        <v/>
      </c>
      <c r="F282" s="267" t="str">
        <f t="shared" ref="F282:F284" si="235">IF(A282="","",ROUND(((A282+S282)-(A282-S282))/(2*E282),1)&amp;":1")</f>
        <v/>
      </c>
      <c r="G282" s="267" t="s">
        <v>2699</v>
      </c>
      <c r="H282" s="566" t="str">
        <f t="shared" si="224"/>
        <v/>
      </c>
      <c r="I282" s="567"/>
      <c r="J282" s="566" t="e">
        <f t="shared" ref="J282:J284" si="236">IF(X282&lt;4,Y282,S282)</f>
        <v>#VALUE!</v>
      </c>
      <c r="K282" s="567"/>
      <c r="L282" s="284" t="e">
        <f t="shared" ref="L282:L284" si="237">IF(AD282="","",IF(AD282&lt;2%,"&lt; 2%", "&gt; 2%"))</f>
        <v>#VALUE!</v>
      </c>
      <c r="M282" s="277" t="str">
        <f t="shared" ref="M282:M284" si="238">IF(H282="","",IF(ABS(H282)+ABS(E282)&lt;ABS(J282),"Pass",IF(ABS(H282)-ABS(E282)&gt;ABS(J282),"Fail",IF(AND(ABS(H282)+ABS(E282)&gt;ABS(J282),ABS(H282)-ABS(E282)&lt;ABS(J282)),"-",""))))</f>
        <v/>
      </c>
      <c r="P282" s="209" t="e">
        <f t="shared" ref="P282:P284" si="239">IF(X282&lt;4,-Y282,-S282)</f>
        <v>#VALUE!</v>
      </c>
      <c r="Q282" s="209" t="e">
        <f t="shared" ref="Q282:Q284" si="240">IF(X282&lt;4,Y282,S282)</f>
        <v>#VALUE!</v>
      </c>
      <c r="S282" s="725">
        <f>(0.05%*C282)+(0.005%*100)</f>
        <v>5.0000000000000001E-3</v>
      </c>
      <c r="T282" s="183"/>
      <c r="U282" s="279" t="str">
        <f t="shared" si="225"/>
        <v/>
      </c>
      <c r="V282" s="279">
        <f t="shared" si="226"/>
        <v>0</v>
      </c>
      <c r="W282" s="279" t="e">
        <f t="shared" si="227"/>
        <v>#DIV/0!</v>
      </c>
      <c r="X282" s="267" t="e">
        <f t="shared" si="228"/>
        <v>#VALUE!</v>
      </c>
      <c r="Y282" s="278" t="e">
        <f t="shared" si="229"/>
        <v>#VALUE!</v>
      </c>
      <c r="Z282" s="279" t="e">
        <f t="shared" si="230"/>
        <v>#DIV/0!</v>
      </c>
      <c r="AA282" s="279" t="e">
        <f t="shared" si="231"/>
        <v>#DIV/0!</v>
      </c>
      <c r="AB282" s="267" t="e">
        <f t="shared" si="232"/>
        <v>#VALUE!</v>
      </c>
      <c r="AC282" s="267" t="e">
        <f t="shared" si="233"/>
        <v>#DIV/0!</v>
      </c>
      <c r="AD282" s="183" t="e">
        <f>IF(S282="","",2*(BIVAR((-AA282),AB282,AC282)-BIVAR(-AA282,-AB282,AC282)))</f>
        <v>#VALUE!</v>
      </c>
      <c r="AE282" s="184" t="e">
        <f>IF(S282="","",2*(BIVAR(AA282,-AB282,AC282)-BIVAR(-AA282,-AB282,AC282)))</f>
        <v>#VALUE!</v>
      </c>
    </row>
    <row r="283" spans="1:31" ht="15.75" customHeight="1" x14ac:dyDescent="0.55000000000000004">
      <c r="A283" s="582"/>
      <c r="B283" s="583"/>
      <c r="C283" s="566"/>
      <c r="D283" s="567"/>
      <c r="E283" s="279" t="str">
        <f t="shared" si="234"/>
        <v/>
      </c>
      <c r="F283" s="267" t="str">
        <f t="shared" si="235"/>
        <v/>
      </c>
      <c r="G283" s="267" t="s">
        <v>2700</v>
      </c>
      <c r="H283" s="566" t="str">
        <f t="shared" si="224"/>
        <v/>
      </c>
      <c r="I283" s="567"/>
      <c r="J283" s="566" t="e">
        <f t="shared" si="236"/>
        <v>#VALUE!</v>
      </c>
      <c r="K283" s="567"/>
      <c r="L283" s="284" t="e">
        <f t="shared" si="237"/>
        <v>#VALUE!</v>
      </c>
      <c r="M283" s="277" t="str">
        <f t="shared" si="238"/>
        <v/>
      </c>
      <c r="P283" s="209" t="e">
        <f t="shared" si="239"/>
        <v>#VALUE!</v>
      </c>
      <c r="Q283" s="209" t="e">
        <f t="shared" si="240"/>
        <v>#VALUE!</v>
      </c>
      <c r="S283" s="727">
        <f>(0.1%*C283)+(0.01%*1)</f>
        <v>1E-4</v>
      </c>
      <c r="T283" s="183"/>
      <c r="U283" s="279" t="str">
        <f t="shared" si="225"/>
        <v/>
      </c>
      <c r="V283" s="279">
        <f t="shared" si="226"/>
        <v>0</v>
      </c>
      <c r="W283" s="279" t="e">
        <f t="shared" si="227"/>
        <v>#DIV/0!</v>
      </c>
      <c r="X283" s="267" t="e">
        <f t="shared" si="228"/>
        <v>#VALUE!</v>
      </c>
      <c r="Y283" s="278" t="e">
        <f t="shared" si="229"/>
        <v>#VALUE!</v>
      </c>
      <c r="Z283" s="279" t="e">
        <f t="shared" si="230"/>
        <v>#DIV/0!</v>
      </c>
      <c r="AA283" s="279" t="e">
        <f t="shared" si="231"/>
        <v>#DIV/0!</v>
      </c>
      <c r="AB283" s="267" t="e">
        <f t="shared" si="232"/>
        <v>#VALUE!</v>
      </c>
      <c r="AC283" s="267" t="e">
        <f t="shared" si="233"/>
        <v>#DIV/0!</v>
      </c>
      <c r="AD283" s="183" t="e">
        <f>IF(S283="","",2*(BIVAR((-AA283),AB283,AC283)-BIVAR(-AA283,-AB283,AC283)))</f>
        <v>#VALUE!</v>
      </c>
      <c r="AE283" s="184" t="e">
        <f>IF(S283="","",2*(BIVAR(AA283,-AB283,AC283)-BIVAR(-AA283,-AB283,AC283)))</f>
        <v>#VALUE!</v>
      </c>
    </row>
    <row r="284" spans="1:31" ht="15.75" customHeight="1" thickBot="1" x14ac:dyDescent="0.6">
      <c r="A284" s="576"/>
      <c r="B284" s="577"/>
      <c r="C284" s="578"/>
      <c r="D284" s="578"/>
      <c r="E284" s="283" t="str">
        <f t="shared" si="234"/>
        <v/>
      </c>
      <c r="F284" s="270" t="str">
        <f t="shared" si="235"/>
        <v/>
      </c>
      <c r="G284" s="270" t="s">
        <v>2700</v>
      </c>
      <c r="H284" s="578" t="str">
        <f t="shared" si="224"/>
        <v/>
      </c>
      <c r="I284" s="578"/>
      <c r="J284" s="579" t="e">
        <f t="shared" si="236"/>
        <v>#VALUE!</v>
      </c>
      <c r="K284" s="580"/>
      <c r="L284" s="188" t="e">
        <f t="shared" si="237"/>
        <v>#VALUE!</v>
      </c>
      <c r="M284" s="276" t="str">
        <f t="shared" si="238"/>
        <v/>
      </c>
      <c r="P284" s="209" t="e">
        <f t="shared" si="239"/>
        <v>#VALUE!</v>
      </c>
      <c r="Q284" s="209" t="e">
        <f t="shared" si="240"/>
        <v>#VALUE!</v>
      </c>
      <c r="S284" s="728">
        <f>(0.12%*C284)+(0.02%*3)</f>
        <v>6.0000000000000006E-4</v>
      </c>
      <c r="T284" s="185"/>
      <c r="U284" s="283" t="str">
        <f t="shared" si="225"/>
        <v/>
      </c>
      <c r="V284" s="283">
        <f t="shared" si="226"/>
        <v>0</v>
      </c>
      <c r="W284" s="283" t="e">
        <f t="shared" si="227"/>
        <v>#DIV/0!</v>
      </c>
      <c r="X284" s="270" t="e">
        <f t="shared" si="228"/>
        <v>#VALUE!</v>
      </c>
      <c r="Y284" s="282" t="e">
        <f t="shared" si="229"/>
        <v>#VALUE!</v>
      </c>
      <c r="Z284" s="283" t="e">
        <f t="shared" si="230"/>
        <v>#DIV/0!</v>
      </c>
      <c r="AA284" s="283" t="e">
        <f t="shared" si="231"/>
        <v>#DIV/0!</v>
      </c>
      <c r="AB284" s="270" t="e">
        <f t="shared" si="232"/>
        <v>#VALUE!</v>
      </c>
      <c r="AC284" s="270" t="e">
        <f t="shared" si="233"/>
        <v>#DIV/0!</v>
      </c>
      <c r="AD284" s="185" t="e">
        <f>IF(S284="","",2*(BIVAR((-AA284),AB284,AC284)-BIVAR(-AA284,-AB284,AC284)))</f>
        <v>#VALUE!</v>
      </c>
      <c r="AE284" s="187" t="e">
        <f>IF(S284="","",2*(BIVAR(AA284,-AB284,AC284)-BIVAR(-AA284,-AB284,AC284)))</f>
        <v>#VALUE!</v>
      </c>
    </row>
    <row r="285" spans="1:31" ht="15.75" customHeight="1" x14ac:dyDescent="0.55000000000000004">
      <c r="A285" s="293"/>
      <c r="B285" s="293"/>
      <c r="C285" s="294"/>
      <c r="D285" s="294"/>
      <c r="E285" s="294"/>
      <c r="F285" s="269"/>
      <c r="G285" s="269"/>
      <c r="H285" s="294"/>
      <c r="I285" s="294"/>
      <c r="J285" s="294"/>
      <c r="K285" s="294"/>
      <c r="L285" s="269"/>
      <c r="M285" s="275"/>
      <c r="P285" s="209"/>
      <c r="Q285" s="209"/>
      <c r="S285" s="293"/>
      <c r="T285" s="295"/>
      <c r="U285" s="294"/>
      <c r="V285" s="294"/>
      <c r="W285" s="294"/>
      <c r="X285" s="269"/>
      <c r="Y285" s="293"/>
      <c r="Z285" s="294"/>
      <c r="AA285" s="294"/>
      <c r="AB285" s="269"/>
      <c r="AC285" s="269"/>
      <c r="AD285" s="295"/>
      <c r="AE285" s="295"/>
    </row>
    <row r="286" spans="1:31" ht="15.75" customHeight="1" thickBot="1" x14ac:dyDescent="0.6"/>
    <row r="287" spans="1:31" ht="18.75" customHeight="1" thickBot="1" x14ac:dyDescent="0.6">
      <c r="A287" s="418" t="s">
        <v>2718</v>
      </c>
      <c r="B287" s="419"/>
      <c r="C287" s="419"/>
      <c r="D287" s="419"/>
      <c r="E287" s="419"/>
      <c r="F287" s="419"/>
      <c r="G287" s="419"/>
      <c r="H287" s="419"/>
      <c r="I287" s="419"/>
      <c r="J287" s="419"/>
      <c r="K287" s="419"/>
      <c r="L287" s="419"/>
      <c r="M287" s="420"/>
      <c r="S287" s="418" t="s">
        <v>2619</v>
      </c>
      <c r="T287" s="419"/>
      <c r="U287" s="419"/>
      <c r="V287" s="419"/>
      <c r="W287" s="419"/>
      <c r="X287" s="419"/>
      <c r="Y287" s="419"/>
      <c r="Z287" s="419"/>
      <c r="AA287" s="419"/>
      <c r="AB287" s="419"/>
      <c r="AC287" s="419"/>
      <c r="AD287" s="419"/>
      <c r="AE287" s="420"/>
    </row>
    <row r="288" spans="1:31" ht="33.299999999999997" thickBot="1" x14ac:dyDescent="0.6">
      <c r="A288" s="470" t="s">
        <v>0</v>
      </c>
      <c r="B288" s="471"/>
      <c r="C288" s="472" t="s">
        <v>2</v>
      </c>
      <c r="D288" s="471"/>
      <c r="E288" s="271" t="s">
        <v>1771</v>
      </c>
      <c r="F288" s="271" t="s">
        <v>1772</v>
      </c>
      <c r="G288" s="271" t="s">
        <v>1</v>
      </c>
      <c r="H288" s="472" t="s">
        <v>3</v>
      </c>
      <c r="I288" s="471"/>
      <c r="J288" s="472" t="s">
        <v>5</v>
      </c>
      <c r="K288" s="471"/>
      <c r="L288" s="182" t="s">
        <v>2623</v>
      </c>
      <c r="M288" s="27" t="s">
        <v>2621</v>
      </c>
      <c r="P288" s="99" t="s">
        <v>58</v>
      </c>
      <c r="Q288" s="99" t="s">
        <v>59</v>
      </c>
      <c r="S288" s="240" t="s">
        <v>2607</v>
      </c>
      <c r="T288" s="24" t="s">
        <v>2608</v>
      </c>
      <c r="U288" s="24" t="s">
        <v>2609</v>
      </c>
      <c r="V288" s="24" t="s">
        <v>2610</v>
      </c>
      <c r="W288" s="24" t="s">
        <v>2611</v>
      </c>
      <c r="X288" s="24" t="s">
        <v>2620</v>
      </c>
      <c r="Y288" s="24" t="s">
        <v>2613</v>
      </c>
      <c r="Z288" s="24" t="s">
        <v>2612</v>
      </c>
      <c r="AA288" s="24" t="s">
        <v>2614</v>
      </c>
      <c r="AB288" s="24" t="s">
        <v>2615</v>
      </c>
      <c r="AC288" s="24" t="s">
        <v>2616</v>
      </c>
      <c r="AD288" s="24" t="s">
        <v>2617</v>
      </c>
      <c r="AE288" s="25" t="s">
        <v>2618</v>
      </c>
    </row>
    <row r="289" spans="1:31" ht="15.75" customHeight="1" x14ac:dyDescent="0.55000000000000004">
      <c r="A289" s="582"/>
      <c r="B289" s="583"/>
      <c r="C289" s="566"/>
      <c r="D289" s="567"/>
      <c r="E289" s="389" t="str">
        <f>IF(A289="","",(2*$K$81*(1/SQRT(3)))+((0.0016%*ABS(A289))+0.000001450377377))</f>
        <v/>
      </c>
      <c r="F289" s="267" t="str">
        <f>IF(A289="","",ROUND(((A289+S289)-(A289-S289))/(2*E289),1)&amp;":1")</f>
        <v/>
      </c>
      <c r="G289" s="267" t="s">
        <v>2701</v>
      </c>
      <c r="H289" s="566" t="str">
        <f t="shared" ref="H289:H293" si="241">IF(A289="","",A289-C289)</f>
        <v/>
      </c>
      <c r="I289" s="567"/>
      <c r="J289" s="566" t="e">
        <f>IF(X289&lt;4,Y289,S289)</f>
        <v>#VALUE!</v>
      </c>
      <c r="K289" s="567"/>
      <c r="L289" s="284" t="e">
        <f>IF(AD289="","",IF(AD289&lt;2%,"&lt; 2%", "&gt; 2%"))</f>
        <v>#VALUE!</v>
      </c>
      <c r="M289" s="277" t="str">
        <f>IF(H289="","",IF(ABS(H289)+ABS(E289)&lt;ABS(J289),"Pass",IF(ABS(H289)-ABS(E289)&gt;ABS(J289),"Fail",IF(AND(ABS(H289)+ABS(E289)&gt;ABS(J289),ABS(H289)-ABS(E289)&lt;ABS(J289)),"-",""))))</f>
        <v/>
      </c>
      <c r="P289" s="209" t="e">
        <f>IF(X289&lt;4,-Y289,-S289)</f>
        <v>#VALUE!</v>
      </c>
      <c r="Q289" s="209" t="e">
        <f>IF(X289&lt;4,Y289,S289)</f>
        <v>#VALUE!</v>
      </c>
      <c r="S289" s="723">
        <f>(0.005%*C289)+(0.0035%*100)</f>
        <v>3.5000000000000005E-3</v>
      </c>
      <c r="T289" s="213"/>
      <c r="U289" s="214" t="str">
        <f t="shared" ref="U289:U293" si="242">IF(S289="","",E289)</f>
        <v/>
      </c>
      <c r="V289" s="214">
        <f t="shared" ref="V289:V293" si="243">IF(S289="","",_xlfn.NORM.S.INV((1+T289)/2))</f>
        <v>0</v>
      </c>
      <c r="W289" s="214" t="e">
        <f t="shared" ref="W289:W293" si="244">IF(S289="","",SQRT((S289/V289)^2-U289^2))</f>
        <v>#DIV/0!</v>
      </c>
      <c r="X289" s="272" t="e">
        <f t="shared" ref="X289:X293" si="245">IF(S289="","",ROUND(((A289+S289)-(A289-S289))/(2*E289),1))</f>
        <v>#VALUE!</v>
      </c>
      <c r="Y289" s="239" t="e">
        <f t="shared" ref="Y289:Y293" si="246">IF(X289&gt;=4,S289,S289-U289*(1.04-EXP(0.38*LN(X289)-0.54)))</f>
        <v>#VALUE!</v>
      </c>
      <c r="Z289" s="214" t="e">
        <f t="shared" ref="Z289:Z293" si="247">IF(S289="","",SQRT(W289^2+U289^2))</f>
        <v>#DIV/0!</v>
      </c>
      <c r="AA289" s="214" t="e">
        <f t="shared" ref="AA289:AA293" si="248">IF(S289="","",S289/W289)</f>
        <v>#DIV/0!</v>
      </c>
      <c r="AB289" s="272" t="e">
        <f t="shared" ref="AB289:AB293" si="249">IF(S289="","",Y289/Z289)</f>
        <v>#VALUE!</v>
      </c>
      <c r="AC289" s="272" t="e">
        <f t="shared" ref="AC289:AC293" si="250">IF(S289="","",W289/Z289)</f>
        <v>#DIV/0!</v>
      </c>
      <c r="AD289" s="213" t="e">
        <f>IF(S289="","",2*(BIVAR((-AA289),AB289,AC289)-BIVAR(-AA289,-AB289,AC289)))</f>
        <v>#VALUE!</v>
      </c>
      <c r="AE289" s="215" t="e">
        <f>IF(S289="","",2*(BIVAR(AA289,-AB289,AC289)-BIVAR(-AA289,-AB289,AC289)))</f>
        <v>#VALUE!</v>
      </c>
    </row>
    <row r="290" spans="1:31" ht="15.75" customHeight="1" x14ac:dyDescent="0.55000000000000004">
      <c r="A290" s="582"/>
      <c r="B290" s="583"/>
      <c r="C290" s="566"/>
      <c r="D290" s="567"/>
      <c r="E290" s="279" t="str">
        <f t="shared" ref="E290:E293" si="251">IF(A290="","",(2*$K$81*(1/SQRT(3)))+((0.0016%*ABS(A290))+0.000001450377377))</f>
        <v/>
      </c>
      <c r="F290" s="267" t="str">
        <f t="shared" ref="F290:F293" si="252">IF(A290="","",ROUND(((A290+S290)-(A290-S290))/(2*E290),1)&amp;":1")</f>
        <v/>
      </c>
      <c r="G290" s="267" t="s">
        <v>2702</v>
      </c>
      <c r="H290" s="566" t="str">
        <f t="shared" si="241"/>
        <v/>
      </c>
      <c r="I290" s="567"/>
      <c r="J290" s="566" t="e">
        <f t="shared" ref="J290:J293" si="253">IF(X290&lt;4,Y290,S290)</f>
        <v>#VALUE!</v>
      </c>
      <c r="K290" s="567"/>
      <c r="L290" s="284" t="e">
        <f t="shared" ref="L290:L293" si="254">IF(AD290="","",IF(AD290&lt;2%,"&lt; 2%", "&gt; 2%"))</f>
        <v>#VALUE!</v>
      </c>
      <c r="M290" s="277" t="str">
        <f t="shared" ref="M290:M293" si="255">IF(H290="","",IF(ABS(H290)+ABS(E290)&lt;ABS(J290),"Pass",IF(ABS(H290)-ABS(E290)&gt;ABS(J290),"Fail",IF(AND(ABS(H290)+ABS(E290)&gt;ABS(J290),ABS(H290)-ABS(E290)&lt;ABS(J290)),"-",""))))</f>
        <v/>
      </c>
      <c r="P290" s="209" t="e">
        <f t="shared" ref="P290:P293" si="256">IF(X290&lt;4,-Y290,-S290)</f>
        <v>#VALUE!</v>
      </c>
      <c r="Q290" s="209" t="e">
        <f t="shared" ref="Q290:Q293" si="257">IF(X290&lt;4,Y290,S290)</f>
        <v>#VALUE!</v>
      </c>
      <c r="S290" s="727">
        <f>(0.004%*C290)+(0.0007%*1)</f>
        <v>6.9999999999999999E-6</v>
      </c>
      <c r="T290" s="183"/>
      <c r="U290" s="279" t="str">
        <f t="shared" si="242"/>
        <v/>
      </c>
      <c r="V290" s="279">
        <f t="shared" si="243"/>
        <v>0</v>
      </c>
      <c r="W290" s="279" t="e">
        <f t="shared" si="244"/>
        <v>#DIV/0!</v>
      </c>
      <c r="X290" s="267" t="e">
        <f t="shared" si="245"/>
        <v>#VALUE!</v>
      </c>
      <c r="Y290" s="278" t="e">
        <f t="shared" si="246"/>
        <v>#VALUE!</v>
      </c>
      <c r="Z290" s="279" t="e">
        <f t="shared" si="247"/>
        <v>#DIV/0!</v>
      </c>
      <c r="AA290" s="279" t="e">
        <f t="shared" si="248"/>
        <v>#DIV/0!</v>
      </c>
      <c r="AB290" s="267" t="e">
        <f t="shared" si="249"/>
        <v>#VALUE!</v>
      </c>
      <c r="AC290" s="267" t="e">
        <f t="shared" si="250"/>
        <v>#DIV/0!</v>
      </c>
      <c r="AD290" s="183" t="e">
        <f>IF(S290="","",2*(BIVAR((-AA290),AB290,AC290)-BIVAR(-AA290,-AB290,AC290)))</f>
        <v>#VALUE!</v>
      </c>
      <c r="AE290" s="184" t="e">
        <f>IF(S290="","",2*(BIVAR(AA290,-AB290,AC290)-BIVAR(-AA290,-AB290,AC290)))</f>
        <v>#VALUE!</v>
      </c>
    </row>
    <row r="291" spans="1:31" ht="15.75" customHeight="1" x14ac:dyDescent="0.55000000000000004">
      <c r="A291" s="582"/>
      <c r="B291" s="583"/>
      <c r="C291" s="566"/>
      <c r="D291" s="567"/>
      <c r="E291" s="279" t="str">
        <f t="shared" si="251"/>
        <v/>
      </c>
      <c r="F291" s="267" t="str">
        <f t="shared" si="252"/>
        <v/>
      </c>
      <c r="G291" s="267" t="s">
        <v>2702</v>
      </c>
      <c r="H291" s="566" t="str">
        <f t="shared" si="241"/>
        <v/>
      </c>
      <c r="I291" s="567"/>
      <c r="J291" s="566" t="e">
        <f t="shared" si="253"/>
        <v>#VALUE!</v>
      </c>
      <c r="K291" s="567"/>
      <c r="L291" s="284" t="e">
        <f t="shared" si="254"/>
        <v>#VALUE!</v>
      </c>
      <c r="M291" s="277" t="str">
        <f t="shared" si="255"/>
        <v/>
      </c>
      <c r="P291" s="209" t="e">
        <f t="shared" si="256"/>
        <v>#VALUE!</v>
      </c>
      <c r="Q291" s="209" t="e">
        <f t="shared" si="257"/>
        <v>#VALUE!</v>
      </c>
      <c r="S291" s="726">
        <f>(0.0035%*C291)+(0.0005%*10)</f>
        <v>5.0000000000000002E-5</v>
      </c>
      <c r="T291" s="183"/>
      <c r="U291" s="279" t="str">
        <f t="shared" si="242"/>
        <v/>
      </c>
      <c r="V291" s="279">
        <f t="shared" si="243"/>
        <v>0</v>
      </c>
      <c r="W291" s="279" t="e">
        <f t="shared" si="244"/>
        <v>#DIV/0!</v>
      </c>
      <c r="X291" s="267" t="e">
        <f t="shared" si="245"/>
        <v>#VALUE!</v>
      </c>
      <c r="Y291" s="278" t="e">
        <f t="shared" si="246"/>
        <v>#VALUE!</v>
      </c>
      <c r="Z291" s="279" t="e">
        <f t="shared" si="247"/>
        <v>#DIV/0!</v>
      </c>
      <c r="AA291" s="279" t="e">
        <f t="shared" si="248"/>
        <v>#DIV/0!</v>
      </c>
      <c r="AB291" s="267" t="e">
        <f t="shared" si="249"/>
        <v>#VALUE!</v>
      </c>
      <c r="AC291" s="267" t="e">
        <f t="shared" si="250"/>
        <v>#DIV/0!</v>
      </c>
      <c r="AD291" s="183" t="e">
        <f>IF(S291="","",2*(BIVAR((-AA291),AB291,AC291)-BIVAR(-AA291,-AB291,AC291)))</f>
        <v>#VALUE!</v>
      </c>
      <c r="AE291" s="184" t="e">
        <f>IF(S291="","",2*(BIVAR(AA291,-AB291,AC291)-BIVAR(-AA291,-AB291,AC291)))</f>
        <v>#VALUE!</v>
      </c>
    </row>
    <row r="292" spans="1:31" ht="15.75" customHeight="1" x14ac:dyDescent="0.55000000000000004">
      <c r="A292" s="582"/>
      <c r="B292" s="583"/>
      <c r="C292" s="566"/>
      <c r="D292" s="567"/>
      <c r="E292" s="279" t="str">
        <f t="shared" si="251"/>
        <v/>
      </c>
      <c r="F292" s="267" t="str">
        <f t="shared" si="252"/>
        <v/>
      </c>
      <c r="G292" s="267" t="s">
        <v>2702</v>
      </c>
      <c r="H292" s="566" t="str">
        <f t="shared" si="241"/>
        <v/>
      </c>
      <c r="I292" s="567"/>
      <c r="J292" s="566" t="e">
        <f t="shared" si="253"/>
        <v>#VALUE!</v>
      </c>
      <c r="K292" s="567"/>
      <c r="L292" s="284" t="e">
        <f t="shared" si="254"/>
        <v>#VALUE!</v>
      </c>
      <c r="M292" s="277" t="str">
        <f t="shared" si="255"/>
        <v/>
      </c>
      <c r="P292" s="209" t="e">
        <f t="shared" si="256"/>
        <v>#VALUE!</v>
      </c>
      <c r="Q292" s="209" t="e">
        <f t="shared" si="257"/>
        <v>#VALUE!</v>
      </c>
      <c r="S292" s="725">
        <f>(0.0045%*C292)+(0.0006%*100)</f>
        <v>5.9999999999999995E-4</v>
      </c>
      <c r="T292" s="183"/>
      <c r="U292" s="279" t="str">
        <f t="shared" si="242"/>
        <v/>
      </c>
      <c r="V292" s="279">
        <f t="shared" si="243"/>
        <v>0</v>
      </c>
      <c r="W292" s="279" t="e">
        <f t="shared" si="244"/>
        <v>#DIV/0!</v>
      </c>
      <c r="X292" s="267" t="e">
        <f t="shared" si="245"/>
        <v>#VALUE!</v>
      </c>
      <c r="Y292" s="278" t="e">
        <f t="shared" si="246"/>
        <v>#VALUE!</v>
      </c>
      <c r="Z292" s="279" t="e">
        <f t="shared" si="247"/>
        <v>#DIV/0!</v>
      </c>
      <c r="AA292" s="279" t="e">
        <f t="shared" si="248"/>
        <v>#DIV/0!</v>
      </c>
      <c r="AB292" s="267" t="e">
        <f t="shared" si="249"/>
        <v>#VALUE!</v>
      </c>
      <c r="AC292" s="267" t="e">
        <f t="shared" si="250"/>
        <v>#DIV/0!</v>
      </c>
      <c r="AD292" s="183" t="e">
        <f>IF(S292="","",2*(BIVAR((-AA292),AB292,AC292)-BIVAR(-AA292,-AB292,AC292)))</f>
        <v>#VALUE!</v>
      </c>
      <c r="AE292" s="184" t="e">
        <f>IF(S292="","",2*(BIVAR(AA292,-AB292,AC292)-BIVAR(-AA292,-AB292,AC292)))</f>
        <v>#VALUE!</v>
      </c>
    </row>
    <row r="293" spans="1:31" ht="15.75" customHeight="1" thickBot="1" x14ac:dyDescent="0.6">
      <c r="A293" s="576"/>
      <c r="B293" s="577"/>
      <c r="C293" s="578"/>
      <c r="D293" s="578"/>
      <c r="E293" s="283" t="str">
        <f t="shared" si="251"/>
        <v/>
      </c>
      <c r="F293" s="270" t="str">
        <f t="shared" si="252"/>
        <v/>
      </c>
      <c r="G293" s="270" t="s">
        <v>2702</v>
      </c>
      <c r="H293" s="578" t="str">
        <f t="shared" si="241"/>
        <v/>
      </c>
      <c r="I293" s="578"/>
      <c r="J293" s="579" t="e">
        <f t="shared" si="253"/>
        <v>#VALUE!</v>
      </c>
      <c r="K293" s="580"/>
      <c r="L293" s="188" t="e">
        <f t="shared" si="254"/>
        <v>#VALUE!</v>
      </c>
      <c r="M293" s="276" t="str">
        <f t="shared" si="255"/>
        <v/>
      </c>
      <c r="P293" s="209" t="e">
        <f t="shared" si="256"/>
        <v>#VALUE!</v>
      </c>
      <c r="Q293" s="209" t="e">
        <f t="shared" si="257"/>
        <v>#VALUE!</v>
      </c>
      <c r="S293" s="398">
        <f>(0.0045%*C293)+(0.001%*1000)</f>
        <v>0.01</v>
      </c>
      <c r="T293" s="185"/>
      <c r="U293" s="283" t="str">
        <f t="shared" si="242"/>
        <v/>
      </c>
      <c r="V293" s="283">
        <f t="shared" si="243"/>
        <v>0</v>
      </c>
      <c r="W293" s="283" t="e">
        <f t="shared" si="244"/>
        <v>#DIV/0!</v>
      </c>
      <c r="X293" s="270" t="e">
        <f t="shared" si="245"/>
        <v>#VALUE!</v>
      </c>
      <c r="Y293" s="282" t="e">
        <f t="shared" si="246"/>
        <v>#VALUE!</v>
      </c>
      <c r="Z293" s="283" t="e">
        <f t="shared" si="247"/>
        <v>#DIV/0!</v>
      </c>
      <c r="AA293" s="283" t="e">
        <f t="shared" si="248"/>
        <v>#DIV/0!</v>
      </c>
      <c r="AB293" s="270" t="e">
        <f t="shared" si="249"/>
        <v>#VALUE!</v>
      </c>
      <c r="AC293" s="270" t="e">
        <f t="shared" si="250"/>
        <v>#DIV/0!</v>
      </c>
      <c r="AD293" s="185" t="e">
        <f>IF(S293="","",2*(BIVAR((-AA293),AB293,AC293)-BIVAR(-AA293,-AB293,AC293)))</f>
        <v>#VALUE!</v>
      </c>
      <c r="AE293" s="187" t="e">
        <f>IF(S293="","",2*(BIVAR(AA293,-AB293,AC293)-BIVAR(-AA293,-AB293,AC293)))</f>
        <v>#VALUE!</v>
      </c>
    </row>
    <row r="294" spans="1:31" ht="15.75" customHeight="1" x14ac:dyDescent="0.55000000000000004">
      <c r="A294" s="293"/>
      <c r="B294" s="293"/>
      <c r="C294" s="294"/>
      <c r="D294" s="294"/>
      <c r="E294" s="294"/>
      <c r="F294" s="269"/>
      <c r="G294" s="269"/>
      <c r="H294" s="294"/>
      <c r="I294" s="294"/>
      <c r="J294" s="294"/>
      <c r="K294" s="294"/>
      <c r="L294" s="269"/>
      <c r="M294" s="275"/>
      <c r="P294" s="209"/>
      <c r="Q294" s="209"/>
      <c r="S294" s="293"/>
      <c r="T294" s="295"/>
      <c r="U294" s="294"/>
      <c r="V294" s="294"/>
      <c r="W294" s="294"/>
      <c r="X294" s="269"/>
      <c r="Y294" s="293"/>
      <c r="Z294" s="294"/>
      <c r="AA294" s="294"/>
      <c r="AB294" s="269"/>
      <c r="AC294" s="269"/>
      <c r="AD294" s="295"/>
      <c r="AE294" s="295"/>
    </row>
    <row r="295" spans="1:31" ht="15.75" customHeight="1" thickBot="1" x14ac:dyDescent="0.6"/>
    <row r="296" spans="1:31" ht="18.75" customHeight="1" thickBot="1" x14ac:dyDescent="0.6">
      <c r="A296" s="418" t="s">
        <v>2719</v>
      </c>
      <c r="B296" s="419"/>
      <c r="C296" s="419"/>
      <c r="D296" s="419"/>
      <c r="E296" s="419"/>
      <c r="F296" s="419"/>
      <c r="G296" s="419"/>
      <c r="H296" s="419"/>
      <c r="I296" s="419"/>
      <c r="J296" s="419"/>
      <c r="K296" s="419"/>
      <c r="L296" s="419"/>
      <c r="M296" s="420"/>
      <c r="S296" s="418" t="s">
        <v>2619</v>
      </c>
      <c r="T296" s="419"/>
      <c r="U296" s="419"/>
      <c r="V296" s="419"/>
      <c r="W296" s="419"/>
      <c r="X296" s="419"/>
      <c r="Y296" s="419"/>
      <c r="Z296" s="419"/>
      <c r="AA296" s="419"/>
      <c r="AB296" s="419"/>
      <c r="AC296" s="419"/>
      <c r="AD296" s="419"/>
      <c r="AE296" s="420"/>
    </row>
    <row r="297" spans="1:31" ht="33.299999999999997" thickBot="1" x14ac:dyDescent="0.6">
      <c r="A297" s="470" t="s">
        <v>0</v>
      </c>
      <c r="B297" s="471"/>
      <c r="C297" s="472" t="s">
        <v>2</v>
      </c>
      <c r="D297" s="471"/>
      <c r="E297" s="271" t="s">
        <v>1771</v>
      </c>
      <c r="F297" s="271" t="s">
        <v>1772</v>
      </c>
      <c r="G297" s="271" t="s">
        <v>1</v>
      </c>
      <c r="H297" s="472" t="s">
        <v>3</v>
      </c>
      <c r="I297" s="471"/>
      <c r="J297" s="472" t="s">
        <v>5</v>
      </c>
      <c r="K297" s="471"/>
      <c r="L297" s="182" t="s">
        <v>2623</v>
      </c>
      <c r="M297" s="27" t="s">
        <v>2621</v>
      </c>
      <c r="P297" s="99" t="s">
        <v>58</v>
      </c>
      <c r="Q297" s="99" t="s">
        <v>59</v>
      </c>
      <c r="S297" s="240" t="s">
        <v>2607</v>
      </c>
      <c r="T297" s="24" t="s">
        <v>2608</v>
      </c>
      <c r="U297" s="24" t="s">
        <v>2609</v>
      </c>
      <c r="V297" s="24" t="s">
        <v>2610</v>
      </c>
      <c r="W297" s="24" t="s">
        <v>2611</v>
      </c>
      <c r="X297" s="24" t="s">
        <v>2620</v>
      </c>
      <c r="Y297" s="24" t="s">
        <v>2613</v>
      </c>
      <c r="Z297" s="24" t="s">
        <v>2612</v>
      </c>
      <c r="AA297" s="24" t="s">
        <v>2614</v>
      </c>
      <c r="AB297" s="24" t="s">
        <v>2615</v>
      </c>
      <c r="AC297" s="24" t="s">
        <v>2616</v>
      </c>
      <c r="AD297" s="24" t="s">
        <v>2617</v>
      </c>
      <c r="AE297" s="25" t="s">
        <v>2618</v>
      </c>
    </row>
    <row r="298" spans="1:31" ht="15.75" customHeight="1" x14ac:dyDescent="0.65">
      <c r="A298" s="582"/>
      <c r="B298" s="583"/>
      <c r="C298" s="566"/>
      <c r="D298" s="567"/>
      <c r="E298" s="389" t="str">
        <f>IF(A298="","",(2*$K$81*(1/SQRT(3)))+((0.0016%*ABS(A298))+0.000001450377377))</f>
        <v/>
      </c>
      <c r="F298" s="267" t="str">
        <f>IF(A298="","",ROUND(((A298+S298)-(A298-S298))/(2*E298),1)&amp;":1")</f>
        <v/>
      </c>
      <c r="G298" s="267" t="s">
        <v>2692</v>
      </c>
      <c r="H298" s="566" t="str">
        <f t="shared" ref="H298:H304" si="258">IF(A298="","",A298-C298)</f>
        <v/>
      </c>
      <c r="I298" s="567"/>
      <c r="J298" s="566" t="e">
        <f>IF(X298&lt;4,Y298,S298)</f>
        <v>#VALUE!</v>
      </c>
      <c r="K298" s="567"/>
      <c r="L298" s="284" t="e">
        <f>IF(AD298="","",IF(AD298&lt;2%,"&lt; 2%", "&gt; 2%"))</f>
        <v>#VALUE!</v>
      </c>
      <c r="M298" s="277" t="str">
        <f>IF(H298="","",IF(ABS(H298)+ABS(E298)&lt;ABS(J298),"Pass",IF(ABS(H298)-ABS(E298)&gt;ABS(J298),"Fail",IF(AND(ABS(H298)+ABS(E298)&gt;ABS(J298),ABS(H298)-ABS(E298)&lt;ABS(J298)),"-",""))))</f>
        <v/>
      </c>
      <c r="P298" s="209" t="e">
        <f>IF(X298&lt;4,-Y298,-S298)</f>
        <v>#VALUE!</v>
      </c>
      <c r="Q298" s="209" t="e">
        <f>IF(X298&lt;4,Y298,S298)</f>
        <v>#VALUE!</v>
      </c>
      <c r="S298" s="729">
        <f>(0.01%*C298)+(0.004%*100)</f>
        <v>4.0000000000000001E-3</v>
      </c>
      <c r="T298" s="213"/>
      <c r="U298" s="214" t="str">
        <f t="shared" ref="U298:U304" si="259">IF(S298="","",E298)</f>
        <v/>
      </c>
      <c r="V298" s="214">
        <f t="shared" ref="V298:V304" si="260">IF(S298="","",_xlfn.NORM.S.INV((1+T298)/2))</f>
        <v>0</v>
      </c>
      <c r="W298" s="214" t="e">
        <f t="shared" ref="W298:W304" si="261">IF(S298="","",SQRT((S298/V298)^2-U298^2))</f>
        <v>#DIV/0!</v>
      </c>
      <c r="X298" s="272" t="e">
        <f t="shared" ref="X298:X304" si="262">IF(S298="","",ROUND(((A298+S298)-(A298-S298))/(2*E298),1))</f>
        <v>#VALUE!</v>
      </c>
      <c r="Y298" s="239" t="e">
        <f t="shared" ref="Y298:Y304" si="263">IF(X298&gt;=4,S298,S298-U298*(1.04-EXP(0.38*LN(X298)-0.54)))</f>
        <v>#VALUE!</v>
      </c>
      <c r="Z298" s="214" t="e">
        <f t="shared" ref="Z298:Z304" si="264">IF(S298="","",SQRT(W298^2+U298^2))</f>
        <v>#DIV/0!</v>
      </c>
      <c r="AA298" s="214" t="e">
        <f t="shared" ref="AA298:AA304" si="265">IF(S298="","",S298/W298)</f>
        <v>#DIV/0!</v>
      </c>
      <c r="AB298" s="272" t="e">
        <f t="shared" ref="AB298:AB304" si="266">IF(S298="","",Y298/Z298)</f>
        <v>#VALUE!</v>
      </c>
      <c r="AC298" s="272" t="e">
        <f t="shared" ref="AC298:AC304" si="267">IF(S298="","",W298/Z298)</f>
        <v>#DIV/0!</v>
      </c>
      <c r="AD298" s="213" t="e">
        <f>IF(S298="","",2*(BIVAR((-AA298),AB298,AC298)-BIVAR(-AA298,-AB298,AC298)))</f>
        <v>#VALUE!</v>
      </c>
      <c r="AE298" s="215" t="e">
        <f>IF(S298="","",2*(BIVAR(AA298,-AB298,AC298)-BIVAR(-AA298,-AB298,AC298)))</f>
        <v>#VALUE!</v>
      </c>
    </row>
    <row r="299" spans="1:31" ht="15.75" customHeight="1" x14ac:dyDescent="0.65">
      <c r="A299" s="582"/>
      <c r="B299" s="583"/>
      <c r="C299" s="566"/>
      <c r="D299" s="567"/>
      <c r="E299" s="279" t="str">
        <f t="shared" ref="E299:E304" si="268">IF(A299="","",(2*$K$81*(1/SQRT(3)))+((0.0016%*ABS(A299))+0.000001450377377))</f>
        <v/>
      </c>
      <c r="F299" s="267" t="str">
        <f t="shared" ref="F299:F304" si="269">IF(A299="","",ROUND(((A299+S299)-(A299-S299))/(2*E299),1)&amp;":1")</f>
        <v/>
      </c>
      <c r="G299" s="267" t="s">
        <v>2692</v>
      </c>
      <c r="H299" s="566" t="str">
        <f t="shared" si="258"/>
        <v/>
      </c>
      <c r="I299" s="567"/>
      <c r="J299" s="566" t="e">
        <f t="shared" ref="J299:J304" si="270">IF(X299&lt;4,Y299,S299)</f>
        <v>#VALUE!</v>
      </c>
      <c r="K299" s="567"/>
      <c r="L299" s="284" t="e">
        <f t="shared" ref="L299:L304" si="271">IF(AD299="","",IF(AD299&lt;2%,"&lt; 2%", "&gt; 2%"))</f>
        <v>#VALUE!</v>
      </c>
      <c r="M299" s="277" t="str">
        <f t="shared" ref="M299:M304" si="272">IF(H299="","",IF(ABS(H299)+ABS(E299)&lt;ABS(J299),"Pass",IF(ABS(H299)-ABS(E299)&gt;ABS(J299),"Fail",IF(AND(ABS(H299)+ABS(E299)&gt;ABS(J299),ABS(H299)-ABS(E299)&lt;ABS(J299)),"-",""))))</f>
        <v/>
      </c>
      <c r="P299" s="209" t="e">
        <f t="shared" ref="P299:P304" si="273">IF(X299&lt;4,-Y299,-S299)</f>
        <v>#VALUE!</v>
      </c>
      <c r="Q299" s="209" t="e">
        <f t="shared" ref="Q299:Q304" si="274">IF(X299&lt;4,Y299,S299)</f>
        <v>#VALUE!</v>
      </c>
      <c r="S299" s="730">
        <f>(0.01%*C299)+(0.001%*1)</f>
        <v>1.0000000000000001E-5</v>
      </c>
      <c r="T299" s="183"/>
      <c r="U299" s="279" t="str">
        <f t="shared" si="259"/>
        <v/>
      </c>
      <c r="V299" s="279">
        <f t="shared" si="260"/>
        <v>0</v>
      </c>
      <c r="W299" s="279" t="e">
        <f t="shared" si="261"/>
        <v>#DIV/0!</v>
      </c>
      <c r="X299" s="267" t="e">
        <f t="shared" si="262"/>
        <v>#VALUE!</v>
      </c>
      <c r="Y299" s="278" t="e">
        <f t="shared" si="263"/>
        <v>#VALUE!</v>
      </c>
      <c r="Z299" s="279" t="e">
        <f t="shared" si="264"/>
        <v>#DIV/0!</v>
      </c>
      <c r="AA299" s="279" t="e">
        <f t="shared" si="265"/>
        <v>#DIV/0!</v>
      </c>
      <c r="AB299" s="267" t="e">
        <f t="shared" si="266"/>
        <v>#VALUE!</v>
      </c>
      <c r="AC299" s="267" t="e">
        <f t="shared" si="267"/>
        <v>#DIV/0!</v>
      </c>
      <c r="AD299" s="183" t="e">
        <f>IF(S299="","",2*(BIVAR((-AA299),AB299,AC299)-BIVAR(-AA299,-AB299,AC299)))</f>
        <v>#VALUE!</v>
      </c>
      <c r="AE299" s="184" t="e">
        <f>IF(S299="","",2*(BIVAR(AA299,-AB299,AC299)-BIVAR(-AA299,-AB299,AC299)))</f>
        <v>#VALUE!</v>
      </c>
    </row>
    <row r="300" spans="1:31" ht="15.75" customHeight="1" x14ac:dyDescent="0.65">
      <c r="A300" s="582"/>
      <c r="B300" s="583"/>
      <c r="C300" s="566"/>
      <c r="D300" s="567"/>
      <c r="E300" s="279" t="str">
        <f t="shared" si="268"/>
        <v/>
      </c>
      <c r="F300" s="267" t="str">
        <f t="shared" si="269"/>
        <v/>
      </c>
      <c r="G300" s="267" t="s">
        <v>2692</v>
      </c>
      <c r="H300" s="566" t="str">
        <f t="shared" si="258"/>
        <v/>
      </c>
      <c r="I300" s="567"/>
      <c r="J300" s="566" t="e">
        <f t="shared" si="270"/>
        <v>#VALUE!</v>
      </c>
      <c r="K300" s="567"/>
      <c r="L300" s="284" t="e">
        <f t="shared" si="271"/>
        <v>#VALUE!</v>
      </c>
      <c r="M300" s="277" t="str">
        <f t="shared" si="272"/>
        <v/>
      </c>
      <c r="P300" s="209" t="e">
        <f t="shared" si="273"/>
        <v>#VALUE!</v>
      </c>
      <c r="Q300" s="209" t="e">
        <f t="shared" si="274"/>
        <v>#VALUE!</v>
      </c>
      <c r="S300" s="731">
        <f>(0.01%*C300)+(0.001%*10)</f>
        <v>1E-4</v>
      </c>
      <c r="T300" s="183"/>
      <c r="U300" s="279" t="str">
        <f t="shared" si="259"/>
        <v/>
      </c>
      <c r="V300" s="279">
        <f t="shared" si="260"/>
        <v>0</v>
      </c>
      <c r="W300" s="279" t="e">
        <f t="shared" si="261"/>
        <v>#DIV/0!</v>
      </c>
      <c r="X300" s="267" t="e">
        <f t="shared" si="262"/>
        <v>#VALUE!</v>
      </c>
      <c r="Y300" s="278" t="e">
        <f t="shared" si="263"/>
        <v>#VALUE!</v>
      </c>
      <c r="Z300" s="279" t="e">
        <f t="shared" si="264"/>
        <v>#DIV/0!</v>
      </c>
      <c r="AA300" s="279" t="e">
        <f t="shared" si="265"/>
        <v>#DIV/0!</v>
      </c>
      <c r="AB300" s="267" t="e">
        <f t="shared" si="266"/>
        <v>#VALUE!</v>
      </c>
      <c r="AC300" s="267" t="e">
        <f t="shared" si="267"/>
        <v>#DIV/0!</v>
      </c>
      <c r="AD300" s="183" t="e">
        <f>IF(S300="","",2*(BIVAR((-AA300),AB300,AC300)-BIVAR(-AA300,-AB300,AC300)))</f>
        <v>#VALUE!</v>
      </c>
      <c r="AE300" s="184" t="e">
        <f>IF(S300="","",2*(BIVAR(AA300,-AB300,AC300)-BIVAR(-AA300,-AB300,AC300)))</f>
        <v>#VALUE!</v>
      </c>
    </row>
    <row r="301" spans="1:31" ht="15.75" customHeight="1" x14ac:dyDescent="0.65">
      <c r="A301" s="582"/>
      <c r="B301" s="583"/>
      <c r="C301" s="566"/>
      <c r="D301" s="567"/>
      <c r="E301" s="279" t="str">
        <f t="shared" si="268"/>
        <v/>
      </c>
      <c r="F301" s="267" t="str">
        <f t="shared" si="269"/>
        <v/>
      </c>
      <c r="G301" s="267" t="s">
        <v>2692</v>
      </c>
      <c r="H301" s="566" t="str">
        <f t="shared" si="258"/>
        <v/>
      </c>
      <c r="I301" s="567"/>
      <c r="J301" s="566" t="e">
        <f t="shared" si="270"/>
        <v>#VALUE!</v>
      </c>
      <c r="K301" s="567"/>
      <c r="L301" s="284" t="e">
        <f t="shared" si="271"/>
        <v>#VALUE!</v>
      </c>
      <c r="M301" s="277" t="str">
        <f t="shared" si="272"/>
        <v/>
      </c>
      <c r="P301" s="209" t="e">
        <f t="shared" si="273"/>
        <v>#VALUE!</v>
      </c>
      <c r="Q301" s="209" t="e">
        <f t="shared" si="274"/>
        <v>#VALUE!</v>
      </c>
      <c r="S301" s="732">
        <f>(0.01%*C301)+(0.001%*100)</f>
        <v>1E-3</v>
      </c>
      <c r="T301" s="183"/>
      <c r="U301" s="279" t="str">
        <f t="shared" si="259"/>
        <v/>
      </c>
      <c r="V301" s="279">
        <f t="shared" si="260"/>
        <v>0</v>
      </c>
      <c r="W301" s="279" t="e">
        <f t="shared" si="261"/>
        <v>#DIV/0!</v>
      </c>
      <c r="X301" s="267" t="e">
        <f t="shared" si="262"/>
        <v>#VALUE!</v>
      </c>
      <c r="Y301" s="278" t="e">
        <f t="shared" si="263"/>
        <v>#VALUE!</v>
      </c>
      <c r="Z301" s="279" t="e">
        <f t="shared" si="264"/>
        <v>#DIV/0!</v>
      </c>
      <c r="AA301" s="279" t="e">
        <f t="shared" si="265"/>
        <v>#DIV/0!</v>
      </c>
      <c r="AB301" s="267" t="e">
        <f t="shared" si="266"/>
        <v>#VALUE!</v>
      </c>
      <c r="AC301" s="267" t="e">
        <f t="shared" si="267"/>
        <v>#DIV/0!</v>
      </c>
      <c r="AD301" s="183" t="e">
        <f>IF(S301="","",2*(BIVAR((-AA301),AB301,AC301)-BIVAR(-AA301,-AB301,AC301)))</f>
        <v>#VALUE!</v>
      </c>
      <c r="AE301" s="184" t="e">
        <f>IF(S301="","",2*(BIVAR(AA301,-AB301,AC301)-BIVAR(-AA301,-AB301,AC301)))</f>
        <v>#VALUE!</v>
      </c>
    </row>
    <row r="302" spans="1:31" ht="15.75" customHeight="1" x14ac:dyDescent="0.65">
      <c r="A302" s="582"/>
      <c r="B302" s="583"/>
      <c r="C302" s="566"/>
      <c r="D302" s="567"/>
      <c r="E302" s="279" t="str">
        <f t="shared" si="268"/>
        <v/>
      </c>
      <c r="F302" s="267" t="str">
        <f t="shared" si="269"/>
        <v/>
      </c>
      <c r="G302" s="267" t="s">
        <v>2692</v>
      </c>
      <c r="H302" s="566" t="str">
        <f t="shared" si="258"/>
        <v/>
      </c>
      <c r="I302" s="567"/>
      <c r="J302" s="566" t="e">
        <f t="shared" si="270"/>
        <v>#VALUE!</v>
      </c>
      <c r="K302" s="567"/>
      <c r="L302" s="284" t="e">
        <f t="shared" si="271"/>
        <v>#VALUE!</v>
      </c>
      <c r="M302" s="277" t="str">
        <f t="shared" si="272"/>
        <v/>
      </c>
      <c r="P302" s="209" t="e">
        <f t="shared" si="273"/>
        <v>#VALUE!</v>
      </c>
      <c r="Q302" s="209" t="e">
        <f t="shared" si="274"/>
        <v>#VALUE!</v>
      </c>
      <c r="S302" s="730">
        <f>(0.01%*C302)+(0.001%*1)</f>
        <v>1.0000000000000001E-5</v>
      </c>
      <c r="T302" s="183"/>
      <c r="U302" s="279" t="str">
        <f t="shared" si="259"/>
        <v/>
      </c>
      <c r="V302" s="279">
        <f t="shared" si="260"/>
        <v>0</v>
      </c>
      <c r="W302" s="279" t="e">
        <f t="shared" si="261"/>
        <v>#DIV/0!</v>
      </c>
      <c r="X302" s="267" t="e">
        <f t="shared" si="262"/>
        <v>#VALUE!</v>
      </c>
      <c r="Y302" s="278" t="e">
        <f t="shared" si="263"/>
        <v>#VALUE!</v>
      </c>
      <c r="Z302" s="279" t="e">
        <f t="shared" si="264"/>
        <v>#DIV/0!</v>
      </c>
      <c r="AA302" s="279" t="e">
        <f t="shared" si="265"/>
        <v>#DIV/0!</v>
      </c>
      <c r="AB302" s="267" t="e">
        <f t="shared" si="266"/>
        <v>#VALUE!</v>
      </c>
      <c r="AC302" s="267" t="e">
        <f t="shared" si="267"/>
        <v>#DIV/0!</v>
      </c>
      <c r="AD302" s="183" t="e">
        <f>IF(S302="","",2*(BIVAR((-AA302),AB302,AC302)-BIVAR(-AA302,-AB302,AC302)))</f>
        <v>#VALUE!</v>
      </c>
      <c r="AE302" s="184" t="e">
        <f>IF(S302="","",2*(BIVAR(AA302,-AB302,AC302)-BIVAR(-AA302,-AB302,AC302)))</f>
        <v>#VALUE!</v>
      </c>
    </row>
    <row r="303" spans="1:31" ht="15.75" customHeight="1" x14ac:dyDescent="0.65">
      <c r="A303" s="582"/>
      <c r="B303" s="583"/>
      <c r="C303" s="566"/>
      <c r="D303" s="567"/>
      <c r="E303" s="279" t="str">
        <f t="shared" si="268"/>
        <v/>
      </c>
      <c r="F303" s="267" t="str">
        <f t="shared" si="269"/>
        <v/>
      </c>
      <c r="G303" s="267" t="s">
        <v>2692</v>
      </c>
      <c r="H303" s="566" t="str">
        <f t="shared" si="258"/>
        <v/>
      </c>
      <c r="I303" s="567"/>
      <c r="J303" s="566" t="e">
        <f t="shared" si="270"/>
        <v>#VALUE!</v>
      </c>
      <c r="K303" s="567"/>
      <c r="L303" s="284" t="e">
        <f t="shared" si="271"/>
        <v>#VALUE!</v>
      </c>
      <c r="M303" s="277" t="str">
        <f t="shared" si="272"/>
        <v/>
      </c>
      <c r="P303" s="209" t="e">
        <f t="shared" si="273"/>
        <v>#VALUE!</v>
      </c>
      <c r="Q303" s="209" t="e">
        <f t="shared" si="274"/>
        <v>#VALUE!</v>
      </c>
      <c r="S303" s="731">
        <f>(0.04%*C303)+(0.001%*10)</f>
        <v>1E-4</v>
      </c>
      <c r="T303" s="183"/>
      <c r="U303" s="279" t="str">
        <f t="shared" si="259"/>
        <v/>
      </c>
      <c r="V303" s="279">
        <f t="shared" si="260"/>
        <v>0</v>
      </c>
      <c r="W303" s="279" t="e">
        <f t="shared" si="261"/>
        <v>#DIV/0!</v>
      </c>
      <c r="X303" s="267" t="e">
        <f t="shared" si="262"/>
        <v>#VALUE!</v>
      </c>
      <c r="Y303" s="278" t="e">
        <f t="shared" si="263"/>
        <v>#VALUE!</v>
      </c>
      <c r="Z303" s="279" t="e">
        <f t="shared" si="264"/>
        <v>#DIV/0!</v>
      </c>
      <c r="AA303" s="279" t="e">
        <f t="shared" si="265"/>
        <v>#DIV/0!</v>
      </c>
      <c r="AB303" s="267" t="e">
        <f t="shared" si="266"/>
        <v>#VALUE!</v>
      </c>
      <c r="AC303" s="267" t="e">
        <f t="shared" si="267"/>
        <v>#DIV/0!</v>
      </c>
      <c r="AD303" s="183" t="e">
        <f>IF(S303="","",2*(BIVAR((-AA303),AB303,AC303)-BIVAR(-AA303,-AB303,AC303)))</f>
        <v>#VALUE!</v>
      </c>
      <c r="AE303" s="184" t="e">
        <f>IF(S303="","",2*(BIVAR(AA303,-AB303,AC303)-BIVAR(-AA303,-AB303,AC303)))</f>
        <v>#VALUE!</v>
      </c>
    </row>
    <row r="304" spans="1:31" ht="15.75" customHeight="1" thickBot="1" x14ac:dyDescent="0.7">
      <c r="A304" s="576"/>
      <c r="B304" s="577"/>
      <c r="C304" s="578"/>
      <c r="D304" s="578"/>
      <c r="E304" s="283" t="str">
        <f t="shared" si="268"/>
        <v/>
      </c>
      <c r="F304" s="270" t="str">
        <f t="shared" si="269"/>
        <v/>
      </c>
      <c r="G304" s="270" t="s">
        <v>2692</v>
      </c>
      <c r="H304" s="578" t="str">
        <f t="shared" si="258"/>
        <v/>
      </c>
      <c r="I304" s="578"/>
      <c r="J304" s="579" t="e">
        <f t="shared" si="270"/>
        <v>#VALUE!</v>
      </c>
      <c r="K304" s="580"/>
      <c r="L304" s="188" t="e">
        <f t="shared" si="271"/>
        <v>#VALUE!</v>
      </c>
      <c r="M304" s="276" t="str">
        <f t="shared" si="272"/>
        <v/>
      </c>
      <c r="P304" s="209" t="e">
        <f t="shared" si="273"/>
        <v>#VALUE!</v>
      </c>
      <c r="Q304" s="209" t="e">
        <f t="shared" si="274"/>
        <v>#VALUE!</v>
      </c>
      <c r="S304" s="733">
        <f>(0.8%*C304)+(0.01%*100)</f>
        <v>0.01</v>
      </c>
      <c r="T304" s="185"/>
      <c r="U304" s="283" t="str">
        <f t="shared" si="259"/>
        <v/>
      </c>
      <c r="V304" s="283">
        <f t="shared" si="260"/>
        <v>0</v>
      </c>
      <c r="W304" s="283" t="e">
        <f t="shared" si="261"/>
        <v>#DIV/0!</v>
      </c>
      <c r="X304" s="270" t="e">
        <f t="shared" si="262"/>
        <v>#VALUE!</v>
      </c>
      <c r="Y304" s="282" t="e">
        <f t="shared" si="263"/>
        <v>#VALUE!</v>
      </c>
      <c r="Z304" s="283" t="e">
        <f t="shared" si="264"/>
        <v>#DIV/0!</v>
      </c>
      <c r="AA304" s="283" t="e">
        <f t="shared" si="265"/>
        <v>#DIV/0!</v>
      </c>
      <c r="AB304" s="270" t="e">
        <f t="shared" si="266"/>
        <v>#VALUE!</v>
      </c>
      <c r="AC304" s="270" t="e">
        <f t="shared" si="267"/>
        <v>#DIV/0!</v>
      </c>
      <c r="AD304" s="185" t="e">
        <f>IF(S304="","",2*(BIVAR((-AA304),AB304,AC304)-BIVAR(-AA304,-AB304,AC304)))</f>
        <v>#VALUE!</v>
      </c>
      <c r="AE304" s="187" t="e">
        <f>IF(S304="","",2*(BIVAR(AA304,-AB304,AC304)-BIVAR(-AA304,-AB304,AC304)))</f>
        <v>#VALUE!</v>
      </c>
    </row>
    <row r="307" spans="1:13" ht="15" x14ac:dyDescent="0.55000000000000004">
      <c r="A307" s="570" t="s">
        <v>1774</v>
      </c>
      <c r="B307" s="571"/>
      <c r="C307" s="571"/>
      <c r="D307" s="571"/>
      <c r="E307" s="571"/>
      <c r="F307" s="571"/>
      <c r="G307" s="571"/>
      <c r="H307" s="571"/>
      <c r="I307" s="571"/>
      <c r="J307" s="571"/>
      <c r="K307" s="571"/>
      <c r="L307" s="571"/>
      <c r="M307" s="572"/>
    </row>
    <row r="308" spans="1:13" ht="15" x14ac:dyDescent="0.55000000000000004">
      <c r="A308" s="678"/>
      <c r="B308" s="679"/>
      <c r="C308" s="679"/>
      <c r="D308" s="679"/>
      <c r="E308" s="679"/>
      <c r="F308" s="679"/>
      <c r="G308" s="679"/>
      <c r="H308" s="679"/>
      <c r="I308" s="679"/>
      <c r="J308" s="679"/>
      <c r="K308" s="679"/>
      <c r="L308" s="679"/>
      <c r="M308" s="680"/>
    </row>
    <row r="309" spans="1:13" ht="15" x14ac:dyDescent="0.55000000000000004">
      <c r="A309" s="678"/>
      <c r="B309" s="679"/>
      <c r="C309" s="679"/>
      <c r="D309" s="679"/>
      <c r="E309" s="679"/>
      <c r="F309" s="679"/>
      <c r="G309" s="679"/>
      <c r="H309" s="679"/>
      <c r="I309" s="679"/>
      <c r="J309" s="679"/>
      <c r="K309" s="679"/>
      <c r="L309" s="679"/>
      <c r="M309" s="680"/>
    </row>
    <row r="310" spans="1:13" ht="15" x14ac:dyDescent="0.55000000000000004">
      <c r="A310" s="678"/>
      <c r="B310" s="679"/>
      <c r="C310" s="679"/>
      <c r="D310" s="679"/>
      <c r="E310" s="679"/>
      <c r="F310" s="679"/>
      <c r="G310" s="679"/>
      <c r="H310" s="679"/>
      <c r="I310" s="679"/>
      <c r="J310" s="679"/>
      <c r="K310" s="679"/>
      <c r="L310" s="679"/>
      <c r="M310" s="680"/>
    </row>
    <row r="311" spans="1:13" ht="15" x14ac:dyDescent="0.55000000000000004">
      <c r="A311" s="573"/>
      <c r="B311" s="574"/>
      <c r="C311" s="574"/>
      <c r="D311" s="574"/>
      <c r="E311" s="574"/>
      <c r="F311" s="574"/>
      <c r="G311" s="574"/>
      <c r="H311" s="574"/>
      <c r="I311" s="574"/>
      <c r="J311" s="574"/>
      <c r="K311" s="574"/>
      <c r="L311" s="574"/>
      <c r="M311" s="575"/>
    </row>
    <row r="312" spans="1:13" ht="15" x14ac:dyDescent="0.55000000000000004">
      <c r="A312" s="570" t="s">
        <v>2600</v>
      </c>
      <c r="B312" s="571"/>
      <c r="C312" s="571"/>
      <c r="D312" s="571"/>
      <c r="E312" s="571"/>
      <c r="F312" s="571"/>
      <c r="G312" s="571"/>
      <c r="H312" s="571"/>
      <c r="I312" s="571"/>
      <c r="J312" s="571"/>
      <c r="K312" s="571"/>
      <c r="L312" s="571"/>
      <c r="M312" s="572"/>
    </row>
    <row r="313" spans="1:13" ht="15" x14ac:dyDescent="0.55000000000000004">
      <c r="A313" s="678"/>
      <c r="B313" s="679"/>
      <c r="C313" s="679"/>
      <c r="D313" s="679"/>
      <c r="E313" s="679"/>
      <c r="F313" s="679"/>
      <c r="G313" s="679"/>
      <c r="H313" s="679"/>
      <c r="I313" s="679"/>
      <c r="J313" s="679"/>
      <c r="K313" s="679"/>
      <c r="L313" s="679"/>
      <c r="M313" s="680"/>
    </row>
    <row r="314" spans="1:13" ht="15" x14ac:dyDescent="0.55000000000000004">
      <c r="A314" s="678"/>
      <c r="B314" s="679"/>
      <c r="C314" s="679"/>
      <c r="D314" s="679"/>
      <c r="E314" s="679"/>
      <c r="F314" s="679"/>
      <c r="G314" s="679"/>
      <c r="H314" s="679"/>
      <c r="I314" s="679"/>
      <c r="J314" s="679"/>
      <c r="K314" s="679"/>
      <c r="L314" s="679"/>
      <c r="M314" s="680"/>
    </row>
    <row r="315" spans="1:13" ht="15" x14ac:dyDescent="0.55000000000000004">
      <c r="A315" s="678"/>
      <c r="B315" s="679"/>
      <c r="C315" s="679"/>
      <c r="D315" s="679"/>
      <c r="E315" s="679"/>
      <c r="F315" s="679"/>
      <c r="G315" s="679"/>
      <c r="H315" s="679"/>
      <c r="I315" s="679"/>
      <c r="J315" s="679"/>
      <c r="K315" s="679"/>
      <c r="L315" s="679"/>
      <c r="M315" s="680"/>
    </row>
    <row r="316" spans="1:13" ht="15" x14ac:dyDescent="0.55000000000000004">
      <c r="A316" s="573"/>
      <c r="B316" s="574"/>
      <c r="C316" s="574"/>
      <c r="D316" s="574"/>
      <c r="E316" s="574"/>
      <c r="F316" s="574"/>
      <c r="G316" s="574"/>
      <c r="H316" s="574"/>
      <c r="I316" s="574"/>
      <c r="J316" s="574"/>
      <c r="K316" s="574"/>
      <c r="L316" s="574"/>
      <c r="M316" s="575"/>
    </row>
    <row r="317" spans="1:13" ht="15" x14ac:dyDescent="0.55000000000000004">
      <c r="A317" s="570" t="s">
        <v>2684</v>
      </c>
      <c r="B317" s="627"/>
      <c r="C317" s="627"/>
      <c r="D317" s="627"/>
      <c r="E317" s="627"/>
      <c r="F317" s="627"/>
      <c r="G317" s="627"/>
      <c r="H317" s="627"/>
      <c r="I317" s="627"/>
      <c r="J317" s="627"/>
      <c r="K317" s="627"/>
      <c r="L317" s="627"/>
      <c r="M317" s="628"/>
    </row>
    <row r="318" spans="1:13" ht="15" x14ac:dyDescent="0.55000000000000004">
      <c r="A318" s="678"/>
      <c r="B318" s="681"/>
      <c r="C318" s="681"/>
      <c r="D318" s="681"/>
      <c r="E318" s="681"/>
      <c r="F318" s="681"/>
      <c r="G318" s="681"/>
      <c r="H318" s="681"/>
      <c r="I318" s="681"/>
      <c r="J318" s="681"/>
      <c r="K318" s="681"/>
      <c r="L318" s="681"/>
      <c r="M318" s="682"/>
    </row>
    <row r="319" spans="1:13" ht="15" x14ac:dyDescent="0.55000000000000004">
      <c r="A319" s="678"/>
      <c r="B319" s="681"/>
      <c r="C319" s="681"/>
      <c r="D319" s="681"/>
      <c r="E319" s="681"/>
      <c r="F319" s="681"/>
      <c r="G319" s="681"/>
      <c r="H319" s="681"/>
      <c r="I319" s="681"/>
      <c r="J319" s="681"/>
      <c r="K319" s="681"/>
      <c r="L319" s="681"/>
      <c r="M319" s="682"/>
    </row>
    <row r="320" spans="1:13" ht="15" x14ac:dyDescent="0.55000000000000004">
      <c r="A320" s="678"/>
      <c r="B320" s="681"/>
      <c r="C320" s="681"/>
      <c r="D320" s="681"/>
      <c r="E320" s="681"/>
      <c r="F320" s="681"/>
      <c r="G320" s="681"/>
      <c r="H320" s="681"/>
      <c r="I320" s="681"/>
      <c r="J320" s="681"/>
      <c r="K320" s="681"/>
      <c r="L320" s="681"/>
      <c r="M320" s="682"/>
    </row>
    <row r="321" spans="1:14" ht="15" x14ac:dyDescent="0.55000000000000004">
      <c r="A321" s="629"/>
      <c r="B321" s="630"/>
      <c r="C321" s="630"/>
      <c r="D321" s="630"/>
      <c r="E321" s="630"/>
      <c r="F321" s="630"/>
      <c r="G321" s="630"/>
      <c r="H321" s="630"/>
      <c r="I321" s="630"/>
      <c r="J321" s="630"/>
      <c r="K321" s="630"/>
      <c r="L321" s="630"/>
      <c r="M321" s="631"/>
    </row>
    <row r="322" spans="1:14" ht="15" x14ac:dyDescent="0.55000000000000004">
      <c r="A322" s="570" t="s">
        <v>2622</v>
      </c>
      <c r="B322" s="571"/>
      <c r="C322" s="571"/>
      <c r="D322" s="571"/>
      <c r="E322" s="571"/>
      <c r="F322" s="571"/>
      <c r="G322" s="571"/>
      <c r="H322" s="571"/>
      <c r="I322" s="571"/>
      <c r="J322" s="571"/>
      <c r="K322" s="571"/>
      <c r="L322" s="571"/>
      <c r="M322" s="572"/>
    </row>
    <row r="323" spans="1:14" ht="15" x14ac:dyDescent="0.55000000000000004">
      <c r="A323" s="678"/>
      <c r="B323" s="679"/>
      <c r="C323" s="679"/>
      <c r="D323" s="679"/>
      <c r="E323" s="679"/>
      <c r="F323" s="679"/>
      <c r="G323" s="679"/>
      <c r="H323" s="679"/>
      <c r="I323" s="679"/>
      <c r="J323" s="679"/>
      <c r="K323" s="679"/>
      <c r="L323" s="679"/>
      <c r="M323" s="680"/>
    </row>
    <row r="324" spans="1:14" ht="15" x14ac:dyDescent="0.55000000000000004">
      <c r="A324" s="573"/>
      <c r="B324" s="574"/>
      <c r="C324" s="574"/>
      <c r="D324" s="574"/>
      <c r="E324" s="574"/>
      <c r="F324" s="574"/>
      <c r="G324" s="574"/>
      <c r="H324" s="574"/>
      <c r="I324" s="574"/>
      <c r="J324" s="574"/>
      <c r="K324" s="574"/>
      <c r="L324" s="574"/>
      <c r="M324" s="575"/>
    </row>
    <row r="325" spans="1:14" ht="15" x14ac:dyDescent="0.55000000000000004">
      <c r="A325" s="570" t="s">
        <v>2601</v>
      </c>
      <c r="B325" s="571"/>
      <c r="C325" s="571"/>
      <c r="D325" s="571"/>
      <c r="E325" s="571"/>
      <c r="F325" s="571"/>
      <c r="G325" s="571"/>
      <c r="H325" s="571"/>
      <c r="I325" s="571"/>
      <c r="J325" s="571"/>
      <c r="K325" s="571"/>
      <c r="L325" s="571"/>
      <c r="M325" s="572"/>
    </row>
    <row r="326" spans="1:14" ht="15" x14ac:dyDescent="0.55000000000000004">
      <c r="A326" s="573"/>
      <c r="B326" s="574"/>
      <c r="C326" s="574"/>
      <c r="D326" s="574"/>
      <c r="E326" s="574"/>
      <c r="F326" s="574"/>
      <c r="G326" s="574"/>
      <c r="H326" s="574"/>
      <c r="I326" s="574"/>
      <c r="J326" s="574"/>
      <c r="K326" s="574"/>
      <c r="L326" s="574"/>
      <c r="M326" s="575"/>
    </row>
    <row r="327" spans="1:14" ht="15" x14ac:dyDescent="0.55000000000000004"/>
    <row r="328" spans="1:14" ht="15.3" thickBot="1" x14ac:dyDescent="0.6"/>
    <row r="329" spans="1:14" ht="15" x14ac:dyDescent="0.55000000000000004">
      <c r="A329" s="459"/>
      <c r="B329" s="460"/>
      <c r="C329" s="460"/>
      <c r="D329" s="460"/>
      <c r="E329" s="460"/>
      <c r="F329" s="460"/>
      <c r="G329" s="460"/>
      <c r="H329" s="460"/>
      <c r="I329" s="460"/>
      <c r="J329" s="460"/>
      <c r="K329" s="460"/>
      <c r="L329" s="460"/>
      <c r="M329" s="461"/>
    </row>
    <row r="330" spans="1:14" ht="15" x14ac:dyDescent="0.55000000000000004">
      <c r="A330" s="462"/>
      <c r="B330" s="463"/>
      <c r="C330" s="463"/>
      <c r="D330" s="463"/>
      <c r="E330" s="463"/>
      <c r="F330" s="463"/>
      <c r="G330" s="463"/>
      <c r="H330" s="463"/>
      <c r="I330" s="463"/>
      <c r="J330" s="463"/>
      <c r="K330" s="463"/>
      <c r="L330" s="463"/>
      <c r="M330" s="464"/>
    </row>
    <row r="331" spans="1:14" ht="15" x14ac:dyDescent="0.55000000000000004">
      <c r="A331" s="462"/>
      <c r="B331" s="463"/>
      <c r="C331" s="463"/>
      <c r="D331" s="463"/>
      <c r="E331" s="463"/>
      <c r="F331" s="463"/>
      <c r="G331" s="463"/>
      <c r="H331" s="463"/>
      <c r="I331" s="463"/>
      <c r="J331" s="463"/>
      <c r="K331" s="463"/>
      <c r="L331" s="463"/>
      <c r="M331" s="464"/>
    </row>
    <row r="332" spans="1:14" ht="15.3" thickBot="1" x14ac:dyDescent="0.6">
      <c r="A332" s="465"/>
      <c r="B332" s="466"/>
      <c r="C332" s="466"/>
      <c r="D332" s="466"/>
      <c r="E332" s="466"/>
      <c r="F332" s="466"/>
      <c r="G332" s="466"/>
      <c r="H332" s="466"/>
      <c r="I332" s="466"/>
      <c r="J332" s="466"/>
      <c r="K332" s="466"/>
      <c r="L332" s="466"/>
      <c r="M332" s="467"/>
    </row>
    <row r="333" spans="1:14" ht="15" x14ac:dyDescent="0.55000000000000004">
      <c r="A333" s="70"/>
      <c r="B333" s="70"/>
      <c r="C333" s="70"/>
      <c r="D333" s="70"/>
      <c r="E333" s="70"/>
      <c r="F333" s="70"/>
      <c r="G333" s="70"/>
      <c r="H333" s="70"/>
      <c r="I333" s="70"/>
      <c r="J333" s="70"/>
      <c r="K333" s="70"/>
      <c r="L333" s="70"/>
      <c r="M333" s="70"/>
    </row>
    <row r="334" spans="1:14" ht="15.75" customHeight="1" x14ac:dyDescent="0.55000000000000004">
      <c r="A334" s="273"/>
      <c r="B334" s="273"/>
      <c r="C334" s="273"/>
      <c r="D334" s="273"/>
      <c r="E334" s="273"/>
      <c r="F334" s="273"/>
      <c r="G334" s="273"/>
      <c r="H334" s="273"/>
      <c r="I334" s="273"/>
      <c r="J334" s="273"/>
      <c r="K334" s="273"/>
      <c r="L334" s="273"/>
      <c r="M334" s="273"/>
    </row>
    <row r="335" spans="1:14" ht="21.75" customHeight="1" x14ac:dyDescent="0.55000000000000004">
      <c r="A335" s="244"/>
      <c r="B335" s="244"/>
      <c r="C335" s="32"/>
      <c r="D335" s="568" t="s">
        <v>48</v>
      </c>
      <c r="E335" s="568"/>
      <c r="F335" s="568"/>
      <c r="G335" s="568"/>
      <c r="H335" s="568"/>
      <c r="I335" s="568"/>
      <c r="J335" s="568"/>
      <c r="K335" s="32"/>
      <c r="L335" s="32"/>
      <c r="N335" s="37"/>
    </row>
    <row r="336" spans="1:14" ht="21.75" customHeight="1" x14ac:dyDescent="0.55000000000000004">
      <c r="A336" s="244"/>
      <c r="B336" s="244"/>
      <c r="C336" s="246"/>
      <c r="D336" s="568"/>
      <c r="E336" s="568"/>
      <c r="F336" s="568"/>
      <c r="G336" s="568"/>
      <c r="H336" s="568"/>
      <c r="I336" s="568"/>
      <c r="J336" s="568"/>
      <c r="K336" s="32"/>
      <c r="L336" s="32"/>
      <c r="N336" s="37"/>
    </row>
    <row r="337" spans="1:31" ht="21.75" customHeight="1" x14ac:dyDescent="0.55000000000000004">
      <c r="A337" s="244"/>
      <c r="B337" s="244"/>
      <c r="C337" s="246"/>
      <c r="D337" s="568"/>
      <c r="E337" s="568"/>
      <c r="F337" s="568"/>
      <c r="G337" s="568"/>
      <c r="H337" s="568"/>
      <c r="I337" s="568"/>
      <c r="J337" s="568"/>
      <c r="K337" s="32"/>
      <c r="L337" s="32"/>
      <c r="N337" s="37"/>
    </row>
    <row r="338" spans="1:31" ht="21.75" customHeight="1" x14ac:dyDescent="0.55000000000000004">
      <c r="A338" s="244"/>
      <c r="B338" s="244"/>
      <c r="C338" s="32"/>
      <c r="D338" s="569" t="s">
        <v>2682</v>
      </c>
      <c r="E338" s="569"/>
      <c r="F338" s="569"/>
      <c r="G338" s="569"/>
      <c r="H338" s="569"/>
      <c r="I338" s="569"/>
      <c r="J338" s="569"/>
      <c r="K338" s="32"/>
      <c r="L338" s="32"/>
      <c r="N338" s="37"/>
    </row>
    <row r="339" spans="1:31" ht="21.75" customHeight="1" x14ac:dyDescent="0.7">
      <c r="A339" s="244"/>
      <c r="B339" s="244"/>
      <c r="C339" s="247"/>
      <c r="D339" s="569"/>
      <c r="E339" s="569"/>
      <c r="F339" s="569"/>
      <c r="G339" s="569"/>
      <c r="H339" s="569"/>
      <c r="I339" s="569"/>
      <c r="J339" s="569"/>
      <c r="K339" s="245"/>
      <c r="L339" s="245"/>
      <c r="N339" s="37"/>
    </row>
    <row r="340" spans="1:31" ht="21.75" customHeight="1" x14ac:dyDescent="0.55000000000000004">
      <c r="A340" s="244"/>
      <c r="B340" s="244"/>
      <c r="C340" s="247"/>
      <c r="D340" s="569"/>
      <c r="E340" s="569"/>
      <c r="F340" s="569"/>
      <c r="G340" s="569"/>
      <c r="H340" s="569"/>
      <c r="I340" s="569"/>
      <c r="J340" s="569"/>
      <c r="K340" s="32"/>
      <c r="L340" s="32"/>
      <c r="N340" s="37"/>
    </row>
    <row r="341" spans="1:31" ht="15.75" customHeight="1" x14ac:dyDescent="0.55000000000000004">
      <c r="A341" s="244"/>
      <c r="B341" s="244"/>
      <c r="C341" s="247"/>
      <c r="D341" s="350"/>
      <c r="E341" s="350"/>
      <c r="F341" s="350"/>
      <c r="G341" s="350"/>
      <c r="H341" s="350"/>
      <c r="I341" s="350"/>
      <c r="J341" s="350"/>
      <c r="K341" s="32"/>
      <c r="L341" s="32"/>
      <c r="N341" s="37"/>
    </row>
    <row r="342" spans="1:31" ht="16.5" customHeight="1" thickBot="1" x14ac:dyDescent="0.6"/>
    <row r="343" spans="1:31" ht="18.75" customHeight="1" thickBot="1" x14ac:dyDescent="0.6">
      <c r="A343" s="418" t="s">
        <v>2720</v>
      </c>
      <c r="B343" s="419"/>
      <c r="C343" s="419"/>
      <c r="D343" s="419"/>
      <c r="E343" s="419"/>
      <c r="F343" s="419"/>
      <c r="G343" s="419"/>
      <c r="H343" s="419"/>
      <c r="I343" s="419"/>
      <c r="J343" s="419"/>
      <c r="K343" s="419"/>
      <c r="L343" s="419"/>
      <c r="M343" s="420"/>
      <c r="S343" s="418" t="s">
        <v>2619</v>
      </c>
      <c r="T343" s="419"/>
      <c r="U343" s="419"/>
      <c r="V343" s="419"/>
      <c r="W343" s="419"/>
      <c r="X343" s="419"/>
      <c r="Y343" s="419"/>
      <c r="Z343" s="419"/>
      <c r="AA343" s="419"/>
      <c r="AB343" s="419"/>
      <c r="AC343" s="419"/>
      <c r="AD343" s="419"/>
      <c r="AE343" s="420"/>
    </row>
    <row r="344" spans="1:31" ht="49.5" customHeight="1" thickBot="1" x14ac:dyDescent="0.6">
      <c r="A344" s="470" t="s">
        <v>0</v>
      </c>
      <c r="B344" s="471"/>
      <c r="C344" s="472" t="s">
        <v>2</v>
      </c>
      <c r="D344" s="471"/>
      <c r="E344" s="271" t="s">
        <v>1771</v>
      </c>
      <c r="F344" s="271" t="s">
        <v>1772</v>
      </c>
      <c r="G344" s="271" t="s">
        <v>1</v>
      </c>
      <c r="H344" s="472" t="s">
        <v>3</v>
      </c>
      <c r="I344" s="471"/>
      <c r="J344" s="472" t="s">
        <v>5</v>
      </c>
      <c r="K344" s="471"/>
      <c r="L344" s="182" t="s">
        <v>2623</v>
      </c>
      <c r="M344" s="27" t="s">
        <v>2621</v>
      </c>
      <c r="P344" s="99" t="s">
        <v>58</v>
      </c>
      <c r="Q344" s="99" t="s">
        <v>59</v>
      </c>
      <c r="S344" s="210" t="s">
        <v>2607</v>
      </c>
      <c r="T344" s="211" t="s">
        <v>2608</v>
      </c>
      <c r="U344" s="211" t="s">
        <v>2609</v>
      </c>
      <c r="V344" s="211" t="s">
        <v>2610</v>
      </c>
      <c r="W344" s="211" t="s">
        <v>2611</v>
      </c>
      <c r="X344" s="211" t="s">
        <v>2620</v>
      </c>
      <c r="Y344" s="211" t="s">
        <v>2613</v>
      </c>
      <c r="Z344" s="211" t="s">
        <v>2612</v>
      </c>
      <c r="AA344" s="211" t="s">
        <v>2614</v>
      </c>
      <c r="AB344" s="211" t="s">
        <v>2615</v>
      </c>
      <c r="AC344" s="211" t="s">
        <v>2616</v>
      </c>
      <c r="AD344" s="211" t="s">
        <v>2617</v>
      </c>
      <c r="AE344" s="212" t="s">
        <v>2618</v>
      </c>
    </row>
    <row r="345" spans="1:31" ht="15.75" customHeight="1" x14ac:dyDescent="0.65">
      <c r="A345" s="458"/>
      <c r="B345" s="456"/>
      <c r="C345" s="455"/>
      <c r="D345" s="456"/>
      <c r="E345" s="389" t="str">
        <f>IF(A345="","",(2*$K$81*(1/SQRT(3)))+((0.0016%*ABS(A345))+0.000001450377377))</f>
        <v/>
      </c>
      <c r="F345" s="267" t="str">
        <f>IF(A345="","",ROUND(((A345+S345)-(A345-S345))/(2*E345),1)&amp;":1")</f>
        <v/>
      </c>
      <c r="G345" s="267" t="s">
        <v>2702</v>
      </c>
      <c r="H345" s="455" t="str">
        <f t="shared" ref="H345:H350" si="275">IF(A345="","",A345-C345)</f>
        <v/>
      </c>
      <c r="I345" s="456"/>
      <c r="J345" s="566" t="e">
        <f>IF(X345&lt;4,Y345,S345)</f>
        <v>#VALUE!</v>
      </c>
      <c r="K345" s="567"/>
      <c r="L345" s="284" t="e">
        <f>IF(AD345="","",IF(AD345&lt;2%,"&lt; 2%", "&gt; 2%"))</f>
        <v>#VALUE!</v>
      </c>
      <c r="M345" s="277" t="str">
        <f>IF(H345="","",IF(ABS(H345)+ABS(E345)&lt;ABS(J345),"Pass",IF(ABS(H345)-ABS(E345)&gt;ABS(J345),"Fail",IF(AND(ABS(H345)+ABS(E345)&gt;ABS(J345),ABS(H345)-ABS(E345)&lt;ABS(J345)),"-",""))))</f>
        <v/>
      </c>
      <c r="P345" s="209" t="e">
        <f>IF(X345&lt;4,-Y345,-S345)</f>
        <v>#VALUE!</v>
      </c>
      <c r="Q345" s="209" t="e">
        <f>IF(X345&lt;4,Y345,S345)</f>
        <v>#VALUE!</v>
      </c>
      <c r="S345" s="729">
        <f>(0.005%*C345)+(0.0035%*100)</f>
        <v>3.5000000000000005E-3</v>
      </c>
      <c r="T345" s="213">
        <f t="shared" ref="T345:T350" si="276">IF(S345="","",95%)</f>
        <v>0.95</v>
      </c>
      <c r="U345" s="237"/>
      <c r="V345" s="214">
        <f>IF(S345="","",_xlfn.NORM.S.INV((1+T345)/2))</f>
        <v>1.9599639845400536</v>
      </c>
      <c r="W345" s="237">
        <f>IF(S345="","",SQRT((S345/V345)^2-U345^2))</f>
        <v>1.7857470992362896E-3</v>
      </c>
      <c r="X345" s="272" t="e">
        <f>IF(S345="","",ROUND(((A345+S345)-(A345-S345))/(2*E345),1))</f>
        <v>#VALUE!</v>
      </c>
      <c r="Y345" s="239" t="e">
        <f>IF(X345&gt;=4,S345,S345-U345*(1.04-EXP(0.38*LN(X345)-0.54)))</f>
        <v>#VALUE!</v>
      </c>
      <c r="Z345" s="214">
        <f>IF(S345="","",SQRT(W345^2+U345^2))</f>
        <v>1.7857470992362896E-3</v>
      </c>
      <c r="AA345" s="214">
        <f>IF(S345="","",S345/W345)</f>
        <v>1.9599639845400534</v>
      </c>
      <c r="AB345" s="272" t="e">
        <f>IF(S345="","",Y345/Z345)</f>
        <v>#VALUE!</v>
      </c>
      <c r="AC345" s="272">
        <f>IF(S345="","",W345/Z345)</f>
        <v>1</v>
      </c>
      <c r="AD345" s="213" t="e">
        <f>IF(S345="","",2*(BIVAR((-AA345),AB345,AC345)-BIVAR(-AA345,-AB345,AC345)))</f>
        <v>#VALUE!</v>
      </c>
      <c r="AE345" s="215" t="e">
        <f>IF(S345="","",2*(BIVAR(AA345,-AB345,AC345)-BIVAR(-AA345,-AB345,AC345)))</f>
        <v>#VALUE!</v>
      </c>
    </row>
    <row r="346" spans="1:31" ht="15.75" customHeight="1" x14ac:dyDescent="0.65">
      <c r="A346" s="458"/>
      <c r="B346" s="456"/>
      <c r="C346" s="455"/>
      <c r="D346" s="456"/>
      <c r="E346" s="279" t="str">
        <f t="shared" ref="E346:E350" si="277">IF(A346="","",(2*$K$81*(1/SQRT(3)))+((0.0016%*ABS(A346))+0.000001450377377))</f>
        <v/>
      </c>
      <c r="F346" s="267" t="str">
        <f t="shared" ref="F346:F350" si="278">IF(A346="","",ROUND(((A346+S346)-(A346-S346))/(2*E346),1)&amp;":1")</f>
        <v/>
      </c>
      <c r="G346" s="267" t="s">
        <v>2702</v>
      </c>
      <c r="H346" s="455" t="str">
        <f t="shared" si="275"/>
        <v/>
      </c>
      <c r="I346" s="456"/>
      <c r="J346" s="566" t="e">
        <f t="shared" ref="J346:J350" si="279">IF(X346&lt;4,Y346,S346)</f>
        <v>#VALUE!</v>
      </c>
      <c r="K346" s="567"/>
      <c r="L346" s="284" t="e">
        <f t="shared" ref="L346:L350" si="280">IF(AD346="","",IF(AD346&lt;2%,"&lt; 2%", "&gt; 2%"))</f>
        <v>#VALUE!</v>
      </c>
      <c r="M346" s="277" t="str">
        <f t="shared" ref="M346:M350" si="281">IF(H346="","",IF(ABS(H346)+ABS(E346)&lt;ABS(J346),"Pass",IF(ABS(H346)-ABS(E346)&gt;ABS(J346),"Fail",IF(AND(ABS(H346)+ABS(E346)&gt;ABS(J346),ABS(H346)-ABS(E346)&lt;ABS(J346)),"-",""))))</f>
        <v/>
      </c>
      <c r="P346" s="209" t="e">
        <f t="shared" ref="P346:P350" si="282">IF(X346&lt;4,-Y346,-S346)</f>
        <v>#VALUE!</v>
      </c>
      <c r="Q346" s="209" t="e">
        <f t="shared" ref="Q346:Q350" si="283">IF(X346&lt;4,Y346,S346)</f>
        <v>#VALUE!</v>
      </c>
      <c r="S346" s="734">
        <f>(0.004%*C346)+(0.0007%*1)</f>
        <v>6.9999999999999999E-6</v>
      </c>
      <c r="T346" s="183">
        <f t="shared" si="276"/>
        <v>0.95</v>
      </c>
      <c r="U346" s="231" t="str">
        <f t="shared" ref="U346:U350" si="284">IF(S346="","",E346)</f>
        <v/>
      </c>
      <c r="V346" s="279">
        <f t="shared" ref="V346:V350" si="285">IF(S346="","",_xlfn.NORM.S.INV((1+T346)/2))</f>
        <v>1.9599639845400536</v>
      </c>
      <c r="W346" s="231" t="e">
        <f t="shared" ref="W346:W350" si="286">IF(S346="","",SQRT((S346/V346)^2-U346^2))</f>
        <v>#VALUE!</v>
      </c>
      <c r="X346" s="267" t="e">
        <f t="shared" ref="X346:X350" si="287">IF(S346="","",ROUND(((A346+S346)-(A346-S346))/(2*E346),1))</f>
        <v>#VALUE!</v>
      </c>
      <c r="Y346" s="278" t="e">
        <f t="shared" ref="Y346:Y350" si="288">IF(X346&gt;=4,S346,S346-U346*(1.04-EXP(0.38*LN(X346)-0.54)))</f>
        <v>#VALUE!</v>
      </c>
      <c r="Z346" s="279" t="e">
        <f t="shared" ref="Z346:Z350" si="289">IF(S346="","",SQRT(W346^2+U346^2))</f>
        <v>#VALUE!</v>
      </c>
      <c r="AA346" s="279" t="e">
        <f t="shared" ref="AA346:AA350" si="290">IF(S346="","",S346/W346)</f>
        <v>#VALUE!</v>
      </c>
      <c r="AB346" s="267" t="e">
        <f t="shared" ref="AB346:AB350" si="291">IF(S346="","",Y346/Z346)</f>
        <v>#VALUE!</v>
      </c>
      <c r="AC346" s="267" t="e">
        <f t="shared" ref="AC346:AC350" si="292">IF(S346="","",W346/Z346)</f>
        <v>#VALUE!</v>
      </c>
      <c r="AD346" s="183" t="e">
        <f>IF(S346="","",2*(BIVAR((-AA346),AB346,AC346)-BIVAR(-AA346,-AB346,AC346)))</f>
        <v>#VALUE!</v>
      </c>
      <c r="AE346" s="184" t="e">
        <f>IF(S346="","",2*(BIVAR(AA346,-AB346,AC346)-BIVAR(-AA346,-AB346,AC346)))</f>
        <v>#VALUE!</v>
      </c>
    </row>
    <row r="347" spans="1:31" ht="15.75" customHeight="1" x14ac:dyDescent="0.65">
      <c r="A347" s="458"/>
      <c r="B347" s="456"/>
      <c r="C347" s="455"/>
      <c r="D347" s="456"/>
      <c r="E347" s="279" t="str">
        <f t="shared" si="277"/>
        <v/>
      </c>
      <c r="F347" s="267" t="str">
        <f t="shared" si="278"/>
        <v/>
      </c>
      <c r="G347" s="267" t="s">
        <v>2702</v>
      </c>
      <c r="H347" s="455" t="str">
        <f t="shared" si="275"/>
        <v/>
      </c>
      <c r="I347" s="456"/>
      <c r="J347" s="566" t="e">
        <f t="shared" si="279"/>
        <v>#VALUE!</v>
      </c>
      <c r="K347" s="567"/>
      <c r="L347" s="284" t="e">
        <f t="shared" si="280"/>
        <v>#VALUE!</v>
      </c>
      <c r="M347" s="277" t="str">
        <f t="shared" si="281"/>
        <v/>
      </c>
      <c r="P347" s="209" t="e">
        <f t="shared" si="282"/>
        <v>#VALUE!</v>
      </c>
      <c r="Q347" s="209" t="e">
        <f t="shared" si="283"/>
        <v>#VALUE!</v>
      </c>
      <c r="S347" s="731">
        <f>(0.0035%*C347)+(0.0005%*10)</f>
        <v>5.0000000000000002E-5</v>
      </c>
      <c r="T347" s="183">
        <f t="shared" si="276"/>
        <v>0.95</v>
      </c>
      <c r="U347" s="231" t="str">
        <f t="shared" si="284"/>
        <v/>
      </c>
      <c r="V347" s="279">
        <f t="shared" si="285"/>
        <v>1.9599639845400536</v>
      </c>
      <c r="W347" s="231" t="e">
        <f t="shared" si="286"/>
        <v>#VALUE!</v>
      </c>
      <c r="X347" s="267" t="e">
        <f t="shared" si="287"/>
        <v>#VALUE!</v>
      </c>
      <c r="Y347" s="278" t="e">
        <f t="shared" si="288"/>
        <v>#VALUE!</v>
      </c>
      <c r="Z347" s="279" t="e">
        <f t="shared" si="289"/>
        <v>#VALUE!</v>
      </c>
      <c r="AA347" s="279" t="e">
        <f t="shared" si="290"/>
        <v>#VALUE!</v>
      </c>
      <c r="AB347" s="267" t="e">
        <f t="shared" si="291"/>
        <v>#VALUE!</v>
      </c>
      <c r="AC347" s="267" t="e">
        <f t="shared" si="292"/>
        <v>#VALUE!</v>
      </c>
      <c r="AD347" s="183" t="e">
        <f>IF(S347="","",2*(BIVAR((-AA347),AB347,AC347)-BIVAR(-AA347,-AB347,AC347)))</f>
        <v>#VALUE!</v>
      </c>
      <c r="AE347" s="184" t="e">
        <f>IF(S347="","",2*(BIVAR(AA347,-AB347,AC347)-BIVAR(-AA347,-AB347,AC347)))</f>
        <v>#VALUE!</v>
      </c>
    </row>
    <row r="348" spans="1:31" ht="15.75" customHeight="1" x14ac:dyDescent="0.65">
      <c r="A348" s="458"/>
      <c r="B348" s="456"/>
      <c r="C348" s="455"/>
      <c r="D348" s="456"/>
      <c r="E348" s="279" t="str">
        <f t="shared" si="277"/>
        <v/>
      </c>
      <c r="F348" s="267" t="str">
        <f t="shared" si="278"/>
        <v/>
      </c>
      <c r="G348" s="267" t="s">
        <v>2702</v>
      </c>
      <c r="H348" s="455" t="str">
        <f t="shared" si="275"/>
        <v/>
      </c>
      <c r="I348" s="456"/>
      <c r="J348" s="566" t="e">
        <f t="shared" si="279"/>
        <v>#VALUE!</v>
      </c>
      <c r="K348" s="567"/>
      <c r="L348" s="284" t="e">
        <f t="shared" si="280"/>
        <v>#VALUE!</v>
      </c>
      <c r="M348" s="277" t="str">
        <f t="shared" si="281"/>
        <v/>
      </c>
      <c r="P348" s="209" t="e">
        <f t="shared" si="282"/>
        <v>#VALUE!</v>
      </c>
      <c r="Q348" s="209" t="e">
        <f t="shared" si="283"/>
        <v>#VALUE!</v>
      </c>
      <c r="S348" s="731">
        <f>(0.0035%*C348)+(0.0005%*10)</f>
        <v>5.0000000000000002E-5</v>
      </c>
      <c r="T348" s="183">
        <f t="shared" si="276"/>
        <v>0.95</v>
      </c>
      <c r="U348" s="231" t="str">
        <f t="shared" si="284"/>
        <v/>
      </c>
      <c r="V348" s="279">
        <f t="shared" si="285"/>
        <v>1.9599639845400536</v>
      </c>
      <c r="W348" s="231" t="e">
        <f t="shared" si="286"/>
        <v>#VALUE!</v>
      </c>
      <c r="X348" s="267" t="e">
        <f t="shared" si="287"/>
        <v>#VALUE!</v>
      </c>
      <c r="Y348" s="278" t="e">
        <f t="shared" si="288"/>
        <v>#VALUE!</v>
      </c>
      <c r="Z348" s="279" t="e">
        <f t="shared" si="289"/>
        <v>#VALUE!</v>
      </c>
      <c r="AA348" s="279" t="e">
        <f t="shared" si="290"/>
        <v>#VALUE!</v>
      </c>
      <c r="AB348" s="267" t="e">
        <f t="shared" si="291"/>
        <v>#VALUE!</v>
      </c>
      <c r="AC348" s="267" t="e">
        <f t="shared" si="292"/>
        <v>#VALUE!</v>
      </c>
      <c r="AD348" s="183" t="e">
        <f>IF(S348="","",2*(BIVAR((-AA348),AB348,AC348)-BIVAR(-AA348,-AB348,AC348)))</f>
        <v>#VALUE!</v>
      </c>
      <c r="AE348" s="184" t="e">
        <f>IF(S348="","",2*(BIVAR(AA348,-AB348,AC348)-BIVAR(-AA348,-AB348,AC348)))</f>
        <v>#VALUE!</v>
      </c>
    </row>
    <row r="349" spans="1:31" ht="15.75" customHeight="1" x14ac:dyDescent="0.65">
      <c r="A349" s="458"/>
      <c r="B349" s="456"/>
      <c r="C349" s="455"/>
      <c r="D349" s="456"/>
      <c r="E349" s="279" t="str">
        <f t="shared" si="277"/>
        <v/>
      </c>
      <c r="F349" s="267" t="str">
        <f t="shared" si="278"/>
        <v/>
      </c>
      <c r="G349" s="267" t="s">
        <v>2702</v>
      </c>
      <c r="H349" s="455" t="str">
        <f t="shared" si="275"/>
        <v/>
      </c>
      <c r="I349" s="456"/>
      <c r="J349" s="566" t="e">
        <f t="shared" si="279"/>
        <v>#VALUE!</v>
      </c>
      <c r="K349" s="567"/>
      <c r="L349" s="284" t="e">
        <f t="shared" si="280"/>
        <v>#VALUE!</v>
      </c>
      <c r="M349" s="277" t="str">
        <f t="shared" si="281"/>
        <v/>
      </c>
      <c r="P349" s="209" t="e">
        <f t="shared" si="282"/>
        <v>#VALUE!</v>
      </c>
      <c r="Q349" s="209" t="e">
        <f t="shared" si="283"/>
        <v>#VALUE!</v>
      </c>
      <c r="S349" s="734">
        <f>(0.0045%*C349)+(0.0006%*100)</f>
        <v>5.9999999999999995E-4</v>
      </c>
      <c r="T349" s="183">
        <f t="shared" si="276"/>
        <v>0.95</v>
      </c>
      <c r="U349" s="231" t="str">
        <f t="shared" si="284"/>
        <v/>
      </c>
      <c r="V349" s="279">
        <f t="shared" si="285"/>
        <v>1.9599639845400536</v>
      </c>
      <c r="W349" s="231" t="e">
        <f t="shared" si="286"/>
        <v>#VALUE!</v>
      </c>
      <c r="X349" s="267" t="e">
        <f t="shared" si="287"/>
        <v>#VALUE!</v>
      </c>
      <c r="Y349" s="278" t="e">
        <f t="shared" si="288"/>
        <v>#VALUE!</v>
      </c>
      <c r="Z349" s="279" t="e">
        <f t="shared" si="289"/>
        <v>#VALUE!</v>
      </c>
      <c r="AA349" s="279" t="e">
        <f t="shared" si="290"/>
        <v>#VALUE!</v>
      </c>
      <c r="AB349" s="267" t="e">
        <f t="shared" si="291"/>
        <v>#VALUE!</v>
      </c>
      <c r="AC349" s="267" t="e">
        <f t="shared" si="292"/>
        <v>#VALUE!</v>
      </c>
      <c r="AD349" s="183" t="e">
        <f>IF(S349="","",2*(BIVAR((-AA349),AB349,AC349)-BIVAR(-AA349,-AB349,AC349)))</f>
        <v>#VALUE!</v>
      </c>
      <c r="AE349" s="184" t="e">
        <f>IF(S349="","",2*(BIVAR(AA349,-AB349,AC349)-BIVAR(-AA349,-AB349,AC349)))</f>
        <v>#VALUE!</v>
      </c>
    </row>
    <row r="350" spans="1:31" ht="17.7" thickBot="1" x14ac:dyDescent="0.7">
      <c r="A350" s="425"/>
      <c r="B350" s="424"/>
      <c r="C350" s="424"/>
      <c r="D350" s="424"/>
      <c r="E350" s="283" t="str">
        <f t="shared" si="277"/>
        <v/>
      </c>
      <c r="F350" s="270" t="str">
        <f t="shared" si="278"/>
        <v/>
      </c>
      <c r="G350" s="270" t="s">
        <v>2702</v>
      </c>
      <c r="H350" s="424" t="str">
        <f t="shared" si="275"/>
        <v/>
      </c>
      <c r="I350" s="424"/>
      <c r="J350" s="579" t="e">
        <f t="shared" si="279"/>
        <v>#VALUE!</v>
      </c>
      <c r="K350" s="580"/>
      <c r="L350" s="188" t="e">
        <f t="shared" si="280"/>
        <v>#VALUE!</v>
      </c>
      <c r="M350" s="276" t="str">
        <f t="shared" si="281"/>
        <v/>
      </c>
      <c r="P350" s="209" t="e">
        <f t="shared" si="282"/>
        <v>#VALUE!</v>
      </c>
      <c r="Q350" s="209" t="e">
        <f t="shared" si="283"/>
        <v>#VALUE!</v>
      </c>
      <c r="S350" s="735">
        <f>(0.0045%*C350)+(0.001%*1000)</f>
        <v>0.01</v>
      </c>
      <c r="T350" s="185">
        <f t="shared" si="276"/>
        <v>0.95</v>
      </c>
      <c r="U350" s="232" t="str">
        <f t="shared" si="284"/>
        <v/>
      </c>
      <c r="V350" s="283">
        <f t="shared" si="285"/>
        <v>1.9599639845400536</v>
      </c>
      <c r="W350" s="232" t="e">
        <f t="shared" si="286"/>
        <v>#VALUE!</v>
      </c>
      <c r="X350" s="270" t="e">
        <f t="shared" si="287"/>
        <v>#VALUE!</v>
      </c>
      <c r="Y350" s="282" t="e">
        <f t="shared" si="288"/>
        <v>#VALUE!</v>
      </c>
      <c r="Z350" s="283" t="e">
        <f t="shared" si="289"/>
        <v>#VALUE!</v>
      </c>
      <c r="AA350" s="283" t="e">
        <f t="shared" si="290"/>
        <v>#VALUE!</v>
      </c>
      <c r="AB350" s="270" t="e">
        <f t="shared" si="291"/>
        <v>#VALUE!</v>
      </c>
      <c r="AC350" s="270" t="e">
        <f t="shared" si="292"/>
        <v>#VALUE!</v>
      </c>
      <c r="AD350" s="185" t="e">
        <f>IF(S350="","",2*(BIVAR((-AA350),AB350,AC350)-BIVAR(-AA350,-AB350,AC350)))</f>
        <v>#VALUE!</v>
      </c>
      <c r="AE350" s="187" t="e">
        <f>IF(S350="","",2*(BIVAR(AA350,-AB350,AC350)-BIVAR(-AA350,-AB350,AC350)))</f>
        <v>#VALUE!</v>
      </c>
    </row>
    <row r="351" spans="1:31" ht="15.75" customHeight="1" thickBot="1" x14ac:dyDescent="0.6"/>
    <row r="352" spans="1:31" ht="18.75" customHeight="1" thickBot="1" x14ac:dyDescent="0.6">
      <c r="A352" s="418" t="s">
        <v>2725</v>
      </c>
      <c r="B352" s="419"/>
      <c r="C352" s="419"/>
      <c r="D352" s="419"/>
      <c r="E352" s="419"/>
      <c r="F352" s="419"/>
      <c r="G352" s="419"/>
      <c r="H352" s="419"/>
      <c r="I352" s="419"/>
      <c r="J352" s="419"/>
      <c r="K352" s="419"/>
      <c r="L352" s="419"/>
      <c r="M352" s="420"/>
      <c r="S352" s="418" t="s">
        <v>2619</v>
      </c>
      <c r="T352" s="419"/>
      <c r="U352" s="419"/>
      <c r="V352" s="419"/>
      <c r="W352" s="419"/>
      <c r="X352" s="419"/>
      <c r="Y352" s="419"/>
      <c r="Z352" s="419"/>
      <c r="AA352" s="419"/>
      <c r="AB352" s="419"/>
      <c r="AC352" s="419"/>
      <c r="AD352" s="419"/>
      <c r="AE352" s="420"/>
    </row>
    <row r="353" spans="1:31" ht="49.5" customHeight="1" thickBot="1" x14ac:dyDescent="0.6">
      <c r="A353" s="470" t="s">
        <v>0</v>
      </c>
      <c r="B353" s="471"/>
      <c r="C353" s="472" t="s">
        <v>2</v>
      </c>
      <c r="D353" s="471"/>
      <c r="E353" s="271" t="s">
        <v>1771</v>
      </c>
      <c r="F353" s="271" t="s">
        <v>1772</v>
      </c>
      <c r="G353" s="271" t="s">
        <v>1</v>
      </c>
      <c r="H353" s="472" t="s">
        <v>3</v>
      </c>
      <c r="I353" s="471"/>
      <c r="J353" s="472" t="s">
        <v>5</v>
      </c>
      <c r="K353" s="471"/>
      <c r="L353" s="182" t="s">
        <v>2623</v>
      </c>
      <c r="M353" s="27" t="s">
        <v>2621</v>
      </c>
      <c r="P353" s="99" t="s">
        <v>58</v>
      </c>
      <c r="Q353" s="99" t="s">
        <v>59</v>
      </c>
      <c r="S353" s="210" t="s">
        <v>2607</v>
      </c>
      <c r="T353" s="211" t="s">
        <v>2608</v>
      </c>
      <c r="U353" s="211" t="s">
        <v>2609</v>
      </c>
      <c r="V353" s="211" t="s">
        <v>2610</v>
      </c>
      <c r="W353" s="211" t="s">
        <v>2611</v>
      </c>
      <c r="X353" s="211" t="s">
        <v>2620</v>
      </c>
      <c r="Y353" s="211" t="s">
        <v>2613</v>
      </c>
      <c r="Z353" s="211" t="s">
        <v>2612</v>
      </c>
      <c r="AA353" s="211" t="s">
        <v>2614</v>
      </c>
      <c r="AB353" s="211" t="s">
        <v>2615</v>
      </c>
      <c r="AC353" s="211" t="s">
        <v>2616</v>
      </c>
      <c r="AD353" s="211" t="s">
        <v>2617</v>
      </c>
      <c r="AE353" s="212" t="s">
        <v>2618</v>
      </c>
    </row>
    <row r="354" spans="1:31" ht="15.75" customHeight="1" x14ac:dyDescent="0.65">
      <c r="A354" s="458"/>
      <c r="B354" s="456"/>
      <c r="C354" s="455"/>
      <c r="D354" s="456"/>
      <c r="E354" s="389" t="str">
        <f>IF(A354="","",(2*$K$81*(1/SQRT(3)))+((0.0016%*ABS(A354))+0.000001450377377))</f>
        <v/>
      </c>
      <c r="F354" s="267" t="str">
        <f t="shared" ref="F354:F364" si="293">IF(A354="","",ROUND(((A354+S354)-(A354-S354))/(2*E354),1)&amp;":1")</f>
        <v/>
      </c>
      <c r="G354" s="267" t="s">
        <v>2710</v>
      </c>
      <c r="H354" s="455" t="str">
        <f t="shared" ref="H354:H364" si="294">IF(A354="","",A354-C354)</f>
        <v/>
      </c>
      <c r="I354" s="456"/>
      <c r="J354" s="566" t="e">
        <f t="shared" ref="J354:J364" si="295">IF(X354&lt;4,Y354,S354)</f>
        <v>#VALUE!</v>
      </c>
      <c r="K354" s="567"/>
      <c r="L354" s="284" t="e">
        <f t="shared" ref="L354:L364" si="296">IF(AD354="","",IF(AD354&lt;2%,"&lt; 2%", "&gt; 2%"))</f>
        <v>#VALUE!</v>
      </c>
      <c r="M354" s="277" t="str">
        <f t="shared" ref="M354:M364" si="297">IF(H354="","",IF(ABS(H354)+ABS(E354)&lt;ABS(J354),"Pass",IF(ABS(H354)-ABS(E354)&gt;ABS(J354),"Fail",IF(AND(ABS(H354)+ABS(E354)&gt;ABS(J354),ABS(H354)-ABS(E354)&lt;ABS(J354)),"-",""))))</f>
        <v/>
      </c>
      <c r="P354" s="209" t="e">
        <f t="shared" ref="P354:P364" si="298">IF(X354&lt;4,-Y354,-S354)</f>
        <v>#VALUE!</v>
      </c>
      <c r="Q354" s="209" t="e">
        <f t="shared" ref="Q354:Q364" si="299">IF(X354&lt;4,Y354,S354)</f>
        <v>#VALUE!</v>
      </c>
      <c r="S354" s="736">
        <f>(0.06%*C354)+(0.04%*100)</f>
        <v>0.04</v>
      </c>
      <c r="T354" s="213">
        <f t="shared" ref="T354:T364" si="300">IF(S354="","",95%)</f>
        <v>0.95</v>
      </c>
      <c r="U354" s="237"/>
      <c r="V354" s="214">
        <f t="shared" ref="V354:V364" si="301">IF(S354="","",_xlfn.NORM.S.INV((1+T354)/2))</f>
        <v>1.9599639845400536</v>
      </c>
      <c r="W354" s="237">
        <f t="shared" ref="W354:W364" si="302">IF(S354="","",SQRT((S354/V354)^2-U354^2))</f>
        <v>2.0408538276986164E-2</v>
      </c>
      <c r="X354" s="272" t="e">
        <f t="shared" ref="X354:X364" si="303">IF(S354="","",ROUND(((A354+S354)-(A354-S354))/(2*E354),1))</f>
        <v>#VALUE!</v>
      </c>
      <c r="Y354" s="239" t="e">
        <f t="shared" ref="Y354:Y364" si="304">IF(X354&gt;=4,S354,S354-U354*(1.04-EXP(0.38*LN(X354)-0.54)))</f>
        <v>#VALUE!</v>
      </c>
      <c r="Z354" s="214">
        <f t="shared" ref="Z354:Z364" si="305">IF(S354="","",SQRT(W354^2+U354^2))</f>
        <v>2.0408538276986164E-2</v>
      </c>
      <c r="AA354" s="214">
        <f t="shared" ref="AA354:AA364" si="306">IF(S354="","",S354/W354)</f>
        <v>1.9599639845400536</v>
      </c>
      <c r="AB354" s="272" t="e">
        <f t="shared" ref="AB354:AB364" si="307">IF(S354="","",Y354/Z354)</f>
        <v>#VALUE!</v>
      </c>
      <c r="AC354" s="272">
        <f t="shared" ref="AC354:AC364" si="308">IF(S354="","",W354/Z354)</f>
        <v>1</v>
      </c>
      <c r="AD354" s="213" t="e">
        <f>IF(S354="","",2*(BIVAR((-AA354),AB354,AC354)-BIVAR(-AA354,-AB354,AC354)))</f>
        <v>#VALUE!</v>
      </c>
      <c r="AE354" s="215" t="e">
        <f>IF(S354="","",2*(BIVAR(AA354,-AB354,AC354)-BIVAR(-AA354,-AB354,AC354)))</f>
        <v>#VALUE!</v>
      </c>
    </row>
    <row r="355" spans="1:31" ht="15.75" customHeight="1" x14ac:dyDescent="0.65">
      <c r="A355" s="458"/>
      <c r="B355" s="456"/>
      <c r="C355" s="455"/>
      <c r="D355" s="456"/>
      <c r="E355" s="279" t="str">
        <f t="shared" ref="E355:E364" si="309">IF(A355="","",(2*$K$81*(1/SQRT(3)))+((0.0016%*ABS(A355))+0.000001450377377))</f>
        <v/>
      </c>
      <c r="F355" s="267" t="str">
        <f t="shared" si="293"/>
        <v/>
      </c>
      <c r="G355" s="267" t="s">
        <v>2710</v>
      </c>
      <c r="H355" s="455" t="str">
        <f t="shared" si="294"/>
        <v/>
      </c>
      <c r="I355" s="456"/>
      <c r="J355" s="566" t="e">
        <f t="shared" si="295"/>
        <v>#VALUE!</v>
      </c>
      <c r="K355" s="567"/>
      <c r="L355" s="284" t="e">
        <f t="shared" si="296"/>
        <v>#VALUE!</v>
      </c>
      <c r="M355" s="277" t="str">
        <f t="shared" si="297"/>
        <v/>
      </c>
      <c r="P355" s="209" t="e">
        <f t="shared" si="298"/>
        <v>#VALUE!</v>
      </c>
      <c r="Q355" s="209" t="e">
        <f t="shared" si="299"/>
        <v>#VALUE!</v>
      </c>
      <c r="S355" s="732">
        <f>(0.06%*C355)+(0.04%*100)</f>
        <v>0.04</v>
      </c>
      <c r="T355" s="183">
        <f t="shared" si="300"/>
        <v>0.95</v>
      </c>
      <c r="U355" s="231" t="str">
        <f t="shared" ref="U355:U364" si="310">IF(S355="","",E355)</f>
        <v/>
      </c>
      <c r="V355" s="279">
        <f t="shared" si="301"/>
        <v>1.9599639845400536</v>
      </c>
      <c r="W355" s="231" t="e">
        <f t="shared" si="302"/>
        <v>#VALUE!</v>
      </c>
      <c r="X355" s="267" t="e">
        <f t="shared" si="303"/>
        <v>#VALUE!</v>
      </c>
      <c r="Y355" s="278" t="e">
        <f t="shared" si="304"/>
        <v>#VALUE!</v>
      </c>
      <c r="Z355" s="279" t="e">
        <f t="shared" si="305"/>
        <v>#VALUE!</v>
      </c>
      <c r="AA355" s="279" t="e">
        <f t="shared" si="306"/>
        <v>#VALUE!</v>
      </c>
      <c r="AB355" s="267" t="e">
        <f t="shared" si="307"/>
        <v>#VALUE!</v>
      </c>
      <c r="AC355" s="267" t="e">
        <f t="shared" si="308"/>
        <v>#VALUE!</v>
      </c>
      <c r="AD355" s="183" t="e">
        <f>IF(S355="","",2*(BIVAR((-AA355),AB355,AC355)-BIVAR(-AA355,-AB355,AC355)))</f>
        <v>#VALUE!</v>
      </c>
      <c r="AE355" s="184" t="e">
        <f>IF(S355="","",2*(BIVAR(AA355,-AB355,AC355)-BIVAR(-AA355,-AB355,AC355)))</f>
        <v>#VALUE!</v>
      </c>
    </row>
    <row r="356" spans="1:31" ht="15.75" customHeight="1" x14ac:dyDescent="0.65">
      <c r="A356" s="458"/>
      <c r="B356" s="456"/>
      <c r="C356" s="455"/>
      <c r="D356" s="456"/>
      <c r="E356" s="279" t="str">
        <f t="shared" si="309"/>
        <v/>
      </c>
      <c r="F356" s="267" t="str">
        <f t="shared" si="293"/>
        <v/>
      </c>
      <c r="G356" s="267" t="s">
        <v>2711</v>
      </c>
      <c r="H356" s="455" t="str">
        <f t="shared" si="294"/>
        <v/>
      </c>
      <c r="I356" s="456"/>
      <c r="J356" s="566" t="e">
        <f t="shared" si="295"/>
        <v>#VALUE!</v>
      </c>
      <c r="K356" s="567"/>
      <c r="L356" s="284" t="e">
        <f t="shared" si="296"/>
        <v>#VALUE!</v>
      </c>
      <c r="M356" s="277" t="str">
        <f t="shared" si="297"/>
        <v/>
      </c>
      <c r="P356" s="209" t="e">
        <f t="shared" si="298"/>
        <v>#VALUE!</v>
      </c>
      <c r="Q356" s="209" t="e">
        <f t="shared" si="299"/>
        <v>#VALUE!</v>
      </c>
      <c r="S356" s="732">
        <f>(0.12%*C356)+(0.05%*100)</f>
        <v>0.05</v>
      </c>
      <c r="T356" s="183">
        <f t="shared" si="300"/>
        <v>0.95</v>
      </c>
      <c r="U356" s="231" t="str">
        <f t="shared" si="310"/>
        <v/>
      </c>
      <c r="V356" s="279">
        <f t="shared" si="301"/>
        <v>1.9599639845400536</v>
      </c>
      <c r="W356" s="231" t="e">
        <f t="shared" si="302"/>
        <v>#VALUE!</v>
      </c>
      <c r="X356" s="267" t="e">
        <f t="shared" si="303"/>
        <v>#VALUE!</v>
      </c>
      <c r="Y356" s="278" t="e">
        <f t="shared" si="304"/>
        <v>#VALUE!</v>
      </c>
      <c r="Z356" s="279" t="e">
        <f t="shared" si="305"/>
        <v>#VALUE!</v>
      </c>
      <c r="AA356" s="279" t="e">
        <f t="shared" si="306"/>
        <v>#VALUE!</v>
      </c>
      <c r="AB356" s="267" t="e">
        <f t="shared" si="307"/>
        <v>#VALUE!</v>
      </c>
      <c r="AC356" s="267" t="e">
        <f t="shared" si="308"/>
        <v>#VALUE!</v>
      </c>
      <c r="AD356" s="183" t="e">
        <f>IF(S356="","",2*(BIVAR((-AA356),AB356,AC356)-BIVAR(-AA356,-AB356,AC356)))</f>
        <v>#VALUE!</v>
      </c>
      <c r="AE356" s="184" t="e">
        <f>IF(S356="","",2*(BIVAR(AA356,-AB356,AC356)-BIVAR(-AA356,-AB356,AC356)))</f>
        <v>#VALUE!</v>
      </c>
    </row>
    <row r="357" spans="1:31" ht="15.75" customHeight="1" x14ac:dyDescent="0.65">
      <c r="A357" s="458"/>
      <c r="B357" s="456"/>
      <c r="C357" s="455"/>
      <c r="D357" s="456"/>
      <c r="E357" s="279" t="str">
        <f t="shared" si="309"/>
        <v/>
      </c>
      <c r="F357" s="267" t="str">
        <f t="shared" si="293"/>
        <v/>
      </c>
      <c r="G357" s="267" t="s">
        <v>2712</v>
      </c>
      <c r="H357" s="455" t="str">
        <f t="shared" si="294"/>
        <v/>
      </c>
      <c r="I357" s="456"/>
      <c r="J357" s="566" t="e">
        <f t="shared" si="295"/>
        <v>#VALUE!</v>
      </c>
      <c r="K357" s="567"/>
      <c r="L357" s="284" t="e">
        <f t="shared" si="296"/>
        <v>#VALUE!</v>
      </c>
      <c r="M357" s="277" t="str">
        <f t="shared" si="297"/>
        <v/>
      </c>
      <c r="P357" s="209" t="e">
        <f t="shared" si="298"/>
        <v>#VALUE!</v>
      </c>
      <c r="Q357" s="209" t="e">
        <f t="shared" si="299"/>
        <v>#VALUE!</v>
      </c>
      <c r="S357" s="730">
        <f>(0.06%*C357)+(0.03%*1)</f>
        <v>2.9999999999999997E-4</v>
      </c>
      <c r="T357" s="183">
        <f t="shared" si="300"/>
        <v>0.95</v>
      </c>
      <c r="U357" s="231" t="str">
        <f t="shared" si="310"/>
        <v/>
      </c>
      <c r="V357" s="279">
        <f t="shared" si="301"/>
        <v>1.9599639845400536</v>
      </c>
      <c r="W357" s="231" t="e">
        <f t="shared" si="302"/>
        <v>#VALUE!</v>
      </c>
      <c r="X357" s="267" t="e">
        <f t="shared" si="303"/>
        <v>#VALUE!</v>
      </c>
      <c r="Y357" s="278" t="e">
        <f t="shared" si="304"/>
        <v>#VALUE!</v>
      </c>
      <c r="Z357" s="279" t="e">
        <f t="shared" si="305"/>
        <v>#VALUE!</v>
      </c>
      <c r="AA357" s="279" t="e">
        <f t="shared" si="306"/>
        <v>#VALUE!</v>
      </c>
      <c r="AB357" s="267" t="e">
        <f t="shared" si="307"/>
        <v>#VALUE!</v>
      </c>
      <c r="AC357" s="267" t="e">
        <f t="shared" si="308"/>
        <v>#VALUE!</v>
      </c>
      <c r="AD357" s="183" t="e">
        <f>IF(S357="","",2*(BIVAR((-AA357),AB357,AC357)-BIVAR(-AA357,-AB357,AC357)))</f>
        <v>#VALUE!</v>
      </c>
      <c r="AE357" s="184" t="e">
        <f>IF(S357="","",2*(BIVAR(AA357,-AB357,AC357)-BIVAR(-AA357,-AB357,AC357)))</f>
        <v>#VALUE!</v>
      </c>
    </row>
    <row r="358" spans="1:31" ht="15.75" customHeight="1" x14ac:dyDescent="0.65">
      <c r="A358" s="458"/>
      <c r="B358" s="456"/>
      <c r="C358" s="455"/>
      <c r="D358" s="456"/>
      <c r="E358" s="279" t="str">
        <f t="shared" si="309"/>
        <v/>
      </c>
      <c r="F358" s="267" t="str">
        <f t="shared" si="293"/>
        <v/>
      </c>
      <c r="G358" s="267" t="s">
        <v>2713</v>
      </c>
      <c r="H358" s="455" t="str">
        <f t="shared" si="294"/>
        <v/>
      </c>
      <c r="I358" s="456"/>
      <c r="J358" s="566" t="e">
        <f t="shared" si="295"/>
        <v>#VALUE!</v>
      </c>
      <c r="K358" s="567"/>
      <c r="L358" s="284" t="e">
        <f t="shared" si="296"/>
        <v>#VALUE!</v>
      </c>
      <c r="M358" s="277" t="str">
        <f t="shared" si="297"/>
        <v/>
      </c>
      <c r="P358" s="209" t="e">
        <f t="shared" si="298"/>
        <v>#VALUE!</v>
      </c>
      <c r="Q358" s="209" t="e">
        <f t="shared" si="299"/>
        <v>#VALUE!</v>
      </c>
      <c r="S358" s="730">
        <f>(0.12%*C358)+(0.05%*1)</f>
        <v>5.0000000000000001E-4</v>
      </c>
      <c r="T358" s="183">
        <f t="shared" si="300"/>
        <v>0.95</v>
      </c>
      <c r="U358" s="231" t="str">
        <f t="shared" si="310"/>
        <v/>
      </c>
      <c r="V358" s="279">
        <f t="shared" si="301"/>
        <v>1.9599639845400536</v>
      </c>
      <c r="W358" s="231" t="e">
        <f t="shared" si="302"/>
        <v>#VALUE!</v>
      </c>
      <c r="X358" s="267" t="e">
        <f t="shared" si="303"/>
        <v>#VALUE!</v>
      </c>
      <c r="Y358" s="278" t="e">
        <f t="shared" si="304"/>
        <v>#VALUE!</v>
      </c>
      <c r="Z358" s="279" t="e">
        <f t="shared" si="305"/>
        <v>#VALUE!</v>
      </c>
      <c r="AA358" s="279" t="e">
        <f t="shared" si="306"/>
        <v>#VALUE!</v>
      </c>
      <c r="AB358" s="267" t="e">
        <f t="shared" si="307"/>
        <v>#VALUE!</v>
      </c>
      <c r="AC358" s="267" t="e">
        <f t="shared" si="308"/>
        <v>#VALUE!</v>
      </c>
      <c r="AD358" s="183" t="e">
        <f>IF(S358="","",2*(BIVAR((-AA358),AB358,AC358)-BIVAR(-AA358,-AB358,AC358)))</f>
        <v>#VALUE!</v>
      </c>
      <c r="AE358" s="184" t="e">
        <f>IF(S358="","",2*(BIVAR(AA358,-AB358,AC358)-BIVAR(-AA358,-AB358,AC358)))</f>
        <v>#VALUE!</v>
      </c>
    </row>
    <row r="359" spans="1:31" ht="15.75" customHeight="1" x14ac:dyDescent="0.65">
      <c r="A359" s="458"/>
      <c r="B359" s="456"/>
      <c r="C359" s="455"/>
      <c r="D359" s="456"/>
      <c r="E359" s="279" t="str">
        <f t="shared" si="309"/>
        <v/>
      </c>
      <c r="F359" s="267" t="str">
        <f t="shared" si="293"/>
        <v/>
      </c>
      <c r="G359" s="267" t="s">
        <v>2714</v>
      </c>
      <c r="H359" s="455" t="str">
        <f t="shared" si="294"/>
        <v/>
      </c>
      <c r="I359" s="456"/>
      <c r="J359" s="566" t="e">
        <f t="shared" si="295"/>
        <v>#VALUE!</v>
      </c>
      <c r="K359" s="567"/>
      <c r="L359" s="284" t="e">
        <f t="shared" si="296"/>
        <v>#VALUE!</v>
      </c>
      <c r="M359" s="277" t="str">
        <f t="shared" si="297"/>
        <v/>
      </c>
      <c r="P359" s="209" t="e">
        <f t="shared" si="298"/>
        <v>#VALUE!</v>
      </c>
      <c r="Q359" s="209" t="e">
        <f t="shared" si="299"/>
        <v>#VALUE!</v>
      </c>
      <c r="S359" s="731">
        <f>(0.35%*C359)+(0.03%*10)</f>
        <v>2.9999999999999996E-3</v>
      </c>
      <c r="T359" s="183">
        <f t="shared" si="300"/>
        <v>0.95</v>
      </c>
      <c r="U359" s="231" t="str">
        <f t="shared" si="310"/>
        <v/>
      </c>
      <c r="V359" s="279">
        <f t="shared" si="301"/>
        <v>1.9599639845400536</v>
      </c>
      <c r="W359" s="231" t="e">
        <f t="shared" si="302"/>
        <v>#VALUE!</v>
      </c>
      <c r="X359" s="267" t="e">
        <f t="shared" si="303"/>
        <v>#VALUE!</v>
      </c>
      <c r="Y359" s="278" t="e">
        <f t="shared" si="304"/>
        <v>#VALUE!</v>
      </c>
      <c r="Z359" s="279" t="e">
        <f t="shared" si="305"/>
        <v>#VALUE!</v>
      </c>
      <c r="AA359" s="279" t="e">
        <f t="shared" si="306"/>
        <v>#VALUE!</v>
      </c>
      <c r="AB359" s="267" t="e">
        <f t="shared" si="307"/>
        <v>#VALUE!</v>
      </c>
      <c r="AC359" s="267" t="e">
        <f t="shared" si="308"/>
        <v>#VALUE!</v>
      </c>
      <c r="AD359" s="183" t="e">
        <f>IF(S359="","",2*(BIVAR((-AA359),AB359,AC359)-BIVAR(-AA359,-AB359,AC359)))</f>
        <v>#VALUE!</v>
      </c>
      <c r="AE359" s="184" t="e">
        <f>IF(S359="","",2*(BIVAR(AA359,-AB359,AC359)-BIVAR(-AA359,-AB359,AC359)))</f>
        <v>#VALUE!</v>
      </c>
    </row>
    <row r="360" spans="1:31" ht="15.75" customHeight="1" x14ac:dyDescent="0.65">
      <c r="A360" s="458"/>
      <c r="B360" s="456"/>
      <c r="C360" s="455"/>
      <c r="D360" s="456"/>
      <c r="E360" s="279" t="str">
        <f t="shared" si="309"/>
        <v/>
      </c>
      <c r="F360" s="267" t="str">
        <f t="shared" si="293"/>
        <v/>
      </c>
      <c r="G360" s="267" t="s">
        <v>2712</v>
      </c>
      <c r="H360" s="455" t="str">
        <f t="shared" si="294"/>
        <v/>
      </c>
      <c r="I360" s="456"/>
      <c r="J360" s="566" t="e">
        <f t="shared" si="295"/>
        <v>#VALUE!</v>
      </c>
      <c r="K360" s="567"/>
      <c r="L360" s="284" t="e">
        <f t="shared" si="296"/>
        <v>#VALUE!</v>
      </c>
      <c r="M360" s="277" t="str">
        <f t="shared" si="297"/>
        <v/>
      </c>
      <c r="P360" s="209" t="e">
        <f t="shared" si="298"/>
        <v>#VALUE!</v>
      </c>
      <c r="Q360" s="209" t="e">
        <f t="shared" si="299"/>
        <v>#VALUE!</v>
      </c>
      <c r="S360" s="731">
        <f>(0.12%*C360)+(0.05%*10)</f>
        <v>5.0000000000000001E-3</v>
      </c>
      <c r="T360" s="183">
        <f t="shared" si="300"/>
        <v>0.95</v>
      </c>
      <c r="U360" s="231" t="str">
        <f t="shared" si="310"/>
        <v/>
      </c>
      <c r="V360" s="279">
        <f t="shared" si="301"/>
        <v>1.9599639845400536</v>
      </c>
      <c r="W360" s="231" t="e">
        <f t="shared" si="302"/>
        <v>#VALUE!</v>
      </c>
      <c r="X360" s="267" t="e">
        <f t="shared" si="303"/>
        <v>#VALUE!</v>
      </c>
      <c r="Y360" s="278" t="e">
        <f t="shared" si="304"/>
        <v>#VALUE!</v>
      </c>
      <c r="Z360" s="279" t="e">
        <f t="shared" si="305"/>
        <v>#VALUE!</v>
      </c>
      <c r="AA360" s="279" t="e">
        <f t="shared" si="306"/>
        <v>#VALUE!</v>
      </c>
      <c r="AB360" s="267" t="e">
        <f t="shared" si="307"/>
        <v>#VALUE!</v>
      </c>
      <c r="AC360" s="267" t="e">
        <f t="shared" si="308"/>
        <v>#VALUE!</v>
      </c>
      <c r="AD360" s="183" t="e">
        <f>IF(S360="","",2*(BIVAR((-AA360),AB360,AC360)-BIVAR(-AA360,-AB360,AC360)))</f>
        <v>#VALUE!</v>
      </c>
      <c r="AE360" s="184" t="e">
        <f>IF(S360="","",2*(BIVAR(AA360,-AB360,AC360)-BIVAR(-AA360,-AB360,AC360)))</f>
        <v>#VALUE!</v>
      </c>
    </row>
    <row r="361" spans="1:31" ht="15.75" customHeight="1" x14ac:dyDescent="0.65">
      <c r="A361" s="458"/>
      <c r="B361" s="456"/>
      <c r="C361" s="455"/>
      <c r="D361" s="456"/>
      <c r="E361" s="279" t="str">
        <f t="shared" si="309"/>
        <v/>
      </c>
      <c r="F361" s="267" t="str">
        <f t="shared" si="293"/>
        <v/>
      </c>
      <c r="G361" s="267" t="s">
        <v>2713</v>
      </c>
      <c r="H361" s="455" t="str">
        <f t="shared" si="294"/>
        <v/>
      </c>
      <c r="I361" s="456"/>
      <c r="J361" s="566" t="e">
        <f t="shared" si="295"/>
        <v>#VALUE!</v>
      </c>
      <c r="K361" s="567"/>
      <c r="L361" s="284" t="e">
        <f t="shared" si="296"/>
        <v>#VALUE!</v>
      </c>
      <c r="M361" s="277" t="str">
        <f t="shared" si="297"/>
        <v/>
      </c>
      <c r="P361" s="209" t="e">
        <f t="shared" si="298"/>
        <v>#VALUE!</v>
      </c>
      <c r="Q361" s="209" t="e">
        <f t="shared" si="299"/>
        <v>#VALUE!</v>
      </c>
      <c r="S361" s="731">
        <f>(0.12%*C361)+(0.05%*10)</f>
        <v>5.0000000000000001E-3</v>
      </c>
      <c r="T361" s="183">
        <f t="shared" si="300"/>
        <v>0.95</v>
      </c>
      <c r="U361" s="231" t="str">
        <f t="shared" si="310"/>
        <v/>
      </c>
      <c r="V361" s="279">
        <f t="shared" si="301"/>
        <v>1.9599639845400536</v>
      </c>
      <c r="W361" s="231" t="e">
        <f t="shared" si="302"/>
        <v>#VALUE!</v>
      </c>
      <c r="X361" s="267" t="e">
        <f t="shared" si="303"/>
        <v>#VALUE!</v>
      </c>
      <c r="Y361" s="278" t="e">
        <f t="shared" si="304"/>
        <v>#VALUE!</v>
      </c>
      <c r="Z361" s="279" t="e">
        <f t="shared" si="305"/>
        <v>#VALUE!</v>
      </c>
      <c r="AA361" s="279" t="e">
        <f t="shared" si="306"/>
        <v>#VALUE!</v>
      </c>
      <c r="AB361" s="267" t="e">
        <f t="shared" si="307"/>
        <v>#VALUE!</v>
      </c>
      <c r="AC361" s="267" t="e">
        <f t="shared" si="308"/>
        <v>#VALUE!</v>
      </c>
      <c r="AD361" s="183" t="e">
        <f>IF(S361="","",2*(BIVAR((-AA361),AB361,AC361)-BIVAR(-AA361,-AB361,AC361)))</f>
        <v>#VALUE!</v>
      </c>
      <c r="AE361" s="184" t="e">
        <f>IF(S361="","",2*(BIVAR(AA361,-AB361,AC361)-BIVAR(-AA361,-AB361,AC361)))</f>
        <v>#VALUE!</v>
      </c>
    </row>
    <row r="362" spans="1:31" ht="15.75" customHeight="1" x14ac:dyDescent="0.65">
      <c r="A362" s="458"/>
      <c r="B362" s="456"/>
      <c r="C362" s="455"/>
      <c r="D362" s="456"/>
      <c r="E362" s="279" t="str">
        <f t="shared" si="309"/>
        <v/>
      </c>
      <c r="F362" s="267" t="str">
        <f t="shared" si="293"/>
        <v/>
      </c>
      <c r="G362" s="267" t="s">
        <v>2712</v>
      </c>
      <c r="H362" s="455" t="str">
        <f t="shared" si="294"/>
        <v/>
      </c>
      <c r="I362" s="456"/>
      <c r="J362" s="566" t="e">
        <f t="shared" si="295"/>
        <v>#VALUE!</v>
      </c>
      <c r="K362" s="567"/>
      <c r="L362" s="284" t="e">
        <f t="shared" si="296"/>
        <v>#VALUE!</v>
      </c>
      <c r="M362" s="277" t="str">
        <f t="shared" si="297"/>
        <v/>
      </c>
      <c r="P362" s="209" t="e">
        <f t="shared" si="298"/>
        <v>#VALUE!</v>
      </c>
      <c r="Q362" s="209" t="e">
        <f t="shared" si="299"/>
        <v>#VALUE!</v>
      </c>
      <c r="S362" s="732">
        <f>(0.06%*C362)+(0.03%*100)</f>
        <v>0.03</v>
      </c>
      <c r="T362" s="183">
        <f t="shared" si="300"/>
        <v>0.95</v>
      </c>
      <c r="U362" s="231" t="str">
        <f t="shared" si="310"/>
        <v/>
      </c>
      <c r="V362" s="279">
        <f t="shared" si="301"/>
        <v>1.9599639845400536</v>
      </c>
      <c r="W362" s="231" t="e">
        <f t="shared" si="302"/>
        <v>#VALUE!</v>
      </c>
      <c r="X362" s="267" t="e">
        <f t="shared" si="303"/>
        <v>#VALUE!</v>
      </c>
      <c r="Y362" s="278" t="e">
        <f t="shared" si="304"/>
        <v>#VALUE!</v>
      </c>
      <c r="Z362" s="279" t="e">
        <f t="shared" si="305"/>
        <v>#VALUE!</v>
      </c>
      <c r="AA362" s="279" t="e">
        <f t="shared" si="306"/>
        <v>#VALUE!</v>
      </c>
      <c r="AB362" s="267" t="e">
        <f t="shared" si="307"/>
        <v>#VALUE!</v>
      </c>
      <c r="AC362" s="267" t="e">
        <f t="shared" si="308"/>
        <v>#VALUE!</v>
      </c>
      <c r="AD362" s="183" t="e">
        <f>IF(S362="","",2*(BIVAR((-AA362),AB362,AC362)-BIVAR(-AA362,-AB362,AC362)))</f>
        <v>#VALUE!</v>
      </c>
      <c r="AE362" s="184" t="e">
        <f>IF(S362="","",2*(BIVAR(AA362,-AB362,AC362)-BIVAR(-AA362,-AB362,AC362)))</f>
        <v>#VALUE!</v>
      </c>
    </row>
    <row r="363" spans="1:31" ht="15.75" customHeight="1" x14ac:dyDescent="0.65">
      <c r="A363" s="458"/>
      <c r="B363" s="456"/>
      <c r="C363" s="455"/>
      <c r="D363" s="456"/>
      <c r="E363" s="279" t="str">
        <f t="shared" si="309"/>
        <v/>
      </c>
      <c r="F363" s="267" t="str">
        <f t="shared" si="293"/>
        <v/>
      </c>
      <c r="G363" s="267" t="s">
        <v>2713</v>
      </c>
      <c r="H363" s="455" t="str">
        <f t="shared" si="294"/>
        <v/>
      </c>
      <c r="I363" s="456"/>
      <c r="J363" s="566" t="e">
        <f t="shared" si="295"/>
        <v>#VALUE!</v>
      </c>
      <c r="K363" s="567"/>
      <c r="L363" s="284" t="e">
        <f t="shared" si="296"/>
        <v>#VALUE!</v>
      </c>
      <c r="M363" s="277" t="str">
        <f t="shared" si="297"/>
        <v/>
      </c>
      <c r="P363" s="209" t="e">
        <f t="shared" si="298"/>
        <v>#VALUE!</v>
      </c>
      <c r="Q363" s="209" t="e">
        <f t="shared" si="299"/>
        <v>#VALUE!</v>
      </c>
      <c r="S363" s="732">
        <f>(0.12%*C363)+(0.05%*100)</f>
        <v>0.05</v>
      </c>
      <c r="T363" s="183">
        <f t="shared" si="300"/>
        <v>0.95</v>
      </c>
      <c r="U363" s="231" t="str">
        <f t="shared" si="310"/>
        <v/>
      </c>
      <c r="V363" s="279">
        <f t="shared" si="301"/>
        <v>1.9599639845400536</v>
      </c>
      <c r="W363" s="231" t="e">
        <f t="shared" si="302"/>
        <v>#VALUE!</v>
      </c>
      <c r="X363" s="267" t="e">
        <f t="shared" si="303"/>
        <v>#VALUE!</v>
      </c>
      <c r="Y363" s="278" t="e">
        <f t="shared" si="304"/>
        <v>#VALUE!</v>
      </c>
      <c r="Z363" s="279" t="e">
        <f t="shared" si="305"/>
        <v>#VALUE!</v>
      </c>
      <c r="AA363" s="279" t="e">
        <f t="shared" si="306"/>
        <v>#VALUE!</v>
      </c>
      <c r="AB363" s="267" t="e">
        <f t="shared" si="307"/>
        <v>#VALUE!</v>
      </c>
      <c r="AC363" s="267" t="e">
        <f t="shared" si="308"/>
        <v>#VALUE!</v>
      </c>
      <c r="AD363" s="183" t="e">
        <f>IF(S363="","",2*(BIVAR((-AA363),AB363,AC363)-BIVAR(-AA363,-AB363,AC363)))</f>
        <v>#VALUE!</v>
      </c>
      <c r="AE363" s="184" t="e">
        <f>IF(S363="","",2*(BIVAR(AA363,-AB363,AC363)-BIVAR(-AA363,-AB363,AC363)))</f>
        <v>#VALUE!</v>
      </c>
    </row>
    <row r="364" spans="1:31" ht="17.7" thickBot="1" x14ac:dyDescent="0.7">
      <c r="A364" s="425"/>
      <c r="B364" s="424"/>
      <c r="C364" s="424"/>
      <c r="D364" s="424"/>
      <c r="E364" s="283" t="str">
        <f t="shared" si="309"/>
        <v/>
      </c>
      <c r="F364" s="270" t="str">
        <f t="shared" si="293"/>
        <v/>
      </c>
      <c r="G364" s="270" t="s">
        <v>2712</v>
      </c>
      <c r="H364" s="424" t="str">
        <f t="shared" si="294"/>
        <v/>
      </c>
      <c r="I364" s="424"/>
      <c r="J364" s="579" t="e">
        <f t="shared" si="295"/>
        <v>#VALUE!</v>
      </c>
      <c r="K364" s="580"/>
      <c r="L364" s="188" t="e">
        <f t="shared" si="296"/>
        <v>#VALUE!</v>
      </c>
      <c r="M364" s="276" t="str">
        <f t="shared" si="297"/>
        <v/>
      </c>
      <c r="P364" s="209" t="e">
        <f t="shared" si="298"/>
        <v>#VALUE!</v>
      </c>
      <c r="Q364" s="209" t="e">
        <f t="shared" si="299"/>
        <v>#VALUE!</v>
      </c>
      <c r="S364" s="735">
        <f>(0.06%*C364)+(0.03%*750)</f>
        <v>0.22499999999999998</v>
      </c>
      <c r="T364" s="185">
        <f t="shared" si="300"/>
        <v>0.95</v>
      </c>
      <c r="U364" s="232" t="str">
        <f t="shared" si="310"/>
        <v/>
      </c>
      <c r="V364" s="283">
        <f t="shared" si="301"/>
        <v>1.9599639845400536</v>
      </c>
      <c r="W364" s="232" t="e">
        <f t="shared" si="302"/>
        <v>#VALUE!</v>
      </c>
      <c r="X364" s="270" t="e">
        <f t="shared" si="303"/>
        <v>#VALUE!</v>
      </c>
      <c r="Y364" s="282" t="e">
        <f t="shared" si="304"/>
        <v>#VALUE!</v>
      </c>
      <c r="Z364" s="283" t="e">
        <f t="shared" si="305"/>
        <v>#VALUE!</v>
      </c>
      <c r="AA364" s="283" t="e">
        <f t="shared" si="306"/>
        <v>#VALUE!</v>
      </c>
      <c r="AB364" s="270" t="e">
        <f t="shared" si="307"/>
        <v>#VALUE!</v>
      </c>
      <c r="AC364" s="270" t="e">
        <f t="shared" si="308"/>
        <v>#VALUE!</v>
      </c>
      <c r="AD364" s="185" t="e">
        <f>IF(S364="","",2*(BIVAR((-AA364),AB364,AC364)-BIVAR(-AA364,-AB364,AC364)))</f>
        <v>#VALUE!</v>
      </c>
      <c r="AE364" s="187" t="e">
        <f>IF(S364="","",2*(BIVAR(AA364,-AB364,AC364)-BIVAR(-AA364,-AB364,AC364)))</f>
        <v>#VALUE!</v>
      </c>
    </row>
    <row r="365" spans="1:31" ht="15.75" customHeight="1" thickBot="1" x14ac:dyDescent="0.6"/>
    <row r="366" spans="1:31" ht="18.75" customHeight="1" thickBot="1" x14ac:dyDescent="0.6">
      <c r="A366" s="418" t="s">
        <v>2721</v>
      </c>
      <c r="B366" s="419"/>
      <c r="C366" s="419"/>
      <c r="D366" s="419"/>
      <c r="E366" s="419"/>
      <c r="F366" s="419"/>
      <c r="G366" s="419"/>
      <c r="H366" s="419"/>
      <c r="I366" s="419"/>
      <c r="J366" s="419"/>
      <c r="K366" s="419"/>
      <c r="L366" s="419"/>
      <c r="M366" s="420"/>
      <c r="S366" s="418" t="s">
        <v>2619</v>
      </c>
      <c r="T366" s="419"/>
      <c r="U366" s="419"/>
      <c r="V366" s="419"/>
      <c r="W366" s="419"/>
      <c r="X366" s="419"/>
      <c r="Y366" s="419"/>
      <c r="Z366" s="419"/>
      <c r="AA366" s="419"/>
      <c r="AB366" s="419"/>
      <c r="AC366" s="419"/>
      <c r="AD366" s="419"/>
      <c r="AE366" s="420"/>
    </row>
    <row r="367" spans="1:31" ht="49.5" customHeight="1" thickBot="1" x14ac:dyDescent="0.6">
      <c r="A367" s="470" t="s">
        <v>0</v>
      </c>
      <c r="B367" s="471"/>
      <c r="C367" s="472" t="s">
        <v>2</v>
      </c>
      <c r="D367" s="471"/>
      <c r="E367" s="271" t="s">
        <v>1771</v>
      </c>
      <c r="F367" s="271" t="s">
        <v>1772</v>
      </c>
      <c r="G367" s="271" t="s">
        <v>1</v>
      </c>
      <c r="H367" s="472" t="s">
        <v>3</v>
      </c>
      <c r="I367" s="471"/>
      <c r="J367" s="472" t="s">
        <v>5</v>
      </c>
      <c r="K367" s="471"/>
      <c r="L367" s="182" t="s">
        <v>2623</v>
      </c>
      <c r="M367" s="27" t="s">
        <v>2621</v>
      </c>
      <c r="P367" s="99" t="s">
        <v>58</v>
      </c>
      <c r="Q367" s="99" t="s">
        <v>59</v>
      </c>
      <c r="S367" s="210" t="s">
        <v>2607</v>
      </c>
      <c r="T367" s="211" t="s">
        <v>2608</v>
      </c>
      <c r="U367" s="211" t="s">
        <v>2609</v>
      </c>
      <c r="V367" s="211" t="s">
        <v>2610</v>
      </c>
      <c r="W367" s="211" t="s">
        <v>2611</v>
      </c>
      <c r="X367" s="211" t="s">
        <v>2620</v>
      </c>
      <c r="Y367" s="211" t="s">
        <v>2613</v>
      </c>
      <c r="Z367" s="211" t="s">
        <v>2612</v>
      </c>
      <c r="AA367" s="211" t="s">
        <v>2614</v>
      </c>
      <c r="AB367" s="211" t="s">
        <v>2615</v>
      </c>
      <c r="AC367" s="211" t="s">
        <v>2616</v>
      </c>
      <c r="AD367" s="211" t="s">
        <v>2617</v>
      </c>
      <c r="AE367" s="212" t="s">
        <v>2618</v>
      </c>
    </row>
    <row r="368" spans="1:31" ht="15.75" customHeight="1" x14ac:dyDescent="0.65">
      <c r="A368" s="458"/>
      <c r="B368" s="456"/>
      <c r="C368" s="455"/>
      <c r="D368" s="456"/>
      <c r="E368" s="389" t="str">
        <f>IF(A368="","",(2*$K$81*(1/SQRT(3)))+((0.0016%*ABS(A368))+0.000001450377377))</f>
        <v/>
      </c>
      <c r="F368" s="267" t="str">
        <f>IF(A368="","",ROUND(((A368+S368)-(A368-S368))/(2*E368),1)&amp;":1")</f>
        <v/>
      </c>
      <c r="G368" s="267" t="s">
        <v>2692</v>
      </c>
      <c r="H368" s="455" t="str">
        <f t="shared" ref="H368:H370" si="311">IF(A368="","",A368-C368)</f>
        <v/>
      </c>
      <c r="I368" s="456"/>
      <c r="J368" s="566" t="e">
        <f>IF(X368&lt;4,Y368,S368)</f>
        <v>#VALUE!</v>
      </c>
      <c r="K368" s="567"/>
      <c r="L368" s="284" t="e">
        <f>IF(AD368="","",IF(AD368&lt;2%,"&lt; 2%", "&gt; 2%"))</f>
        <v>#VALUE!</v>
      </c>
      <c r="M368" s="277" t="str">
        <f>IF(H368="","",IF(ABS(H368)+ABS(E368)&lt;ABS(J368),"Pass",IF(ABS(H368)-ABS(E368)&gt;ABS(J368),"Fail",IF(AND(ABS(H368)+ABS(E368)&gt;ABS(J368),ABS(H368)-ABS(E368)&lt;ABS(J368)),"-",""))))</f>
        <v/>
      </c>
      <c r="P368" s="209" t="e">
        <f>IF(X368&lt;4,-Y368,-S368)</f>
        <v>#VALUE!</v>
      </c>
      <c r="Q368" s="209" t="e">
        <f>IF(X368&lt;4,Y368,S368)</f>
        <v>#VALUE!</v>
      </c>
      <c r="S368" s="736">
        <f>(0.01%*C368)+(0.004%*100)</f>
        <v>4.0000000000000001E-3</v>
      </c>
      <c r="T368" s="213">
        <f t="shared" ref="T368:T370" si="312">IF(S368="","",95%)</f>
        <v>0.95</v>
      </c>
      <c r="U368" s="237"/>
      <c r="V368" s="214">
        <f>IF(S368="","",_xlfn.NORM.S.INV((1+T368)/2))</f>
        <v>1.9599639845400536</v>
      </c>
      <c r="W368" s="237">
        <f>IF(S368="","",SQRT((S368/V368)^2-U368^2))</f>
        <v>2.0408538276986163E-3</v>
      </c>
      <c r="X368" s="272" t="e">
        <f>IF(S368="","",ROUND(((A368+S368)-(A368-S368))/(2*E368),1))</f>
        <v>#VALUE!</v>
      </c>
      <c r="Y368" s="239" t="e">
        <f>IF(X368&gt;=4,S368,S368-U368*(1.04-EXP(0.38*LN(X368)-0.54)))</f>
        <v>#VALUE!</v>
      </c>
      <c r="Z368" s="214">
        <f>IF(S368="","",SQRT(W368^2+U368^2))</f>
        <v>2.0408538276986163E-3</v>
      </c>
      <c r="AA368" s="214">
        <f>IF(S368="","",S368/W368)</f>
        <v>1.9599639845400536</v>
      </c>
      <c r="AB368" s="272" t="e">
        <f>IF(S368="","",Y368/Z368)</f>
        <v>#VALUE!</v>
      </c>
      <c r="AC368" s="272">
        <f>IF(S368="","",W368/Z368)</f>
        <v>1</v>
      </c>
      <c r="AD368" s="213" t="e">
        <f>IF(S368="","",2*(BIVAR((-AA368),AB368,AC368)-BIVAR(-AA368,-AB368,AC368)))</f>
        <v>#VALUE!</v>
      </c>
      <c r="AE368" s="215" t="e">
        <f>IF(S368="","",2*(BIVAR(AA368,-AB368,AC368)-BIVAR(-AA368,-AB368,AC368)))</f>
        <v>#VALUE!</v>
      </c>
    </row>
    <row r="369" spans="1:31" ht="15.75" customHeight="1" x14ac:dyDescent="0.65">
      <c r="A369" s="458"/>
      <c r="B369" s="456"/>
      <c r="C369" s="455"/>
      <c r="D369" s="456"/>
      <c r="E369" s="279" t="str">
        <f t="shared" ref="E369:E370" si="313">IF(A369="","",(2*$K$81*(1/SQRT(3)))+((0.0016%*ABS(A369))+0.000001450377377))</f>
        <v/>
      </c>
      <c r="F369" s="267" t="str">
        <f t="shared" ref="F369:F370" si="314">IF(A369="","",ROUND(((A369+S369)-(A369-S369))/(2*E369),1)&amp;":1")</f>
        <v/>
      </c>
      <c r="G369" s="267" t="s">
        <v>2705</v>
      </c>
      <c r="H369" s="455" t="str">
        <f t="shared" si="311"/>
        <v/>
      </c>
      <c r="I369" s="456"/>
      <c r="J369" s="566" t="e">
        <f t="shared" ref="J369:J370" si="315">IF(X369&lt;4,Y369,S369)</f>
        <v>#VALUE!</v>
      </c>
      <c r="K369" s="567"/>
      <c r="L369" s="284" t="e">
        <f t="shared" ref="L369:L370" si="316">IF(AD369="","",IF(AD369&lt;2%,"&lt; 2%", "&gt; 2%"))</f>
        <v>#VALUE!</v>
      </c>
      <c r="M369" s="277" t="str">
        <f t="shared" ref="M369:M370" si="317">IF(H369="","",IF(ABS(H369)+ABS(E369)&lt;ABS(J369),"Pass",IF(ABS(H369)-ABS(E369)&gt;ABS(J369),"Fail",IF(AND(ABS(H369)+ABS(E369)&gt;ABS(J369),ABS(H369)-ABS(E369)&lt;ABS(J369)),"-",""))))</f>
        <v/>
      </c>
      <c r="P369" s="209" t="e">
        <f t="shared" ref="P369:P370" si="318">IF(X369&lt;4,-Y369,-S369)</f>
        <v>#VALUE!</v>
      </c>
      <c r="Q369" s="209" t="e">
        <f t="shared" ref="Q369:Q370" si="319">IF(X369&lt;4,Y369,S369)</f>
        <v>#VALUE!</v>
      </c>
      <c r="S369" s="730">
        <f>(0.01%*C369)+(0.001%*1)</f>
        <v>1.0000000000000001E-5</v>
      </c>
      <c r="T369" s="183">
        <f t="shared" si="312"/>
        <v>0.95</v>
      </c>
      <c r="U369" s="231" t="str">
        <f t="shared" ref="U369:U370" si="320">IF(S369="","",E369)</f>
        <v/>
      </c>
      <c r="V369" s="279">
        <f t="shared" ref="V369:V370" si="321">IF(S369="","",_xlfn.NORM.S.INV((1+T369)/2))</f>
        <v>1.9599639845400536</v>
      </c>
      <c r="W369" s="231" t="e">
        <f t="shared" ref="W369:W370" si="322">IF(S369="","",SQRT((S369/V369)^2-U369^2))</f>
        <v>#VALUE!</v>
      </c>
      <c r="X369" s="267" t="e">
        <f t="shared" ref="X369:X370" si="323">IF(S369="","",ROUND(((A369+S369)-(A369-S369))/(2*E369),1))</f>
        <v>#VALUE!</v>
      </c>
      <c r="Y369" s="278" t="e">
        <f t="shared" ref="Y369:Y370" si="324">IF(X369&gt;=4,S369,S369-U369*(1.04-EXP(0.38*LN(X369)-0.54)))</f>
        <v>#VALUE!</v>
      </c>
      <c r="Z369" s="279" t="e">
        <f t="shared" ref="Z369:Z370" si="325">IF(S369="","",SQRT(W369^2+U369^2))</f>
        <v>#VALUE!</v>
      </c>
      <c r="AA369" s="279" t="e">
        <f t="shared" ref="AA369:AA370" si="326">IF(S369="","",S369/W369)</f>
        <v>#VALUE!</v>
      </c>
      <c r="AB369" s="267" t="e">
        <f t="shared" ref="AB369:AB370" si="327">IF(S369="","",Y369/Z369)</f>
        <v>#VALUE!</v>
      </c>
      <c r="AC369" s="267" t="e">
        <f t="shared" ref="AC369:AC370" si="328">IF(S369="","",W369/Z369)</f>
        <v>#VALUE!</v>
      </c>
      <c r="AD369" s="183" t="e">
        <f>IF(S369="","",2*(BIVAR((-AA369),AB369,AC369)-BIVAR(-AA369,-AB369,AC369)))</f>
        <v>#VALUE!</v>
      </c>
      <c r="AE369" s="184" t="e">
        <f>IF(S369="","",2*(BIVAR(AA369,-AB369,AC369)-BIVAR(-AA369,-AB369,AC369)))</f>
        <v>#VALUE!</v>
      </c>
    </row>
    <row r="370" spans="1:31" ht="17.7" thickBot="1" x14ac:dyDescent="0.7">
      <c r="A370" s="425"/>
      <c r="B370" s="424"/>
      <c r="C370" s="424"/>
      <c r="D370" s="424"/>
      <c r="E370" s="283" t="str">
        <f t="shared" si="313"/>
        <v/>
      </c>
      <c r="F370" s="270" t="str">
        <f t="shared" si="314"/>
        <v/>
      </c>
      <c r="G370" s="270" t="s">
        <v>2705</v>
      </c>
      <c r="H370" s="424" t="str">
        <f t="shared" si="311"/>
        <v/>
      </c>
      <c r="I370" s="424"/>
      <c r="J370" s="579" t="e">
        <f t="shared" si="315"/>
        <v>#VALUE!</v>
      </c>
      <c r="K370" s="580"/>
      <c r="L370" s="188" t="e">
        <f t="shared" si="316"/>
        <v>#VALUE!</v>
      </c>
      <c r="M370" s="276" t="str">
        <f t="shared" si="317"/>
        <v/>
      </c>
      <c r="P370" s="209" t="e">
        <f t="shared" si="318"/>
        <v>#VALUE!</v>
      </c>
      <c r="Q370" s="209" t="e">
        <f t="shared" si="319"/>
        <v>#VALUE!</v>
      </c>
      <c r="S370" s="737">
        <f>(0.01%*C370)+(0.001%*10)</f>
        <v>1E-4</v>
      </c>
      <c r="T370" s="185">
        <f t="shared" si="312"/>
        <v>0.95</v>
      </c>
      <c r="U370" s="232" t="str">
        <f t="shared" si="320"/>
        <v/>
      </c>
      <c r="V370" s="283">
        <f t="shared" si="321"/>
        <v>1.9599639845400536</v>
      </c>
      <c r="W370" s="232" t="e">
        <f t="shared" si="322"/>
        <v>#VALUE!</v>
      </c>
      <c r="X370" s="270" t="e">
        <f t="shared" si="323"/>
        <v>#VALUE!</v>
      </c>
      <c r="Y370" s="282" t="e">
        <f t="shared" si="324"/>
        <v>#VALUE!</v>
      </c>
      <c r="Z370" s="283" t="e">
        <f t="shared" si="325"/>
        <v>#VALUE!</v>
      </c>
      <c r="AA370" s="283" t="e">
        <f t="shared" si="326"/>
        <v>#VALUE!</v>
      </c>
      <c r="AB370" s="270" t="e">
        <f t="shared" si="327"/>
        <v>#VALUE!</v>
      </c>
      <c r="AC370" s="270" t="e">
        <f t="shared" si="328"/>
        <v>#VALUE!</v>
      </c>
      <c r="AD370" s="185" t="e">
        <f>IF(S370="","",2*(BIVAR((-AA370),AB370,AC370)-BIVAR(-AA370,-AB370,AC370)))</f>
        <v>#VALUE!</v>
      </c>
      <c r="AE370" s="187" t="e">
        <f>IF(S370="","",2*(BIVAR(AA370,-AB370,AC370)-BIVAR(-AA370,-AB370,AC370)))</f>
        <v>#VALUE!</v>
      </c>
    </row>
    <row r="371" spans="1:31" ht="15.75" customHeight="1" thickBot="1" x14ac:dyDescent="0.6"/>
    <row r="372" spans="1:31" ht="18.75" customHeight="1" thickBot="1" x14ac:dyDescent="0.6">
      <c r="A372" s="418" t="s">
        <v>2722</v>
      </c>
      <c r="B372" s="419"/>
      <c r="C372" s="419"/>
      <c r="D372" s="419"/>
      <c r="E372" s="419"/>
      <c r="F372" s="419"/>
      <c r="G372" s="419"/>
      <c r="H372" s="419"/>
      <c r="I372" s="419"/>
      <c r="J372" s="419"/>
      <c r="K372" s="419"/>
      <c r="L372" s="419"/>
      <c r="M372" s="420"/>
      <c r="S372" s="418" t="s">
        <v>2619</v>
      </c>
      <c r="T372" s="419"/>
      <c r="U372" s="419"/>
      <c r="V372" s="419"/>
      <c r="W372" s="419"/>
      <c r="X372" s="419"/>
      <c r="Y372" s="419"/>
      <c r="Z372" s="419"/>
      <c r="AA372" s="419"/>
      <c r="AB372" s="419"/>
      <c r="AC372" s="419"/>
      <c r="AD372" s="419"/>
      <c r="AE372" s="420"/>
    </row>
    <row r="373" spans="1:31" ht="49.5" customHeight="1" thickBot="1" x14ac:dyDescent="0.6">
      <c r="A373" s="470" t="s">
        <v>0</v>
      </c>
      <c r="B373" s="471"/>
      <c r="C373" s="472" t="s">
        <v>2</v>
      </c>
      <c r="D373" s="471"/>
      <c r="E373" s="271" t="s">
        <v>1771</v>
      </c>
      <c r="F373" s="271" t="s">
        <v>1772</v>
      </c>
      <c r="G373" s="271" t="s">
        <v>1</v>
      </c>
      <c r="H373" s="472" t="s">
        <v>3</v>
      </c>
      <c r="I373" s="471"/>
      <c r="J373" s="472" t="s">
        <v>5</v>
      </c>
      <c r="K373" s="471"/>
      <c r="L373" s="182" t="s">
        <v>2623</v>
      </c>
      <c r="M373" s="27" t="s">
        <v>2621</v>
      </c>
      <c r="P373" s="99" t="s">
        <v>58</v>
      </c>
      <c r="Q373" s="99" t="s">
        <v>59</v>
      </c>
      <c r="S373" s="210" t="s">
        <v>2607</v>
      </c>
      <c r="T373" s="211" t="s">
        <v>2608</v>
      </c>
      <c r="U373" s="211" t="s">
        <v>2609</v>
      </c>
      <c r="V373" s="211" t="s">
        <v>2610</v>
      </c>
      <c r="W373" s="211" t="s">
        <v>2611</v>
      </c>
      <c r="X373" s="211" t="s">
        <v>2620</v>
      </c>
      <c r="Y373" s="211" t="s">
        <v>2613</v>
      </c>
      <c r="Z373" s="211" t="s">
        <v>2612</v>
      </c>
      <c r="AA373" s="211" t="s">
        <v>2614</v>
      </c>
      <c r="AB373" s="211" t="s">
        <v>2615</v>
      </c>
      <c r="AC373" s="211" t="s">
        <v>2616</v>
      </c>
      <c r="AD373" s="211" t="s">
        <v>2617</v>
      </c>
      <c r="AE373" s="212" t="s">
        <v>2618</v>
      </c>
    </row>
    <row r="374" spans="1:31" ht="15.75" customHeight="1" x14ac:dyDescent="0.65">
      <c r="A374" s="458"/>
      <c r="B374" s="456"/>
      <c r="C374" s="455"/>
      <c r="D374" s="456"/>
      <c r="E374" s="389" t="str">
        <f>IF(A374="","",(2*$K$81*(1/SQRT(3)))+((0.0016%*ABS(A374))+0.000001450377377))</f>
        <v/>
      </c>
      <c r="F374" s="267" t="str">
        <f>IF(A374="","",ROUND(((A374+S374)-(A374-S374))/(2*E374),1)&amp;":1")</f>
        <v/>
      </c>
      <c r="G374" s="267" t="s">
        <v>2705</v>
      </c>
      <c r="H374" s="455" t="str">
        <f t="shared" ref="H374:H377" si="329">IF(A374="","",A374-C374)</f>
        <v/>
      </c>
      <c r="I374" s="456"/>
      <c r="J374" s="566" t="e">
        <f>IF(X374&lt;4,Y374,S374)</f>
        <v>#VALUE!</v>
      </c>
      <c r="K374" s="567"/>
      <c r="L374" s="284" t="e">
        <f>IF(AD374="","",IF(AD374&lt;2%,"&lt; 2%", "&gt; 2%"))</f>
        <v>#VALUE!</v>
      </c>
      <c r="M374" s="277" t="str">
        <f>IF(H374="","",IF(ABS(H374)+ABS(E374)&lt;ABS(J374),"Pass",IF(ABS(H374)-ABS(E374)&gt;ABS(J374),"Fail",IF(AND(ABS(H374)+ABS(E374)&gt;ABS(J374),ABS(H374)-ABS(E374)&lt;ABS(J374)),"-",""))))</f>
        <v/>
      </c>
      <c r="P374" s="209" t="e">
        <f>IF(X374&lt;4,-Y374,-S374)</f>
        <v>#VALUE!</v>
      </c>
      <c r="Q374" s="209" t="e">
        <f>IF(X374&lt;4,Y374,S374)</f>
        <v>#VALUE!</v>
      </c>
      <c r="S374" s="736">
        <f>(0.01%*C374)+(0.001%*100)</f>
        <v>1E-3</v>
      </c>
      <c r="T374" s="213">
        <f t="shared" ref="T374:T377" si="330">IF(S374="","",95%)</f>
        <v>0.95</v>
      </c>
      <c r="U374" s="237"/>
      <c r="V374" s="214">
        <f>IF(S374="","",_xlfn.NORM.S.INV((1+T374)/2))</f>
        <v>1.9599639845400536</v>
      </c>
      <c r="W374" s="237">
        <f>IF(S374="","",SQRT((S374/V374)^2-U374^2))</f>
        <v>5.1021345692465407E-4</v>
      </c>
      <c r="X374" s="272" t="e">
        <f>IF(S374="","",ROUND(((A374+S374)-(A374-S374))/(2*E374),1))</f>
        <v>#VALUE!</v>
      </c>
      <c r="Y374" s="239" t="e">
        <f>IF(X374&gt;=4,S374,S374-U374*(1.04-EXP(0.38*LN(X374)-0.54)))</f>
        <v>#VALUE!</v>
      </c>
      <c r="Z374" s="214">
        <f>IF(S374="","",SQRT(W374^2+U374^2))</f>
        <v>5.1021345692465407E-4</v>
      </c>
      <c r="AA374" s="214">
        <f>IF(S374="","",S374/W374)</f>
        <v>1.9599639845400536</v>
      </c>
      <c r="AB374" s="272" t="e">
        <f>IF(S374="","",Y374/Z374)</f>
        <v>#VALUE!</v>
      </c>
      <c r="AC374" s="272">
        <f>IF(S374="","",W374/Z374)</f>
        <v>1</v>
      </c>
      <c r="AD374" s="213" t="e">
        <f>IF(S374="","",2*(BIVAR((-AA374),AB374,AC374)-BIVAR(-AA374,-AB374,AC374)))</f>
        <v>#VALUE!</v>
      </c>
      <c r="AE374" s="215" t="e">
        <f>IF(S374="","",2*(BIVAR(AA374,-AB374,AC374)-BIVAR(-AA374,-AB374,AC374)))</f>
        <v>#VALUE!</v>
      </c>
    </row>
    <row r="375" spans="1:31" ht="15.75" customHeight="1" x14ac:dyDescent="0.65">
      <c r="A375" s="458"/>
      <c r="B375" s="456"/>
      <c r="C375" s="455"/>
      <c r="D375" s="456"/>
      <c r="E375" s="279" t="str">
        <f t="shared" ref="E375:E377" si="331">IF(A375="","",(2*$K$81*(1/SQRT(3)))+((0.0016%*ABS(A375))+0.000001450377377))</f>
        <v/>
      </c>
      <c r="F375" s="267" t="str">
        <f t="shared" ref="F375:F377" si="332">IF(A375="","",ROUND(((A375+S375)-(A375-S375))/(2*E375),1)&amp;":1")</f>
        <v/>
      </c>
      <c r="G375" s="267" t="s">
        <v>2706</v>
      </c>
      <c r="H375" s="455" t="str">
        <f t="shared" si="329"/>
        <v/>
      </c>
      <c r="I375" s="456"/>
      <c r="J375" s="566" t="e">
        <f t="shared" ref="J375:J377" si="333">IF(X375&lt;4,Y375,S375)</f>
        <v>#VALUE!</v>
      </c>
      <c r="K375" s="567"/>
      <c r="L375" s="284" t="e">
        <f t="shared" ref="L375:L377" si="334">IF(AD375="","",IF(AD375&lt;2%,"&lt; 2%", "&gt; 2%"))</f>
        <v>#VALUE!</v>
      </c>
      <c r="M375" s="277" t="str">
        <f t="shared" ref="M375:M377" si="335">IF(H375="","",IF(ABS(H375)+ABS(E375)&lt;ABS(J375),"Pass",IF(ABS(H375)-ABS(E375)&gt;ABS(J375),"Fail",IF(AND(ABS(H375)+ABS(E375)&gt;ABS(J375),ABS(H375)-ABS(E375)&lt;ABS(J375)),"-",""))))</f>
        <v/>
      </c>
      <c r="P375" s="209" t="e">
        <f t="shared" ref="P375:P377" si="336">IF(X375&lt;4,-Y375,-S375)</f>
        <v>#VALUE!</v>
      </c>
      <c r="Q375" s="209" t="e">
        <f t="shared" ref="Q375:Q377" si="337">IF(X375&lt;4,Y375,S375)</f>
        <v>#VALUE!</v>
      </c>
      <c r="S375" s="730">
        <f>(0.01%*C375)+(0.001%*1)</f>
        <v>1.0000000000000001E-5</v>
      </c>
      <c r="T375" s="183">
        <f t="shared" si="330"/>
        <v>0.95</v>
      </c>
      <c r="U375" s="231" t="str">
        <f t="shared" ref="U375:U377" si="338">IF(S375="","",E375)</f>
        <v/>
      </c>
      <c r="V375" s="279">
        <f t="shared" ref="V375:V377" si="339">IF(S375="","",_xlfn.NORM.S.INV((1+T375)/2))</f>
        <v>1.9599639845400536</v>
      </c>
      <c r="W375" s="231" t="e">
        <f t="shared" ref="W375:W377" si="340">IF(S375="","",SQRT((S375/V375)^2-U375^2))</f>
        <v>#VALUE!</v>
      </c>
      <c r="X375" s="267" t="e">
        <f t="shared" ref="X375:X377" si="341">IF(S375="","",ROUND(((A375+S375)-(A375-S375))/(2*E375),1))</f>
        <v>#VALUE!</v>
      </c>
      <c r="Y375" s="278" t="e">
        <f t="shared" ref="Y375:Y377" si="342">IF(X375&gt;=4,S375,S375-U375*(1.04-EXP(0.38*LN(X375)-0.54)))</f>
        <v>#VALUE!</v>
      </c>
      <c r="Z375" s="279" t="e">
        <f t="shared" ref="Z375:Z377" si="343">IF(S375="","",SQRT(W375^2+U375^2))</f>
        <v>#VALUE!</v>
      </c>
      <c r="AA375" s="279" t="e">
        <f t="shared" ref="AA375:AA377" si="344">IF(S375="","",S375/W375)</f>
        <v>#VALUE!</v>
      </c>
      <c r="AB375" s="267" t="e">
        <f t="shared" ref="AB375:AB377" si="345">IF(S375="","",Y375/Z375)</f>
        <v>#VALUE!</v>
      </c>
      <c r="AC375" s="267" t="e">
        <f t="shared" ref="AC375:AC377" si="346">IF(S375="","",W375/Z375)</f>
        <v>#VALUE!</v>
      </c>
      <c r="AD375" s="183" t="e">
        <f>IF(S375="","",2*(BIVAR((-AA375),AB375,AC375)-BIVAR(-AA375,-AB375,AC375)))</f>
        <v>#VALUE!</v>
      </c>
      <c r="AE375" s="184" t="e">
        <f>IF(S375="","",2*(BIVAR(AA375,-AB375,AC375)-BIVAR(-AA375,-AB375,AC375)))</f>
        <v>#VALUE!</v>
      </c>
    </row>
    <row r="376" spans="1:31" ht="15.75" customHeight="1" x14ac:dyDescent="0.65">
      <c r="A376" s="458"/>
      <c r="B376" s="456"/>
      <c r="C376" s="455"/>
      <c r="D376" s="456"/>
      <c r="E376" s="279" t="str">
        <f t="shared" si="331"/>
        <v/>
      </c>
      <c r="F376" s="267" t="str">
        <f t="shared" si="332"/>
        <v/>
      </c>
      <c r="G376" s="267" t="s">
        <v>2706</v>
      </c>
      <c r="H376" s="455" t="str">
        <f t="shared" si="329"/>
        <v/>
      </c>
      <c r="I376" s="456"/>
      <c r="J376" s="566" t="e">
        <f t="shared" si="333"/>
        <v>#VALUE!</v>
      </c>
      <c r="K376" s="567"/>
      <c r="L376" s="284" t="e">
        <f t="shared" si="334"/>
        <v>#VALUE!</v>
      </c>
      <c r="M376" s="277" t="str">
        <f t="shared" si="335"/>
        <v/>
      </c>
      <c r="P376" s="209" t="e">
        <f t="shared" si="336"/>
        <v>#VALUE!</v>
      </c>
      <c r="Q376" s="209" t="e">
        <f t="shared" si="337"/>
        <v>#VALUE!</v>
      </c>
      <c r="S376" s="731">
        <f>(0.04%*C376)+(0.001%*10)</f>
        <v>1E-4</v>
      </c>
      <c r="T376" s="183">
        <f t="shared" si="330"/>
        <v>0.95</v>
      </c>
      <c r="U376" s="231" t="str">
        <f t="shared" si="338"/>
        <v/>
      </c>
      <c r="V376" s="279">
        <f t="shared" si="339"/>
        <v>1.9599639845400536</v>
      </c>
      <c r="W376" s="231" t="e">
        <f t="shared" si="340"/>
        <v>#VALUE!</v>
      </c>
      <c r="X376" s="267" t="e">
        <f t="shared" si="341"/>
        <v>#VALUE!</v>
      </c>
      <c r="Y376" s="278" t="e">
        <f t="shared" si="342"/>
        <v>#VALUE!</v>
      </c>
      <c r="Z376" s="279" t="e">
        <f t="shared" si="343"/>
        <v>#VALUE!</v>
      </c>
      <c r="AA376" s="279" t="e">
        <f t="shared" si="344"/>
        <v>#VALUE!</v>
      </c>
      <c r="AB376" s="267" t="e">
        <f t="shared" si="345"/>
        <v>#VALUE!</v>
      </c>
      <c r="AC376" s="267" t="e">
        <f t="shared" si="346"/>
        <v>#VALUE!</v>
      </c>
      <c r="AD376" s="183" t="e">
        <f>IF(S376="","",2*(BIVAR((-AA376),AB376,AC376)-BIVAR(-AA376,-AB376,AC376)))</f>
        <v>#VALUE!</v>
      </c>
      <c r="AE376" s="184" t="e">
        <f>IF(S376="","",2*(BIVAR(AA376,-AB376,AC376)-BIVAR(-AA376,-AB376,AC376)))</f>
        <v>#VALUE!</v>
      </c>
    </row>
    <row r="377" spans="1:31" ht="17.7" thickBot="1" x14ac:dyDescent="0.7">
      <c r="A377" s="425"/>
      <c r="B377" s="424"/>
      <c r="C377" s="424"/>
      <c r="D377" s="424"/>
      <c r="E377" s="283" t="str">
        <f t="shared" si="331"/>
        <v/>
      </c>
      <c r="F377" s="270" t="str">
        <f t="shared" si="332"/>
        <v/>
      </c>
      <c r="G377" s="270" t="s">
        <v>2706</v>
      </c>
      <c r="H377" s="424" t="str">
        <f t="shared" si="329"/>
        <v/>
      </c>
      <c r="I377" s="424"/>
      <c r="J377" s="579" t="e">
        <f t="shared" si="333"/>
        <v>#VALUE!</v>
      </c>
      <c r="K377" s="580"/>
      <c r="L377" s="188" t="e">
        <f t="shared" si="334"/>
        <v>#VALUE!</v>
      </c>
      <c r="M377" s="276" t="str">
        <f t="shared" si="335"/>
        <v/>
      </c>
      <c r="P377" s="209" t="e">
        <f t="shared" si="336"/>
        <v>#VALUE!</v>
      </c>
      <c r="Q377" s="209" t="e">
        <f t="shared" si="337"/>
        <v>#VALUE!</v>
      </c>
      <c r="S377" s="733">
        <f>(0.8%*C377)+(0.01%*100)</f>
        <v>0.01</v>
      </c>
      <c r="T377" s="185">
        <f t="shared" si="330"/>
        <v>0.95</v>
      </c>
      <c r="U377" s="232" t="str">
        <f t="shared" si="338"/>
        <v/>
      </c>
      <c r="V377" s="283">
        <f t="shared" si="339"/>
        <v>1.9599639845400536</v>
      </c>
      <c r="W377" s="232" t="e">
        <f t="shared" si="340"/>
        <v>#VALUE!</v>
      </c>
      <c r="X377" s="270" t="e">
        <f t="shared" si="341"/>
        <v>#VALUE!</v>
      </c>
      <c r="Y377" s="282" t="e">
        <f t="shared" si="342"/>
        <v>#VALUE!</v>
      </c>
      <c r="Z377" s="283" t="e">
        <f t="shared" si="343"/>
        <v>#VALUE!</v>
      </c>
      <c r="AA377" s="283" t="e">
        <f t="shared" si="344"/>
        <v>#VALUE!</v>
      </c>
      <c r="AB377" s="270" t="e">
        <f t="shared" si="345"/>
        <v>#VALUE!</v>
      </c>
      <c r="AC377" s="270" t="e">
        <f t="shared" si="346"/>
        <v>#VALUE!</v>
      </c>
      <c r="AD377" s="185" t="e">
        <f>IF(S377="","",2*(BIVAR((-AA377),AB377,AC377)-BIVAR(-AA377,-AB377,AC377)))</f>
        <v>#VALUE!</v>
      </c>
      <c r="AE377" s="187" t="e">
        <f>IF(S377="","",2*(BIVAR(AA377,-AB377,AC377)-BIVAR(-AA377,-AB377,AC377)))</f>
        <v>#VALUE!</v>
      </c>
    </row>
    <row r="378" spans="1:31" ht="15.75" customHeight="1" thickBot="1" x14ac:dyDescent="0.6"/>
    <row r="379" spans="1:31" ht="18.75" customHeight="1" thickBot="1" x14ac:dyDescent="0.6">
      <c r="A379" s="418" t="s">
        <v>2723</v>
      </c>
      <c r="B379" s="419"/>
      <c r="C379" s="419"/>
      <c r="D379" s="419"/>
      <c r="E379" s="419"/>
      <c r="F379" s="419"/>
      <c r="G379" s="419"/>
      <c r="H379" s="419"/>
      <c r="I379" s="419"/>
      <c r="J379" s="419"/>
      <c r="K379" s="419"/>
      <c r="L379" s="419"/>
      <c r="M379" s="420"/>
      <c r="S379" s="418" t="s">
        <v>2619</v>
      </c>
      <c r="T379" s="419"/>
      <c r="U379" s="419"/>
      <c r="V379" s="419"/>
      <c r="W379" s="419"/>
      <c r="X379" s="419"/>
      <c r="Y379" s="419"/>
      <c r="Z379" s="419"/>
      <c r="AA379" s="419"/>
      <c r="AB379" s="419"/>
      <c r="AC379" s="419"/>
      <c r="AD379" s="419"/>
      <c r="AE379" s="420"/>
    </row>
    <row r="380" spans="1:31" ht="49.5" customHeight="1" thickBot="1" x14ac:dyDescent="0.6">
      <c r="A380" s="470" t="s">
        <v>0</v>
      </c>
      <c r="B380" s="471"/>
      <c r="C380" s="472" t="s">
        <v>2</v>
      </c>
      <c r="D380" s="471"/>
      <c r="E380" s="271" t="s">
        <v>1771</v>
      </c>
      <c r="F380" s="271" t="s">
        <v>1772</v>
      </c>
      <c r="G380" s="271" t="s">
        <v>1</v>
      </c>
      <c r="H380" s="472" t="s">
        <v>3</v>
      </c>
      <c r="I380" s="471"/>
      <c r="J380" s="472" t="s">
        <v>5</v>
      </c>
      <c r="K380" s="471"/>
      <c r="L380" s="182" t="s">
        <v>2623</v>
      </c>
      <c r="M380" s="27" t="s">
        <v>2621</v>
      </c>
      <c r="P380" s="99" t="s">
        <v>58</v>
      </c>
      <c r="Q380" s="99" t="s">
        <v>59</v>
      </c>
      <c r="S380" s="210" t="s">
        <v>2607</v>
      </c>
      <c r="T380" s="211" t="s">
        <v>2608</v>
      </c>
      <c r="U380" s="211" t="s">
        <v>2609</v>
      </c>
      <c r="V380" s="211" t="s">
        <v>2610</v>
      </c>
      <c r="W380" s="211" t="s">
        <v>2611</v>
      </c>
      <c r="X380" s="211" t="s">
        <v>2620</v>
      </c>
      <c r="Y380" s="211" t="s">
        <v>2613</v>
      </c>
      <c r="Z380" s="211" t="s">
        <v>2612</v>
      </c>
      <c r="AA380" s="211" t="s">
        <v>2614</v>
      </c>
      <c r="AB380" s="211" t="s">
        <v>2615</v>
      </c>
      <c r="AC380" s="211" t="s">
        <v>2616</v>
      </c>
      <c r="AD380" s="211" t="s">
        <v>2617</v>
      </c>
      <c r="AE380" s="212" t="s">
        <v>2618</v>
      </c>
    </row>
    <row r="381" spans="1:31" ht="15.75" customHeight="1" x14ac:dyDescent="0.65">
      <c r="A381" s="458"/>
      <c r="B381" s="456"/>
      <c r="C381" s="455"/>
      <c r="D381" s="456"/>
      <c r="E381" s="389" t="str">
        <f>IF(A381="","",(2*$K$81*(1/SQRT(3)))+((0.0016%*ABS(A381))+0.000001450377377))</f>
        <v/>
      </c>
      <c r="F381" s="267" t="str">
        <f>IF(A381="","",ROUND(((A381+S381)-(A381-S381))/(2*E381),1)&amp;":1")</f>
        <v/>
      </c>
      <c r="G381" s="267" t="s">
        <v>2699</v>
      </c>
      <c r="H381" s="455" t="str">
        <f t="shared" ref="H381:H384" si="347">IF(A381="","",A381-C381)</f>
        <v/>
      </c>
      <c r="I381" s="456"/>
      <c r="J381" s="566" t="e">
        <f>IF(X381&lt;4,Y381,S381)</f>
        <v>#VALUE!</v>
      </c>
      <c r="K381" s="567"/>
      <c r="L381" s="284" t="e">
        <f>IF(AD381="","",IF(AD381&lt;2%,"&lt; 2%", "&gt; 2%"))</f>
        <v>#VALUE!</v>
      </c>
      <c r="M381" s="277" t="str">
        <f>IF(H381="","",IF(ABS(H381)+ABS(E381)&lt;ABS(J381),"Pass",IF(ABS(H381)-ABS(E381)&gt;ABS(J381),"Fail",IF(AND(ABS(H381)+ABS(E381)&gt;ABS(J381),ABS(H381)-ABS(E381)&lt;ABS(J381)),"-",""))))</f>
        <v/>
      </c>
      <c r="P381" s="209" t="e">
        <f>IF(X381&lt;4,-Y381,-S381)</f>
        <v>#VALUE!</v>
      </c>
      <c r="Q381" s="209" t="e">
        <f>IF(X381&lt;4,Y381,S381)</f>
        <v>#VALUE!</v>
      </c>
      <c r="S381" s="738">
        <f>(0.05%*C381)+(0.02%*10)</f>
        <v>2E-3</v>
      </c>
      <c r="T381" s="213">
        <f t="shared" ref="T381:T384" si="348">IF(S381="","",95%)</f>
        <v>0.95</v>
      </c>
      <c r="U381" s="237"/>
      <c r="V381" s="214">
        <f>IF(S381="","",_xlfn.NORM.S.INV((1+T381)/2))</f>
        <v>1.9599639845400536</v>
      </c>
      <c r="W381" s="237">
        <f>IF(S381="","",SQRT((S381/V381)^2-U381^2))</f>
        <v>1.0204269138493081E-3</v>
      </c>
      <c r="X381" s="393" t="e">
        <f>IF(S381="","",ROUND(((A381+S381)-(A381-S381))/(2*E381),1))</f>
        <v>#VALUE!</v>
      </c>
      <c r="Y381" s="239" t="e">
        <f>IF(X381&gt;=4,S381,S381-U381*(1.04-EXP(0.38*LN(X381)-0.54)))</f>
        <v>#VALUE!</v>
      </c>
      <c r="Z381" s="214">
        <f>IF(S381="","",SQRT(W381^2+U381^2))</f>
        <v>1.0204269138493081E-3</v>
      </c>
      <c r="AA381" s="214">
        <f>IF(S381="","",S381/W381)</f>
        <v>1.9599639845400536</v>
      </c>
      <c r="AB381" s="393" t="e">
        <f>IF(S381="","",Y381/Z381)</f>
        <v>#VALUE!</v>
      </c>
      <c r="AC381" s="393">
        <f>IF(S381="","",W381/Z381)</f>
        <v>1</v>
      </c>
      <c r="AD381" s="213" t="e">
        <f>IF(S381="","",2*(BIVAR((-AA381),AB381,AC381)-BIVAR(-AA381,-AB381,AC381)))</f>
        <v>#VALUE!</v>
      </c>
      <c r="AE381" s="215" t="e">
        <f>IF(S381="","",2*(BIVAR(AA381,-AB381,AC381)-BIVAR(-AA381,-AB381,AC381)))</f>
        <v>#VALUE!</v>
      </c>
    </row>
    <row r="382" spans="1:31" ht="15.75" customHeight="1" x14ac:dyDescent="0.65">
      <c r="A382" s="458"/>
      <c r="B382" s="456"/>
      <c r="C382" s="455"/>
      <c r="D382" s="456"/>
      <c r="E382" s="279" t="str">
        <f t="shared" ref="E382:E384" si="349">IF(A382="","",(2*$K$81*(1/SQRT(3)))+((0.0016%*ABS(A382))+0.000001450377377))</f>
        <v/>
      </c>
      <c r="F382" s="267" t="str">
        <f t="shared" ref="F382:F384" si="350">IF(A382="","",ROUND(((A382+S382)-(A382-S382))/(2*E382),1)&amp;":1")</f>
        <v/>
      </c>
      <c r="G382" s="267" t="s">
        <v>2699</v>
      </c>
      <c r="H382" s="455" t="str">
        <f t="shared" si="347"/>
        <v/>
      </c>
      <c r="I382" s="456"/>
      <c r="J382" s="566" t="e">
        <f t="shared" ref="J382:J384" si="351">IF(X382&lt;4,Y382,S382)</f>
        <v>#VALUE!</v>
      </c>
      <c r="K382" s="567"/>
      <c r="L382" s="284" t="e">
        <f t="shared" ref="L382:L384" si="352">IF(AD382="","",IF(AD382&lt;2%,"&lt; 2%", "&gt; 2%"))</f>
        <v>#VALUE!</v>
      </c>
      <c r="M382" s="277" t="str">
        <f t="shared" ref="M382:M384" si="353">IF(H382="","",IF(ABS(H382)+ABS(E382)&lt;ABS(J382),"Pass",IF(ABS(H382)-ABS(E382)&gt;ABS(J382),"Fail",IF(AND(ABS(H382)+ABS(E382)&gt;ABS(J382),ABS(H382)-ABS(E382)&lt;ABS(J382)),"-",""))))</f>
        <v/>
      </c>
      <c r="P382" s="209" t="e">
        <f t="shared" ref="P382:P384" si="354">IF(X382&lt;4,-Y382,-S382)</f>
        <v>#VALUE!</v>
      </c>
      <c r="Q382" s="209" t="e">
        <f t="shared" ref="Q382:Q384" si="355">IF(X382&lt;4,Y382,S382)</f>
        <v>#VALUE!</v>
      </c>
      <c r="S382" s="732">
        <f>(0.05%*C382)+(0.005%*100)</f>
        <v>5.0000000000000001E-3</v>
      </c>
      <c r="T382" s="183">
        <f t="shared" si="348"/>
        <v>0.95</v>
      </c>
      <c r="U382" s="231" t="str">
        <f t="shared" ref="U382:U384" si="356">IF(S382="","",E382)</f>
        <v/>
      </c>
      <c r="V382" s="397">
        <f t="shared" ref="V382:V384" si="357">IF(S382="","",_xlfn.NORM.S.INV((1+T382)/2))</f>
        <v>1.9599639845400536</v>
      </c>
      <c r="W382" s="231" t="e">
        <f t="shared" ref="W382:W384" si="358">IF(S382="","",SQRT((S382/V382)^2-U382^2))</f>
        <v>#VALUE!</v>
      </c>
      <c r="X382" s="394" t="e">
        <f t="shared" ref="X382:X384" si="359">IF(S382="","",ROUND(((A382+S382)-(A382-S382))/(2*E382),1))</f>
        <v>#VALUE!</v>
      </c>
      <c r="Y382" s="396" t="e">
        <f t="shared" ref="Y382:Y384" si="360">IF(X382&gt;=4,S382,S382-U382*(1.04-EXP(0.38*LN(X382)-0.54)))</f>
        <v>#VALUE!</v>
      </c>
      <c r="Z382" s="397" t="e">
        <f t="shared" ref="Z382:Z384" si="361">IF(S382="","",SQRT(W382^2+U382^2))</f>
        <v>#VALUE!</v>
      </c>
      <c r="AA382" s="397" t="e">
        <f t="shared" ref="AA382:AA384" si="362">IF(S382="","",S382/W382)</f>
        <v>#VALUE!</v>
      </c>
      <c r="AB382" s="394" t="e">
        <f t="shared" ref="AB382:AB384" si="363">IF(S382="","",Y382/Z382)</f>
        <v>#VALUE!</v>
      </c>
      <c r="AC382" s="394" t="e">
        <f t="shared" ref="AC382:AC384" si="364">IF(S382="","",W382/Z382)</f>
        <v>#VALUE!</v>
      </c>
      <c r="AD382" s="183" t="e">
        <f>IF(S382="","",2*(BIVAR((-AA382),AB382,AC382)-BIVAR(-AA382,-AB382,AC382)))</f>
        <v>#VALUE!</v>
      </c>
      <c r="AE382" s="184" t="e">
        <f>IF(S382="","",2*(BIVAR(AA382,-AB382,AC382)-BIVAR(-AA382,-AB382,AC382)))</f>
        <v>#VALUE!</v>
      </c>
    </row>
    <row r="383" spans="1:31" ht="15.75" customHeight="1" x14ac:dyDescent="0.65">
      <c r="A383" s="458"/>
      <c r="B383" s="456"/>
      <c r="C383" s="455"/>
      <c r="D383" s="456"/>
      <c r="E383" s="279" t="str">
        <f t="shared" si="349"/>
        <v/>
      </c>
      <c r="F383" s="267" t="str">
        <f t="shared" si="350"/>
        <v/>
      </c>
      <c r="G383" s="267" t="s">
        <v>2700</v>
      </c>
      <c r="H383" s="455" t="str">
        <f t="shared" si="347"/>
        <v/>
      </c>
      <c r="I383" s="456"/>
      <c r="J383" s="566" t="e">
        <f t="shared" si="351"/>
        <v>#VALUE!</v>
      </c>
      <c r="K383" s="567"/>
      <c r="L383" s="284" t="e">
        <f t="shared" si="352"/>
        <v>#VALUE!</v>
      </c>
      <c r="M383" s="277" t="str">
        <f t="shared" si="353"/>
        <v/>
      </c>
      <c r="P383" s="209" t="e">
        <f t="shared" si="354"/>
        <v>#VALUE!</v>
      </c>
      <c r="Q383" s="209" t="e">
        <f t="shared" si="355"/>
        <v>#VALUE!</v>
      </c>
      <c r="S383" s="730">
        <f>(0.1%*C383)+(0.01%*1)</f>
        <v>1E-4</v>
      </c>
      <c r="T383" s="183">
        <f t="shared" si="348"/>
        <v>0.95</v>
      </c>
      <c r="U383" s="231" t="str">
        <f t="shared" si="356"/>
        <v/>
      </c>
      <c r="V383" s="397">
        <f t="shared" si="357"/>
        <v>1.9599639845400536</v>
      </c>
      <c r="W383" s="231" t="e">
        <f t="shared" si="358"/>
        <v>#VALUE!</v>
      </c>
      <c r="X383" s="394" t="e">
        <f t="shared" si="359"/>
        <v>#VALUE!</v>
      </c>
      <c r="Y383" s="396" t="e">
        <f t="shared" si="360"/>
        <v>#VALUE!</v>
      </c>
      <c r="Z383" s="397" t="e">
        <f t="shared" si="361"/>
        <v>#VALUE!</v>
      </c>
      <c r="AA383" s="397" t="e">
        <f t="shared" si="362"/>
        <v>#VALUE!</v>
      </c>
      <c r="AB383" s="394" t="e">
        <f t="shared" si="363"/>
        <v>#VALUE!</v>
      </c>
      <c r="AC383" s="394" t="e">
        <f t="shared" si="364"/>
        <v>#VALUE!</v>
      </c>
      <c r="AD383" s="183" t="e">
        <f>IF(S383="","",2*(BIVAR((-AA383),AB383,AC383)-BIVAR(-AA383,-AB383,AC383)))</f>
        <v>#VALUE!</v>
      </c>
      <c r="AE383" s="184" t="e">
        <f>IF(S383="","",2*(BIVAR(AA383,-AB383,AC383)-BIVAR(-AA383,-AB383,AC383)))</f>
        <v>#VALUE!</v>
      </c>
    </row>
    <row r="384" spans="1:31" ht="17.7" thickBot="1" x14ac:dyDescent="0.7">
      <c r="A384" s="425"/>
      <c r="B384" s="424"/>
      <c r="C384" s="424"/>
      <c r="D384" s="424"/>
      <c r="E384" s="283" t="str">
        <f t="shared" si="349"/>
        <v/>
      </c>
      <c r="F384" s="270" t="str">
        <f t="shared" si="350"/>
        <v/>
      </c>
      <c r="G384" s="270" t="s">
        <v>2700</v>
      </c>
      <c r="H384" s="424" t="str">
        <f t="shared" si="347"/>
        <v/>
      </c>
      <c r="I384" s="424"/>
      <c r="J384" s="579" t="e">
        <f t="shared" si="351"/>
        <v>#VALUE!</v>
      </c>
      <c r="K384" s="580"/>
      <c r="L384" s="188" t="e">
        <f t="shared" si="352"/>
        <v>#VALUE!</v>
      </c>
      <c r="M384" s="276" t="str">
        <f t="shared" si="353"/>
        <v/>
      </c>
      <c r="P384" s="209" t="e">
        <f t="shared" si="354"/>
        <v>#VALUE!</v>
      </c>
      <c r="Q384" s="209" t="e">
        <f t="shared" si="355"/>
        <v>#VALUE!</v>
      </c>
      <c r="S384" s="737">
        <f>(0.12%*C384)+(0.02%*3)</f>
        <v>6.0000000000000006E-4</v>
      </c>
      <c r="T384" s="185">
        <f t="shared" si="348"/>
        <v>0.95</v>
      </c>
      <c r="U384" s="232" t="str">
        <f t="shared" si="356"/>
        <v/>
      </c>
      <c r="V384" s="400">
        <f t="shared" si="357"/>
        <v>1.9599639845400536</v>
      </c>
      <c r="W384" s="232" t="e">
        <f t="shared" si="358"/>
        <v>#VALUE!</v>
      </c>
      <c r="X384" s="395" t="e">
        <f t="shared" si="359"/>
        <v>#VALUE!</v>
      </c>
      <c r="Y384" s="399" t="e">
        <f t="shared" si="360"/>
        <v>#VALUE!</v>
      </c>
      <c r="Z384" s="400" t="e">
        <f t="shared" si="361"/>
        <v>#VALUE!</v>
      </c>
      <c r="AA384" s="400" t="e">
        <f t="shared" si="362"/>
        <v>#VALUE!</v>
      </c>
      <c r="AB384" s="395" t="e">
        <f t="shared" si="363"/>
        <v>#VALUE!</v>
      </c>
      <c r="AC384" s="395" t="e">
        <f t="shared" si="364"/>
        <v>#VALUE!</v>
      </c>
      <c r="AD384" s="185" t="e">
        <f>IF(S384="","",2*(BIVAR((-AA384),AB384,AC384)-BIVAR(-AA384,-AB384,AC384)))</f>
        <v>#VALUE!</v>
      </c>
      <c r="AE384" s="187" t="e">
        <f>IF(S384="","",2*(BIVAR(AA384,-AB384,AC384)-BIVAR(-AA384,-AB384,AC384)))</f>
        <v>#VALUE!</v>
      </c>
    </row>
    <row r="385" spans="1:31" ht="15.75" customHeight="1" thickBot="1" x14ac:dyDescent="0.6"/>
    <row r="386" spans="1:31" ht="18.75" customHeight="1" thickBot="1" x14ac:dyDescent="0.6">
      <c r="A386" s="418" t="s">
        <v>2724</v>
      </c>
      <c r="B386" s="419"/>
      <c r="C386" s="419"/>
      <c r="D386" s="419"/>
      <c r="E386" s="419"/>
      <c r="F386" s="419"/>
      <c r="G386" s="419"/>
      <c r="H386" s="419"/>
      <c r="I386" s="419"/>
      <c r="J386" s="419"/>
      <c r="K386" s="419"/>
      <c r="L386" s="419"/>
      <c r="M386" s="420"/>
      <c r="S386" s="418" t="s">
        <v>2619</v>
      </c>
      <c r="T386" s="419"/>
      <c r="U386" s="419"/>
      <c r="V386" s="419"/>
      <c r="W386" s="419"/>
      <c r="X386" s="419"/>
      <c r="Y386" s="419"/>
      <c r="Z386" s="419"/>
      <c r="AA386" s="419"/>
      <c r="AB386" s="419"/>
      <c r="AC386" s="419"/>
      <c r="AD386" s="419"/>
      <c r="AE386" s="420"/>
    </row>
    <row r="387" spans="1:31" ht="49.5" customHeight="1" thickBot="1" x14ac:dyDescent="0.6">
      <c r="A387" s="470" t="s">
        <v>0</v>
      </c>
      <c r="B387" s="471"/>
      <c r="C387" s="472" t="s">
        <v>2</v>
      </c>
      <c r="D387" s="471"/>
      <c r="E387" s="271" t="s">
        <v>1771</v>
      </c>
      <c r="F387" s="271" t="s">
        <v>1772</v>
      </c>
      <c r="G387" s="271" t="s">
        <v>1</v>
      </c>
      <c r="H387" s="472" t="s">
        <v>3</v>
      </c>
      <c r="I387" s="471"/>
      <c r="J387" s="472" t="s">
        <v>5</v>
      </c>
      <c r="K387" s="471"/>
      <c r="L387" s="182" t="s">
        <v>2623</v>
      </c>
      <c r="M387" s="27" t="s">
        <v>2621</v>
      </c>
      <c r="P387" s="99" t="s">
        <v>58</v>
      </c>
      <c r="Q387" s="99" t="s">
        <v>59</v>
      </c>
      <c r="S387" s="210" t="s">
        <v>2607</v>
      </c>
      <c r="T387" s="211" t="s">
        <v>2608</v>
      </c>
      <c r="U387" s="211" t="s">
        <v>2609</v>
      </c>
      <c r="V387" s="211" t="s">
        <v>2610</v>
      </c>
      <c r="W387" s="211" t="s">
        <v>2611</v>
      </c>
      <c r="X387" s="211" t="s">
        <v>2620</v>
      </c>
      <c r="Y387" s="211" t="s">
        <v>2613</v>
      </c>
      <c r="Z387" s="211" t="s">
        <v>2612</v>
      </c>
      <c r="AA387" s="211" t="s">
        <v>2614</v>
      </c>
      <c r="AB387" s="211" t="s">
        <v>2615</v>
      </c>
      <c r="AC387" s="211" t="s">
        <v>2616</v>
      </c>
      <c r="AD387" s="211" t="s">
        <v>2617</v>
      </c>
      <c r="AE387" s="212" t="s">
        <v>2618</v>
      </c>
    </row>
    <row r="388" spans="1:31" ht="15.75" customHeight="1" x14ac:dyDescent="0.65">
      <c r="A388" s="458"/>
      <c r="B388" s="456"/>
      <c r="C388" s="455"/>
      <c r="D388" s="456"/>
      <c r="E388" s="389" t="str">
        <f>IF(A388="","",(2*$K$81*(1/SQRT(3)))+((0.0016%*ABS(A388))+0.000001450377377))</f>
        <v/>
      </c>
      <c r="F388" s="267" t="str">
        <f>IF(A388="","",ROUND(((A388+S388)-(A388-S388))/(2*E388),1)&amp;":1")</f>
        <v/>
      </c>
      <c r="G388" s="267" t="s">
        <v>2707</v>
      </c>
      <c r="H388" s="455" t="str">
        <f t="shared" ref="H388:H389" si="365">IF(A388="","",A388-C388)</f>
        <v/>
      </c>
      <c r="I388" s="456"/>
      <c r="J388" s="566" t="e">
        <f>IF(X388&lt;4,Y388,S388)</f>
        <v>#VALUE!</v>
      </c>
      <c r="K388" s="567"/>
      <c r="L388" s="284" t="e">
        <f>IF(AD388="","",IF(AD388&lt;2%,"&lt; 2%", "&gt; 2%"))</f>
        <v>#VALUE!</v>
      </c>
      <c r="M388" s="277" t="str">
        <f>IF(H388="","",IF(ABS(H388)+ABS(E388)&lt;ABS(J388),"Pass",IF(ABS(H388)-ABS(E388)&gt;ABS(J388),"Fail",IF(AND(ABS(H388)+ABS(E388)&gt;ABS(J388),ABS(H388)-ABS(E388)&lt;ABS(J388)),"-",""))))</f>
        <v/>
      </c>
      <c r="P388" s="209" t="e">
        <f>IF(X388&lt;4,-Y388,-S388)</f>
        <v>#VALUE!</v>
      </c>
      <c r="Q388" s="209" t="e">
        <f>IF(X388&lt;4,Y388,S388)</f>
        <v>#VALUE!</v>
      </c>
      <c r="S388" s="739">
        <f>(0.1%*C388)+(0.04%*1)</f>
        <v>4.0000000000000002E-4</v>
      </c>
      <c r="T388" s="213">
        <v>0.95</v>
      </c>
      <c r="U388" s="237"/>
      <c r="V388" s="214">
        <f>IF(S388="","",_xlfn.NORM.S.INV((1+T388)/2))</f>
        <v>1.9599639845400536</v>
      </c>
      <c r="W388" s="237">
        <f>IF(S388="","",SQRT((S388/V388)^2-U388^2))</f>
        <v>2.0408538276986163E-4</v>
      </c>
      <c r="X388" s="272" t="e">
        <f>IF(S388="","",ROUND(((A388+S388)-(A388-S388))/(2*E388),1))</f>
        <v>#VALUE!</v>
      </c>
      <c r="Y388" s="239" t="e">
        <f>IF(X388&gt;=4,S388,S388-U388*(1.04-EXP(0.38*LN(X388)-0.54)))</f>
        <v>#VALUE!</v>
      </c>
      <c r="Z388" s="214">
        <f>IF(S388="","",SQRT(W388^2+U388^2))</f>
        <v>2.0408538276986163E-4</v>
      </c>
      <c r="AA388" s="214">
        <f>IF(S388="","",S388/W388)</f>
        <v>1.9599639845400536</v>
      </c>
      <c r="AB388" s="272" t="e">
        <f>IF(S388="","",Y388/Z388)</f>
        <v>#VALUE!</v>
      </c>
      <c r="AC388" s="272">
        <f>IF(S388="","",W388/Z388)</f>
        <v>1</v>
      </c>
      <c r="AD388" s="213" t="e">
        <f>IF(S388="","",2*(BIVAR((-AA388),AB388,AC388)-BIVAR(-AA388,-AB388,AC388)))</f>
        <v>#VALUE!</v>
      </c>
      <c r="AE388" s="215" t="e">
        <f>IF(S388="","",2*(BIVAR(AA388,-AB388,AC388)-BIVAR(-AA388,-AB388,AC388)))</f>
        <v>#VALUE!</v>
      </c>
    </row>
    <row r="389" spans="1:31" ht="17.7" thickBot="1" x14ac:dyDescent="0.7">
      <c r="A389" s="425"/>
      <c r="B389" s="424"/>
      <c r="C389" s="424"/>
      <c r="D389" s="424"/>
      <c r="E389" s="283" t="str">
        <f>IF(A389="","",(2*$K$81*(1/SQRT(3)))+((0.0016%*ABS(A389))+0.000001450377377))</f>
        <v/>
      </c>
      <c r="F389" s="270" t="str">
        <f t="shared" ref="F389" si="366">IF(A389="","",ROUND(((A389+S389)-(A389-S389))/(2*E389),1)&amp;":1")</f>
        <v/>
      </c>
      <c r="G389" s="270" t="s">
        <v>2707</v>
      </c>
      <c r="H389" s="424" t="str">
        <f t="shared" si="365"/>
        <v/>
      </c>
      <c r="I389" s="424"/>
      <c r="J389" s="579" t="e">
        <f t="shared" ref="J389" si="367">IF(X389&lt;4,Y389,S389)</f>
        <v>#VALUE!</v>
      </c>
      <c r="K389" s="580"/>
      <c r="L389" s="188" t="e">
        <f t="shared" ref="L389" si="368">IF(AD389="","",IF(AD389&lt;2%,"&lt; 2%", "&gt; 2%"))</f>
        <v>#VALUE!</v>
      </c>
      <c r="M389" s="276" t="str">
        <f t="shared" ref="M389" si="369">IF(H389="","",IF(ABS(H389)+ABS(E389)&lt;ABS(J389),"Pass",IF(ABS(H389)-ABS(E389)&gt;ABS(J389),"Fail",IF(AND(ABS(H389)+ABS(E389)&gt;ABS(J389),ABS(H389)-ABS(E389)&lt;ABS(J389)),"-",""))))</f>
        <v/>
      </c>
      <c r="P389" s="209" t="e">
        <f t="shared" ref="P389" si="370">IF(X389&lt;4,-Y389,-S389)</f>
        <v>#VALUE!</v>
      </c>
      <c r="Q389" s="209" t="e">
        <f t="shared" ref="Q389" si="371">IF(X389&lt;4,Y389,S389)</f>
        <v>#VALUE!</v>
      </c>
      <c r="S389" s="737">
        <f>(0.15%*C389)+(0.06%*3)</f>
        <v>1.8E-3</v>
      </c>
      <c r="T389" s="185">
        <f t="shared" ref="T389" si="372">IF(S389="","",95%)</f>
        <v>0.95</v>
      </c>
      <c r="U389" s="232" t="str">
        <f t="shared" ref="U389" si="373">IF(S389="","",E389)</f>
        <v/>
      </c>
      <c r="V389" s="283">
        <f t="shared" ref="V389" si="374">IF(S389="","",_xlfn.NORM.S.INV((1+T389)/2))</f>
        <v>1.9599639845400536</v>
      </c>
      <c r="W389" s="232" t="e">
        <f t="shared" ref="W389" si="375">IF(S389="","",SQRT((S389/V389)^2-U389^2))</f>
        <v>#VALUE!</v>
      </c>
      <c r="X389" s="270" t="e">
        <f t="shared" ref="X389" si="376">IF(S389="","",ROUND(((A389+S389)-(A389-S389))/(2*E389),1))</f>
        <v>#VALUE!</v>
      </c>
      <c r="Y389" s="282" t="e">
        <f t="shared" ref="Y389" si="377">IF(X389&gt;=4,S389,S389-U389*(1.04-EXP(0.38*LN(X389)-0.54)))</f>
        <v>#VALUE!</v>
      </c>
      <c r="Z389" s="283" t="e">
        <f t="shared" ref="Z389" si="378">IF(S389="","",SQRT(W389^2+U389^2))</f>
        <v>#VALUE!</v>
      </c>
      <c r="AA389" s="283" t="e">
        <f t="shared" ref="AA389" si="379">IF(S389="","",S389/W389)</f>
        <v>#VALUE!</v>
      </c>
      <c r="AB389" s="270" t="e">
        <f t="shared" ref="AB389" si="380">IF(S389="","",Y389/Z389)</f>
        <v>#VALUE!</v>
      </c>
      <c r="AC389" s="270" t="e">
        <f t="shared" ref="AC389" si="381">IF(S389="","",W389/Z389)</f>
        <v>#VALUE!</v>
      </c>
      <c r="AD389" s="185" t="e">
        <f>IF(S389="","",2*(BIVAR((-AA389),AB389,AC389)-BIVAR(-AA389,-AB389,AC389)))</f>
        <v>#VALUE!</v>
      </c>
      <c r="AE389" s="187" t="e">
        <f>IF(S389="","",2*(BIVAR(AA389,-AB389,AC389)-BIVAR(-AA389,-AB389,AC389)))</f>
        <v>#VALUE!</v>
      </c>
    </row>
    <row r="390" spans="1:31" ht="15.75" customHeight="1" thickBot="1" x14ac:dyDescent="0.6"/>
    <row r="391" spans="1:31" ht="18.75" customHeight="1" thickBot="1" x14ac:dyDescent="0.6">
      <c r="A391" s="418" t="s">
        <v>2726</v>
      </c>
      <c r="B391" s="419"/>
      <c r="C391" s="419"/>
      <c r="D391" s="419"/>
      <c r="E391" s="419"/>
      <c r="F391" s="419"/>
      <c r="G391" s="419"/>
      <c r="H391" s="419"/>
      <c r="I391" s="419"/>
      <c r="J391" s="419"/>
      <c r="K391" s="419"/>
      <c r="L391" s="419"/>
      <c r="M391" s="420"/>
      <c r="S391" s="418" t="s">
        <v>2619</v>
      </c>
      <c r="T391" s="419"/>
      <c r="U391" s="419"/>
      <c r="V391" s="419"/>
      <c r="W391" s="419"/>
      <c r="X391" s="419"/>
      <c r="Y391" s="419"/>
      <c r="Z391" s="419"/>
      <c r="AA391" s="419"/>
      <c r="AB391" s="419"/>
      <c r="AC391" s="419"/>
      <c r="AD391" s="419"/>
      <c r="AE391" s="420"/>
    </row>
    <row r="392" spans="1:31" ht="49.5" customHeight="1" thickBot="1" x14ac:dyDescent="0.6">
      <c r="A392" s="470" t="s">
        <v>0</v>
      </c>
      <c r="B392" s="471"/>
      <c r="C392" s="472" t="s">
        <v>2</v>
      </c>
      <c r="D392" s="471"/>
      <c r="E392" s="271" t="s">
        <v>1771</v>
      </c>
      <c r="F392" s="271" t="s">
        <v>1772</v>
      </c>
      <c r="G392" s="271" t="s">
        <v>1</v>
      </c>
      <c r="H392" s="472" t="s">
        <v>3</v>
      </c>
      <c r="I392" s="471"/>
      <c r="J392" s="472" t="s">
        <v>5</v>
      </c>
      <c r="K392" s="471"/>
      <c r="L392" s="182" t="s">
        <v>2623</v>
      </c>
      <c r="M392" s="27" t="s">
        <v>2621</v>
      </c>
      <c r="P392" s="99" t="s">
        <v>58</v>
      </c>
      <c r="Q392" s="99" t="s">
        <v>59</v>
      </c>
      <c r="S392" s="210" t="s">
        <v>2607</v>
      </c>
      <c r="T392" s="211" t="s">
        <v>2608</v>
      </c>
      <c r="U392" s="211" t="s">
        <v>2609</v>
      </c>
      <c r="V392" s="211" t="s">
        <v>2610</v>
      </c>
      <c r="W392" s="211" t="s">
        <v>2611</v>
      </c>
      <c r="X392" s="211" t="s">
        <v>2620</v>
      </c>
      <c r="Y392" s="211" t="s">
        <v>2613</v>
      </c>
      <c r="Z392" s="211" t="s">
        <v>2612</v>
      </c>
      <c r="AA392" s="211" t="s">
        <v>2614</v>
      </c>
      <c r="AB392" s="211" t="s">
        <v>2615</v>
      </c>
      <c r="AC392" s="211" t="s">
        <v>2616</v>
      </c>
      <c r="AD392" s="211" t="s">
        <v>2617</v>
      </c>
      <c r="AE392" s="212" t="s">
        <v>2618</v>
      </c>
    </row>
    <row r="393" spans="1:31" ht="15.75" customHeight="1" x14ac:dyDescent="0.55000000000000004">
      <c r="A393" s="458"/>
      <c r="B393" s="456"/>
      <c r="C393" s="455"/>
      <c r="D393" s="456"/>
      <c r="E393" s="389" t="str">
        <f>IF(A393="","",(2*$K$81*(1/SQRT(3)))+((0.0016%*ABS(A393))+0.000001450377377))</f>
        <v/>
      </c>
      <c r="F393" s="267" t="str">
        <f>IF(A393="","",ROUND(((A393+S393)-(A393-S393))/(2*E393),1)&amp;":1")</f>
        <v/>
      </c>
      <c r="G393" s="267" t="s">
        <v>2715</v>
      </c>
      <c r="H393" s="455" t="str">
        <f t="shared" ref="H393:H394" si="382">IF(A393="","",A393-C393)</f>
        <v/>
      </c>
      <c r="I393" s="456"/>
      <c r="J393" s="566" t="e">
        <f>IF(X393&lt;4,Y393,S393)</f>
        <v>#VALUE!</v>
      </c>
      <c r="K393" s="567"/>
      <c r="L393" s="284" t="e">
        <f>IF(AD393="","",IF(AD393&lt;2%,"&lt; 2%", "&gt; 2%"))</f>
        <v>#VALUE!</v>
      </c>
      <c r="M393" s="277" t="str">
        <f>IF(H393="","",IF(ABS(H393)+ABS(E393)&lt;ABS(J393),"Pass",IF(ABS(H393)-ABS(E393)&gt;ABS(J393),"Fail",IF(AND(ABS(H393)+ABS(E393)&gt;ABS(J393),ABS(H393)-ABS(E393)&lt;ABS(J393)),"-",""))))</f>
        <v/>
      </c>
      <c r="P393" s="209" t="e">
        <f>IF(X393&lt;4,-Y393,-S393)</f>
        <v>#VALUE!</v>
      </c>
      <c r="Q393" s="209" t="e">
        <f>IF(X393&lt;4,Y393,S393)</f>
        <v>#VALUE!</v>
      </c>
      <c r="S393" s="236">
        <f>0.01%*C393</f>
        <v>0</v>
      </c>
      <c r="T393" s="213">
        <f t="shared" ref="T393:T394" si="383">IF(S393="","",95%)</f>
        <v>0.95</v>
      </c>
      <c r="U393" s="237"/>
      <c r="V393" s="214">
        <f>IF(S393="","",_xlfn.NORM.S.INV((1+T393)/2))</f>
        <v>1.9599639845400536</v>
      </c>
      <c r="W393" s="237">
        <f>IF(S393="","",SQRT((S393/V393)^2-U393^2))</f>
        <v>0</v>
      </c>
      <c r="X393" s="272" t="e">
        <f>IF(S393="","",ROUND(((A393+S393)-(A393-S393))/(2*E393),1))</f>
        <v>#VALUE!</v>
      </c>
      <c r="Y393" s="239" t="e">
        <f>IF(X393&gt;=4,S393,S393-U393*(1.04-EXP(0.38*LN(X393)-0.54)))</f>
        <v>#VALUE!</v>
      </c>
      <c r="Z393" s="214">
        <f>IF(S393="","",SQRT(W393^2+U393^2))</f>
        <v>0</v>
      </c>
      <c r="AA393" s="214" t="e">
        <f>IF(S393="","",S393/W393)</f>
        <v>#DIV/0!</v>
      </c>
      <c r="AB393" s="272" t="e">
        <f>IF(S393="","",Y393/Z393)</f>
        <v>#VALUE!</v>
      </c>
      <c r="AC393" s="272" t="e">
        <f>IF(S393="","",W393/Z393)</f>
        <v>#DIV/0!</v>
      </c>
      <c r="AD393" s="213" t="e">
        <f>IF(S393="","",2*(BIVAR((-AA393),AB393,AC393)-BIVAR(-AA393,-AB393,AC393)))</f>
        <v>#VALUE!</v>
      </c>
      <c r="AE393" s="215" t="e">
        <f>IF(S393="","",2*(BIVAR(AA393,-AB393,AC393)-BIVAR(-AA393,-AB393,AC393)))</f>
        <v>#VALUE!</v>
      </c>
    </row>
    <row r="394" spans="1:31" ht="17.7" thickBot="1" x14ac:dyDescent="0.6">
      <c r="A394" s="425"/>
      <c r="B394" s="424"/>
      <c r="C394" s="424"/>
      <c r="D394" s="424"/>
      <c r="E394" s="283" t="str">
        <f>IF(A394="","",(2*$K$81*(1/SQRT(3)))+((0.0016%*ABS(A394))+0.000001450377377))</f>
        <v/>
      </c>
      <c r="F394" s="270" t="str">
        <f t="shared" ref="F394" si="384">IF(A394="","",ROUND(((A394+S394)-(A394-S394))/(2*E394),1)&amp;":1")</f>
        <v/>
      </c>
      <c r="G394" s="270" t="s">
        <v>2716</v>
      </c>
      <c r="H394" s="424" t="str">
        <f t="shared" si="382"/>
        <v/>
      </c>
      <c r="I394" s="424"/>
      <c r="J394" s="579" t="e">
        <f t="shared" ref="J394" si="385">IF(X394&lt;4,Y394,S394)</f>
        <v>#VALUE!</v>
      </c>
      <c r="K394" s="580"/>
      <c r="L394" s="188" t="e">
        <f t="shared" ref="L394" si="386">IF(AD394="","",IF(AD394&lt;2%,"&lt; 2%", "&gt; 2%"))</f>
        <v>#VALUE!</v>
      </c>
      <c r="M394" s="276" t="str">
        <f t="shared" ref="M394" si="387">IF(H394="","",IF(ABS(H394)+ABS(E394)&lt;ABS(J394),"Pass",IF(ABS(H394)-ABS(E394)&gt;ABS(J394),"Fail",IF(AND(ABS(H394)+ABS(E394)&gt;ABS(J394),ABS(H394)-ABS(E394)&lt;ABS(J394)),"-",""))))</f>
        <v/>
      </c>
      <c r="P394" s="209" t="e">
        <f t="shared" ref="P394" si="388">IF(X394&lt;4,-Y394,-S394)</f>
        <v>#VALUE!</v>
      </c>
      <c r="Q394" s="209" t="e">
        <f t="shared" ref="Q394" si="389">IF(X394&lt;4,Y394,S394)</f>
        <v>#VALUE!</v>
      </c>
      <c r="S394" s="235">
        <f>(0.01%*C394)</f>
        <v>0</v>
      </c>
      <c r="T394" s="185">
        <f t="shared" si="383"/>
        <v>0.95</v>
      </c>
      <c r="U394" s="232" t="str">
        <f t="shared" ref="U394" si="390">IF(S394="","",E394)</f>
        <v/>
      </c>
      <c r="V394" s="283">
        <f t="shared" ref="V394" si="391">IF(S394="","",_xlfn.NORM.S.INV((1+T394)/2))</f>
        <v>1.9599639845400536</v>
      </c>
      <c r="W394" s="232" t="e">
        <f t="shared" ref="W394" si="392">IF(S394="","",SQRT((S394/V394)^2-U394^2))</f>
        <v>#VALUE!</v>
      </c>
      <c r="X394" s="270" t="e">
        <f t="shared" ref="X394" si="393">IF(S394="","",ROUND(((A394+S394)-(A394-S394))/(2*E394),1))</f>
        <v>#VALUE!</v>
      </c>
      <c r="Y394" s="282" t="e">
        <f t="shared" ref="Y394" si="394">IF(X394&gt;=4,S394,S394-U394*(1.04-EXP(0.38*LN(X394)-0.54)))</f>
        <v>#VALUE!</v>
      </c>
      <c r="Z394" s="283" t="e">
        <f t="shared" ref="Z394" si="395">IF(S394="","",SQRT(W394^2+U394^2))</f>
        <v>#VALUE!</v>
      </c>
      <c r="AA394" s="283" t="e">
        <f t="shared" ref="AA394" si="396">IF(S394="","",S394/W394)</f>
        <v>#VALUE!</v>
      </c>
      <c r="AB394" s="270" t="e">
        <f t="shared" ref="AB394" si="397">IF(S394="","",Y394/Z394)</f>
        <v>#VALUE!</v>
      </c>
      <c r="AC394" s="270" t="e">
        <f t="shared" ref="AC394" si="398">IF(S394="","",W394/Z394)</f>
        <v>#VALUE!</v>
      </c>
      <c r="AD394" s="185" t="e">
        <f>IF(S394="","",2*(BIVAR((-AA394),AB394,AC394)-BIVAR(-AA394,-AB394,AC394)))</f>
        <v>#VALUE!</v>
      </c>
      <c r="AE394" s="187" t="e">
        <f>IF(S394="","",2*(BIVAR(AA394,-AB394,AC394)-BIVAR(-AA394,-AB394,AC394)))</f>
        <v>#VALUE!</v>
      </c>
    </row>
  </sheetData>
  <mergeCells count="741">
    <mergeCell ref="H235:I235"/>
    <mergeCell ref="C235:D235"/>
    <mergeCell ref="A235:B235"/>
    <mergeCell ref="A234:M234"/>
    <mergeCell ref="K86:L86"/>
    <mergeCell ref="E89:F89"/>
    <mergeCell ref="G89:H89"/>
    <mergeCell ref="I89:J89"/>
    <mergeCell ref="K89:L89"/>
    <mergeCell ref="A86:D86"/>
    <mergeCell ref="A89:D89"/>
    <mergeCell ref="A95:D95"/>
    <mergeCell ref="A97:B97"/>
    <mergeCell ref="C97:L97"/>
    <mergeCell ref="A100:L100"/>
    <mergeCell ref="A96:B96"/>
    <mergeCell ref="C96:D96"/>
    <mergeCell ref="E96:F96"/>
    <mergeCell ref="G96:H96"/>
    <mergeCell ref="I96:J96"/>
    <mergeCell ref="K96:L96"/>
    <mergeCell ref="A217:B217"/>
    <mergeCell ref="C217:D217"/>
    <mergeCell ref="H217:I217"/>
    <mergeCell ref="G83:H83"/>
    <mergeCell ref="I83:J83"/>
    <mergeCell ref="K83:L83"/>
    <mergeCell ref="E95:F95"/>
    <mergeCell ref="G95:H95"/>
    <mergeCell ref="I95:J95"/>
    <mergeCell ref="K95:L95"/>
    <mergeCell ref="A83:D83"/>
    <mergeCell ref="C84:D84"/>
    <mergeCell ref="E84:F84"/>
    <mergeCell ref="G84:H84"/>
    <mergeCell ref="I84:J84"/>
    <mergeCell ref="E86:F86"/>
    <mergeCell ref="G86:H86"/>
    <mergeCell ref="I86:J86"/>
    <mergeCell ref="E83:F83"/>
    <mergeCell ref="K84:L84"/>
    <mergeCell ref="A88:B88"/>
    <mergeCell ref="C88:L88"/>
    <mergeCell ref="A91:B91"/>
    <mergeCell ref="C91:L91"/>
    <mergeCell ref="A94:B94"/>
    <mergeCell ref="C94:L94"/>
    <mergeCell ref="A85:B85"/>
    <mergeCell ref="C85:L85"/>
    <mergeCell ref="A84:B84"/>
    <mergeCell ref="E92:F92"/>
    <mergeCell ref="K93:L93"/>
    <mergeCell ref="K90:L90"/>
    <mergeCell ref="K87:L87"/>
    <mergeCell ref="A90:B90"/>
    <mergeCell ref="C90:D90"/>
    <mergeCell ref="E90:F90"/>
    <mergeCell ref="G90:H90"/>
    <mergeCell ref="I90:J90"/>
    <mergeCell ref="A87:B87"/>
    <mergeCell ref="C87:D87"/>
    <mergeCell ref="E87:F87"/>
    <mergeCell ref="G87:H87"/>
    <mergeCell ref="I87:J87"/>
    <mergeCell ref="G92:H92"/>
    <mergeCell ref="I92:J92"/>
    <mergeCell ref="K92:L92"/>
    <mergeCell ref="A92:D92"/>
    <mergeCell ref="J217:K217"/>
    <mergeCell ref="A218:B218"/>
    <mergeCell ref="C218:D218"/>
    <mergeCell ref="H218:I218"/>
    <mergeCell ref="J218:K218"/>
    <mergeCell ref="A215:B215"/>
    <mergeCell ref="C215:D215"/>
    <mergeCell ref="H215:I215"/>
    <mergeCell ref="J215:K215"/>
    <mergeCell ref="A216:B216"/>
    <mergeCell ref="C216:D216"/>
    <mergeCell ref="H216:I216"/>
    <mergeCell ref="J216:K216"/>
    <mergeCell ref="A213:B213"/>
    <mergeCell ref="C213:D213"/>
    <mergeCell ref="H213:I213"/>
    <mergeCell ref="J213:K213"/>
    <mergeCell ref="A214:B214"/>
    <mergeCell ref="C214:D214"/>
    <mergeCell ref="H214:I214"/>
    <mergeCell ref="J214:K214"/>
    <mergeCell ref="A211:M211"/>
    <mergeCell ref="S211:AE211"/>
    <mergeCell ref="A212:B212"/>
    <mergeCell ref="C212:D212"/>
    <mergeCell ref="H212:I212"/>
    <mergeCell ref="J212:K212"/>
    <mergeCell ref="A185:M189"/>
    <mergeCell ref="A190:M192"/>
    <mergeCell ref="A193:M194"/>
    <mergeCell ref="A197:M200"/>
    <mergeCell ref="D203:J205"/>
    <mergeCell ref="D206:J208"/>
    <mergeCell ref="A175:M179"/>
    <mergeCell ref="A180:M184"/>
    <mergeCell ref="A171:B171"/>
    <mergeCell ref="C171:D171"/>
    <mergeCell ref="H171:I171"/>
    <mergeCell ref="J171:K171"/>
    <mergeCell ref="A172:B172"/>
    <mergeCell ref="C172:D172"/>
    <mergeCell ref="H172:I172"/>
    <mergeCell ref="J172:K172"/>
    <mergeCell ref="A169:B169"/>
    <mergeCell ref="C169:D169"/>
    <mergeCell ref="H169:I169"/>
    <mergeCell ref="J169:K169"/>
    <mergeCell ref="A170:B170"/>
    <mergeCell ref="C170:D170"/>
    <mergeCell ref="H170:I170"/>
    <mergeCell ref="J170:K170"/>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51:B151"/>
    <mergeCell ref="C151:D151"/>
    <mergeCell ref="H151:I151"/>
    <mergeCell ref="J151:K151"/>
    <mergeCell ref="A159:B159"/>
    <mergeCell ref="C159:D159"/>
    <mergeCell ref="H159:I159"/>
    <mergeCell ref="J159:K159"/>
    <mergeCell ref="A160:B160"/>
    <mergeCell ref="C160:D160"/>
    <mergeCell ref="H160:I160"/>
    <mergeCell ref="J160:K160"/>
    <mergeCell ref="A156:B156"/>
    <mergeCell ref="C156:D156"/>
    <mergeCell ref="H156:I156"/>
    <mergeCell ref="J156:K156"/>
    <mergeCell ref="A157:B157"/>
    <mergeCell ref="C157:D157"/>
    <mergeCell ref="H157:I157"/>
    <mergeCell ref="J157:K157"/>
    <mergeCell ref="A152:B152"/>
    <mergeCell ref="C152:D152"/>
    <mergeCell ref="H152:I152"/>
    <mergeCell ref="J152:K152"/>
    <mergeCell ref="A149:B149"/>
    <mergeCell ref="C149:D149"/>
    <mergeCell ref="H149:I149"/>
    <mergeCell ref="J149:K149"/>
    <mergeCell ref="A150:B150"/>
    <mergeCell ref="C150:D150"/>
    <mergeCell ref="H150:I150"/>
    <mergeCell ref="J150:K150"/>
    <mergeCell ref="D142:J144"/>
    <mergeCell ref="A147:M147"/>
    <mergeCell ref="S147:AE147"/>
    <mergeCell ref="A148:B148"/>
    <mergeCell ref="C148:D148"/>
    <mergeCell ref="H148:I148"/>
    <mergeCell ref="J148:K148"/>
    <mergeCell ref="A61:B61"/>
    <mergeCell ref="C61:F61"/>
    <mergeCell ref="G61:H61"/>
    <mergeCell ref="I61:L61"/>
    <mergeCell ref="A133:M136"/>
    <mergeCell ref="D139:J141"/>
    <mergeCell ref="A82:B82"/>
    <mergeCell ref="C82:L82"/>
    <mergeCell ref="G79:H79"/>
    <mergeCell ref="I79:J79"/>
    <mergeCell ref="K79:L79"/>
    <mergeCell ref="A64:M67"/>
    <mergeCell ref="D69:I71"/>
    <mergeCell ref="D72:I74"/>
    <mergeCell ref="A93:B93"/>
    <mergeCell ref="C93:D93"/>
    <mergeCell ref="E93:F93"/>
    <mergeCell ref="G93:H93"/>
    <mergeCell ref="I93:J93"/>
    <mergeCell ref="A78:B78"/>
    <mergeCell ref="C78:H78"/>
    <mergeCell ref="I78:J78"/>
    <mergeCell ref="K78:L78"/>
    <mergeCell ref="A79:B79"/>
    <mergeCell ref="C79:D79"/>
    <mergeCell ref="E79:F79"/>
    <mergeCell ref="A54:B54"/>
    <mergeCell ref="C54:F54"/>
    <mergeCell ref="G54:H54"/>
    <mergeCell ref="I54:L54"/>
    <mergeCell ref="A55:B55"/>
    <mergeCell ref="C55:F55"/>
    <mergeCell ref="G55:H55"/>
    <mergeCell ref="I55:L55"/>
    <mergeCell ref="A56:B56"/>
    <mergeCell ref="C56:F56"/>
    <mergeCell ref="G56:H56"/>
    <mergeCell ref="I56:L56"/>
    <mergeCell ref="A59:L59"/>
    <mergeCell ref="A60:B60"/>
    <mergeCell ref="C60:F60"/>
    <mergeCell ref="G60:H60"/>
    <mergeCell ref="I60:L60"/>
    <mergeCell ref="A81:B81"/>
    <mergeCell ref="C81:D81"/>
    <mergeCell ref="E81:F81"/>
    <mergeCell ref="G81:H81"/>
    <mergeCell ref="I81:J81"/>
    <mergeCell ref="K81:L81"/>
    <mergeCell ref="A80:B80"/>
    <mergeCell ref="C80:D80"/>
    <mergeCell ref="E80:F80"/>
    <mergeCell ref="G80:H80"/>
    <mergeCell ref="I80:J80"/>
    <mergeCell ref="K80:L80"/>
    <mergeCell ref="A77:L77"/>
    <mergeCell ref="A32:D32"/>
    <mergeCell ref="E32:F32"/>
    <mergeCell ref="G32:H32"/>
    <mergeCell ref="I32:J32"/>
    <mergeCell ref="K32:L32"/>
    <mergeCell ref="A33:D33"/>
    <mergeCell ref="E33:F33"/>
    <mergeCell ref="G33:H33"/>
    <mergeCell ref="I33:J33"/>
    <mergeCell ref="K33:L33"/>
    <mergeCell ref="A37:L37"/>
    <mergeCell ref="A38:B38"/>
    <mergeCell ref="D38:E38"/>
    <mergeCell ref="G38:H38"/>
    <mergeCell ref="J38:K38"/>
    <mergeCell ref="A41:L41"/>
    <mergeCell ref="A42:L44"/>
    <mergeCell ref="A47:L48"/>
    <mergeCell ref="A49:L50"/>
    <mergeCell ref="A53:F53"/>
    <mergeCell ref="G53:L53"/>
    <mergeCell ref="A31:D31"/>
    <mergeCell ref="E31:F31"/>
    <mergeCell ref="G31:H31"/>
    <mergeCell ref="I31:J31"/>
    <mergeCell ref="K31:L31"/>
    <mergeCell ref="A34:D34"/>
    <mergeCell ref="E34:F34"/>
    <mergeCell ref="G34:H34"/>
    <mergeCell ref="I34:J34"/>
    <mergeCell ref="K34:L34"/>
    <mergeCell ref="A29:D29"/>
    <mergeCell ref="E29:F29"/>
    <mergeCell ref="G29:H29"/>
    <mergeCell ref="I29:J29"/>
    <mergeCell ref="K29:L29"/>
    <mergeCell ref="A30:D30"/>
    <mergeCell ref="E30:F30"/>
    <mergeCell ref="G30:H30"/>
    <mergeCell ref="I30:J30"/>
    <mergeCell ref="K30:L30"/>
    <mergeCell ref="A27:D27"/>
    <mergeCell ref="E27:F27"/>
    <mergeCell ref="G27:H27"/>
    <mergeCell ref="I27:J27"/>
    <mergeCell ref="K27:L27"/>
    <mergeCell ref="A28:D28"/>
    <mergeCell ref="E28:F28"/>
    <mergeCell ref="G28:H28"/>
    <mergeCell ref="I28:J28"/>
    <mergeCell ref="K28:L28"/>
    <mergeCell ref="A25:D25"/>
    <mergeCell ref="E25:F25"/>
    <mergeCell ref="G25:H25"/>
    <mergeCell ref="I25:J25"/>
    <mergeCell ref="K25:L25"/>
    <mergeCell ref="A26:D26"/>
    <mergeCell ref="E26:F26"/>
    <mergeCell ref="G26:H26"/>
    <mergeCell ref="I26:J26"/>
    <mergeCell ref="K26:L26"/>
    <mergeCell ref="A23:L23"/>
    <mergeCell ref="I13:L13"/>
    <mergeCell ref="C14:F14"/>
    <mergeCell ref="G14:H14"/>
    <mergeCell ref="I14:L14"/>
    <mergeCell ref="C15:F15"/>
    <mergeCell ref="G15:H15"/>
    <mergeCell ref="I15:L15"/>
    <mergeCell ref="A24:D24"/>
    <mergeCell ref="E24:F24"/>
    <mergeCell ref="G24:H24"/>
    <mergeCell ref="I24:J24"/>
    <mergeCell ref="K24:L24"/>
    <mergeCell ref="D1:I3"/>
    <mergeCell ref="D4:I6"/>
    <mergeCell ref="A9:F9"/>
    <mergeCell ref="G9:L9"/>
    <mergeCell ref="A10:B10"/>
    <mergeCell ref="C10:F10"/>
    <mergeCell ref="G10:H10"/>
    <mergeCell ref="I10:L10"/>
    <mergeCell ref="A155:M155"/>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S155:AE155"/>
    <mergeCell ref="A158:B158"/>
    <mergeCell ref="C158:D158"/>
    <mergeCell ref="H158:I158"/>
    <mergeCell ref="J158:K158"/>
    <mergeCell ref="A164:M164"/>
    <mergeCell ref="S164:AE164"/>
    <mergeCell ref="A167:B167"/>
    <mergeCell ref="C167:D167"/>
    <mergeCell ref="H167:I167"/>
    <mergeCell ref="J167:K167"/>
    <mergeCell ref="A161:B161"/>
    <mergeCell ref="C161:D161"/>
    <mergeCell ref="H161:I161"/>
    <mergeCell ref="J161:K161"/>
    <mergeCell ref="S234:AE234"/>
    <mergeCell ref="A238:B238"/>
    <mergeCell ref="A240:M240"/>
    <mergeCell ref="S240:AE240"/>
    <mergeCell ref="A241:B241"/>
    <mergeCell ref="C241:D241"/>
    <mergeCell ref="H241:I241"/>
    <mergeCell ref="J241:K241"/>
    <mergeCell ref="A242:B242"/>
    <mergeCell ref="C242:D242"/>
    <mergeCell ref="H242:I242"/>
    <mergeCell ref="J242:K242"/>
    <mergeCell ref="A236:B236"/>
    <mergeCell ref="C236:D236"/>
    <mergeCell ref="H236:I236"/>
    <mergeCell ref="J236:K236"/>
    <mergeCell ref="C238:D238"/>
    <mergeCell ref="H238:I238"/>
    <mergeCell ref="J238:K238"/>
    <mergeCell ref="A237:B237"/>
    <mergeCell ref="C237:D237"/>
    <mergeCell ref="H237:I237"/>
    <mergeCell ref="J237:K237"/>
    <mergeCell ref="J235:K235"/>
    <mergeCell ref="A244:B244"/>
    <mergeCell ref="C244:D244"/>
    <mergeCell ref="H244:I244"/>
    <mergeCell ref="J244:K244"/>
    <mergeCell ref="A245:B245"/>
    <mergeCell ref="C245:D245"/>
    <mergeCell ref="H245:I245"/>
    <mergeCell ref="J245:K245"/>
    <mergeCell ref="A243:B243"/>
    <mergeCell ref="C243:D243"/>
    <mergeCell ref="H243:I243"/>
    <mergeCell ref="J243:K243"/>
    <mergeCell ref="A247:M247"/>
    <mergeCell ref="S247:AE247"/>
    <mergeCell ref="A248:B248"/>
    <mergeCell ref="C248:D248"/>
    <mergeCell ref="H248:I248"/>
    <mergeCell ref="J248:K248"/>
    <mergeCell ref="A249:B249"/>
    <mergeCell ref="C249:D249"/>
    <mergeCell ref="H249:I249"/>
    <mergeCell ref="J249:K249"/>
    <mergeCell ref="H250:I250"/>
    <mergeCell ref="J250:K250"/>
    <mergeCell ref="A251:B251"/>
    <mergeCell ref="C251:D251"/>
    <mergeCell ref="H251:I251"/>
    <mergeCell ref="J251:K251"/>
    <mergeCell ref="A252:B252"/>
    <mergeCell ref="C252:D252"/>
    <mergeCell ref="H252:I252"/>
    <mergeCell ref="J252:K252"/>
    <mergeCell ref="H257:I257"/>
    <mergeCell ref="J257:K257"/>
    <mergeCell ref="A220:M220"/>
    <mergeCell ref="A254:M254"/>
    <mergeCell ref="S254:AE254"/>
    <mergeCell ref="A255:B255"/>
    <mergeCell ref="C255:D255"/>
    <mergeCell ref="H255:I255"/>
    <mergeCell ref="J255:K255"/>
    <mergeCell ref="A256:B256"/>
    <mergeCell ref="C256:D256"/>
    <mergeCell ref="H256:I256"/>
    <mergeCell ref="J256:K256"/>
    <mergeCell ref="S220:AE220"/>
    <mergeCell ref="A221:B221"/>
    <mergeCell ref="C221:D221"/>
    <mergeCell ref="H221:I221"/>
    <mergeCell ref="J221:K221"/>
    <mergeCell ref="A222:B222"/>
    <mergeCell ref="C222:D222"/>
    <mergeCell ref="H222:I222"/>
    <mergeCell ref="J222:K222"/>
    <mergeCell ref="A250:B250"/>
    <mergeCell ref="C250:D250"/>
    <mergeCell ref="A223:B223"/>
    <mergeCell ref="C223:D223"/>
    <mergeCell ref="H223:I223"/>
    <mergeCell ref="J223:K223"/>
    <mergeCell ref="A224:B224"/>
    <mergeCell ref="C224:D224"/>
    <mergeCell ref="H224:I224"/>
    <mergeCell ref="J224:K224"/>
    <mergeCell ref="A225:B225"/>
    <mergeCell ref="C225:D225"/>
    <mergeCell ref="H225:I225"/>
    <mergeCell ref="J225:K225"/>
    <mergeCell ref="A226:B226"/>
    <mergeCell ref="C226:D226"/>
    <mergeCell ref="H226:I226"/>
    <mergeCell ref="J226:K226"/>
    <mergeCell ref="A227:B227"/>
    <mergeCell ref="C227:D227"/>
    <mergeCell ref="H227:I227"/>
    <mergeCell ref="J227:K227"/>
    <mergeCell ref="A228:B228"/>
    <mergeCell ref="C228:D228"/>
    <mergeCell ref="H228:I228"/>
    <mergeCell ref="J228:K228"/>
    <mergeCell ref="A229:B229"/>
    <mergeCell ref="C229:D229"/>
    <mergeCell ref="H229:I229"/>
    <mergeCell ref="J229:K229"/>
    <mergeCell ref="A259:M259"/>
    <mergeCell ref="S259:AE259"/>
    <mergeCell ref="A260:B260"/>
    <mergeCell ref="C260:D260"/>
    <mergeCell ref="H260:I260"/>
    <mergeCell ref="J260:K260"/>
    <mergeCell ref="A230:B230"/>
    <mergeCell ref="C230:D230"/>
    <mergeCell ref="H230:I230"/>
    <mergeCell ref="J230:K230"/>
    <mergeCell ref="A231:B231"/>
    <mergeCell ref="C231:D231"/>
    <mergeCell ref="H231:I231"/>
    <mergeCell ref="J231:K231"/>
    <mergeCell ref="A232:B232"/>
    <mergeCell ref="C232:D232"/>
    <mergeCell ref="H232:I232"/>
    <mergeCell ref="J232:K232"/>
    <mergeCell ref="A257:B257"/>
    <mergeCell ref="C257:D257"/>
    <mergeCell ref="A261:B261"/>
    <mergeCell ref="C261:D261"/>
    <mergeCell ref="H261:I261"/>
    <mergeCell ref="J261:K261"/>
    <mergeCell ref="A262:B262"/>
    <mergeCell ref="C262:D262"/>
    <mergeCell ref="H262:I262"/>
    <mergeCell ref="J262:K262"/>
    <mergeCell ref="A265:M268"/>
    <mergeCell ref="D271:J273"/>
    <mergeCell ref="D274:J276"/>
    <mergeCell ref="A279:M279"/>
    <mergeCell ref="S279:AE279"/>
    <mergeCell ref="A280:B280"/>
    <mergeCell ref="C280:D280"/>
    <mergeCell ref="H280:I280"/>
    <mergeCell ref="J280:K280"/>
    <mergeCell ref="A281:B281"/>
    <mergeCell ref="C281:D281"/>
    <mergeCell ref="H281:I281"/>
    <mergeCell ref="J281:K281"/>
    <mergeCell ref="A282:B282"/>
    <mergeCell ref="C282:D282"/>
    <mergeCell ref="H282:I282"/>
    <mergeCell ref="J282:K282"/>
    <mergeCell ref="A283:B283"/>
    <mergeCell ref="C283:D283"/>
    <mergeCell ref="H283:I283"/>
    <mergeCell ref="J283:K283"/>
    <mergeCell ref="A284:B284"/>
    <mergeCell ref="C284:D284"/>
    <mergeCell ref="H284:I284"/>
    <mergeCell ref="J284:K284"/>
    <mergeCell ref="A287:M287"/>
    <mergeCell ref="S287:AE287"/>
    <mergeCell ref="A288:B288"/>
    <mergeCell ref="C288:D288"/>
    <mergeCell ref="H288:I288"/>
    <mergeCell ref="J288:K288"/>
    <mergeCell ref="A289:B289"/>
    <mergeCell ref="C289:D289"/>
    <mergeCell ref="H289:I289"/>
    <mergeCell ref="J289:K289"/>
    <mergeCell ref="A290:B290"/>
    <mergeCell ref="C290:D290"/>
    <mergeCell ref="H290:I290"/>
    <mergeCell ref="J290:K290"/>
    <mergeCell ref="A291:B291"/>
    <mergeCell ref="C291:D291"/>
    <mergeCell ref="H291:I291"/>
    <mergeCell ref="J291:K291"/>
    <mergeCell ref="A292:B292"/>
    <mergeCell ref="C292:D292"/>
    <mergeCell ref="H292:I292"/>
    <mergeCell ref="J292:K292"/>
    <mergeCell ref="A293:B293"/>
    <mergeCell ref="C293:D293"/>
    <mergeCell ref="H293:I293"/>
    <mergeCell ref="J293:K293"/>
    <mergeCell ref="A296:M296"/>
    <mergeCell ref="S296:AE296"/>
    <mergeCell ref="A297:B297"/>
    <mergeCell ref="C297:D297"/>
    <mergeCell ref="H297:I297"/>
    <mergeCell ref="J297:K297"/>
    <mergeCell ref="A298:B298"/>
    <mergeCell ref="C298:D298"/>
    <mergeCell ref="H298:I298"/>
    <mergeCell ref="J298:K298"/>
    <mergeCell ref="A299:B299"/>
    <mergeCell ref="C299:D299"/>
    <mergeCell ref="H299:I299"/>
    <mergeCell ref="J299:K299"/>
    <mergeCell ref="A300:B300"/>
    <mergeCell ref="C300:D300"/>
    <mergeCell ref="H300:I300"/>
    <mergeCell ref="J300:K300"/>
    <mergeCell ref="A301:B301"/>
    <mergeCell ref="C301:D301"/>
    <mergeCell ref="H301:I301"/>
    <mergeCell ref="J301:K301"/>
    <mergeCell ref="A302:B302"/>
    <mergeCell ref="C302:D302"/>
    <mergeCell ref="H302:I302"/>
    <mergeCell ref="J302:K302"/>
    <mergeCell ref="A303:B303"/>
    <mergeCell ref="C303:D303"/>
    <mergeCell ref="H303:I303"/>
    <mergeCell ref="J303:K303"/>
    <mergeCell ref="A304:B304"/>
    <mergeCell ref="C304:D304"/>
    <mergeCell ref="H304:I304"/>
    <mergeCell ref="J304:K304"/>
    <mergeCell ref="A307:M311"/>
    <mergeCell ref="A312:M316"/>
    <mergeCell ref="A317:M321"/>
    <mergeCell ref="A322:M324"/>
    <mergeCell ref="A325:M326"/>
    <mergeCell ref="A329:M332"/>
    <mergeCell ref="D335:J337"/>
    <mergeCell ref="D338:J340"/>
    <mergeCell ref="A343:M343"/>
    <mergeCell ref="S343:AE343"/>
    <mergeCell ref="A344:B344"/>
    <mergeCell ref="C344:D344"/>
    <mergeCell ref="H344:I344"/>
    <mergeCell ref="J344:K344"/>
    <mergeCell ref="A345:B345"/>
    <mergeCell ref="C345:D345"/>
    <mergeCell ref="H345:I345"/>
    <mergeCell ref="J345:K345"/>
    <mergeCell ref="A346:B346"/>
    <mergeCell ref="C346:D346"/>
    <mergeCell ref="H346:I346"/>
    <mergeCell ref="J346:K346"/>
    <mergeCell ref="A347:B347"/>
    <mergeCell ref="C347:D347"/>
    <mergeCell ref="H347:I347"/>
    <mergeCell ref="J347:K347"/>
    <mergeCell ref="A348:B348"/>
    <mergeCell ref="C348:D348"/>
    <mergeCell ref="H348:I348"/>
    <mergeCell ref="J348:K348"/>
    <mergeCell ref="A349:B349"/>
    <mergeCell ref="C349:D349"/>
    <mergeCell ref="H349:I349"/>
    <mergeCell ref="J349:K349"/>
    <mergeCell ref="A350:B350"/>
    <mergeCell ref="C350:D350"/>
    <mergeCell ref="H350:I350"/>
    <mergeCell ref="J350:K350"/>
    <mergeCell ref="A366:M366"/>
    <mergeCell ref="S366:AE366"/>
    <mergeCell ref="A367:B367"/>
    <mergeCell ref="C367:D367"/>
    <mergeCell ref="H367:I367"/>
    <mergeCell ref="J367:K367"/>
    <mergeCell ref="A368:B368"/>
    <mergeCell ref="C368:D368"/>
    <mergeCell ref="H368:I368"/>
    <mergeCell ref="J368:K368"/>
    <mergeCell ref="A369:B369"/>
    <mergeCell ref="C369:D369"/>
    <mergeCell ref="H369:I369"/>
    <mergeCell ref="J369:K369"/>
    <mergeCell ref="A370:B370"/>
    <mergeCell ref="C370:D370"/>
    <mergeCell ref="H370:I370"/>
    <mergeCell ref="J370:K370"/>
    <mergeCell ref="A372:M372"/>
    <mergeCell ref="S372:AE372"/>
    <mergeCell ref="A373:B373"/>
    <mergeCell ref="C373:D373"/>
    <mergeCell ref="H373:I373"/>
    <mergeCell ref="J373:K373"/>
    <mergeCell ref="A374:B374"/>
    <mergeCell ref="C374:D374"/>
    <mergeCell ref="H374:I374"/>
    <mergeCell ref="J374:K374"/>
    <mergeCell ref="H382:I382"/>
    <mergeCell ref="J382:K382"/>
    <mergeCell ref="A383:B383"/>
    <mergeCell ref="C383:D383"/>
    <mergeCell ref="A375:B375"/>
    <mergeCell ref="C375:D375"/>
    <mergeCell ref="H375:I375"/>
    <mergeCell ref="J375:K375"/>
    <mergeCell ref="A376:B376"/>
    <mergeCell ref="C376:D376"/>
    <mergeCell ref="H376:I376"/>
    <mergeCell ref="J376:K376"/>
    <mergeCell ref="A377:B377"/>
    <mergeCell ref="C377:D377"/>
    <mergeCell ref="H377:I377"/>
    <mergeCell ref="J377:K377"/>
    <mergeCell ref="S379:AE379"/>
    <mergeCell ref="A380:B380"/>
    <mergeCell ref="C380:D380"/>
    <mergeCell ref="H380:I380"/>
    <mergeCell ref="J380:K380"/>
    <mergeCell ref="A381:B381"/>
    <mergeCell ref="C381:D381"/>
    <mergeCell ref="H381:I381"/>
    <mergeCell ref="J381:K381"/>
    <mergeCell ref="S386:AE386"/>
    <mergeCell ref="A387:B387"/>
    <mergeCell ref="C387:D387"/>
    <mergeCell ref="H387:I387"/>
    <mergeCell ref="J387:K387"/>
    <mergeCell ref="A388:B388"/>
    <mergeCell ref="C388:D388"/>
    <mergeCell ref="H388:I388"/>
    <mergeCell ref="J388:K388"/>
    <mergeCell ref="S352:AE352"/>
    <mergeCell ref="A353:B353"/>
    <mergeCell ref="C353:D353"/>
    <mergeCell ref="H353:I353"/>
    <mergeCell ref="J353:K353"/>
    <mergeCell ref="A354:B354"/>
    <mergeCell ref="C354:D354"/>
    <mergeCell ref="H354:I354"/>
    <mergeCell ref="J354:K354"/>
    <mergeCell ref="J362:K362"/>
    <mergeCell ref="A389:B389"/>
    <mergeCell ref="C389:D389"/>
    <mergeCell ref="H389:I389"/>
    <mergeCell ref="A352:M352"/>
    <mergeCell ref="A355:B355"/>
    <mergeCell ref="C355:D355"/>
    <mergeCell ref="H355:I355"/>
    <mergeCell ref="J355:K355"/>
    <mergeCell ref="A356:B356"/>
    <mergeCell ref="C356:D356"/>
    <mergeCell ref="H356:I356"/>
    <mergeCell ref="J356:K356"/>
    <mergeCell ref="A357:B357"/>
    <mergeCell ref="C357:D357"/>
    <mergeCell ref="H357:I357"/>
    <mergeCell ref="J357:K357"/>
    <mergeCell ref="H383:I383"/>
    <mergeCell ref="J383:K383"/>
    <mergeCell ref="A384:B384"/>
    <mergeCell ref="C384:D384"/>
    <mergeCell ref="H384:I384"/>
    <mergeCell ref="J384:K384"/>
    <mergeCell ref="A379:M379"/>
    <mergeCell ref="A394:B394"/>
    <mergeCell ref="C394:D394"/>
    <mergeCell ref="H394:I394"/>
    <mergeCell ref="J394:K394"/>
    <mergeCell ref="A358:B358"/>
    <mergeCell ref="C358:D358"/>
    <mergeCell ref="H358:I358"/>
    <mergeCell ref="J358:K358"/>
    <mergeCell ref="A359:B359"/>
    <mergeCell ref="C359:D359"/>
    <mergeCell ref="H359:I359"/>
    <mergeCell ref="J359:K359"/>
    <mergeCell ref="A391:M391"/>
    <mergeCell ref="A360:B360"/>
    <mergeCell ref="C360:D360"/>
    <mergeCell ref="H360:I360"/>
    <mergeCell ref="J360:K360"/>
    <mergeCell ref="A361:B361"/>
    <mergeCell ref="C361:D361"/>
    <mergeCell ref="H361:I361"/>
    <mergeCell ref="J361:K361"/>
    <mergeCell ref="A362:B362"/>
    <mergeCell ref="C362:D362"/>
    <mergeCell ref="H362:I362"/>
    <mergeCell ref="A101:D129"/>
    <mergeCell ref="E101:H129"/>
    <mergeCell ref="I101:L129"/>
    <mergeCell ref="S391:AE391"/>
    <mergeCell ref="A392:B392"/>
    <mergeCell ref="C392:D392"/>
    <mergeCell ref="H392:I392"/>
    <mergeCell ref="J392:K392"/>
    <mergeCell ref="A393:B393"/>
    <mergeCell ref="C393:D393"/>
    <mergeCell ref="H393:I393"/>
    <mergeCell ref="J393:K393"/>
    <mergeCell ref="A363:B363"/>
    <mergeCell ref="C363:D363"/>
    <mergeCell ref="H363:I363"/>
    <mergeCell ref="J363:K363"/>
    <mergeCell ref="A364:B364"/>
    <mergeCell ref="C364:D364"/>
    <mergeCell ref="H364:I364"/>
    <mergeCell ref="J364:K364"/>
    <mergeCell ref="J389:K389"/>
    <mergeCell ref="A386:M386"/>
    <mergeCell ref="A382:B382"/>
    <mergeCell ref="C382:D382"/>
  </mergeCells>
  <conditionalFormatting sqref="M149:M153 M213:M218 M236:M238 M256:M257">
    <cfRule type="containsText" dxfId="75" priority="33" operator="containsText" text="Fail">
      <formula>NOT(ISERROR(SEARCH("Fail",M149)))</formula>
    </cfRule>
    <cfRule type="containsText" dxfId="74" priority="34" operator="containsText" text="Pass">
      <formula>NOT(ISERROR(SEARCH("Pass",M149)))</formula>
    </cfRule>
  </conditionalFormatting>
  <conditionalFormatting sqref="M157:M162">
    <cfRule type="containsText" dxfId="73" priority="29" operator="containsText" text="Fail">
      <formula>NOT(ISERROR(SEARCH("Fail",M157)))</formula>
    </cfRule>
    <cfRule type="containsText" dxfId="72" priority="30" operator="containsText" text="Pass">
      <formula>NOT(ISERROR(SEARCH("Pass",M157)))</formula>
    </cfRule>
  </conditionalFormatting>
  <conditionalFormatting sqref="M166:M172">
    <cfRule type="containsText" dxfId="71" priority="27" operator="containsText" text="Fail">
      <formula>NOT(ISERROR(SEARCH("Fail",M166)))</formula>
    </cfRule>
    <cfRule type="containsText" dxfId="70" priority="28" operator="containsText" text="Pass">
      <formula>NOT(ISERROR(SEARCH("Pass",M166)))</formula>
    </cfRule>
  </conditionalFormatting>
  <conditionalFormatting sqref="M242:M245">
    <cfRule type="containsText" dxfId="69" priority="23" operator="containsText" text="Fail">
      <formula>NOT(ISERROR(SEARCH("Fail",M242)))</formula>
    </cfRule>
    <cfRule type="containsText" dxfId="68" priority="24" operator="containsText" text="Pass">
      <formula>NOT(ISERROR(SEARCH("Pass",M242)))</formula>
    </cfRule>
  </conditionalFormatting>
  <conditionalFormatting sqref="M249:M252">
    <cfRule type="containsText" dxfId="67" priority="21" operator="containsText" text="Fail">
      <formula>NOT(ISERROR(SEARCH("Fail",M249)))</formula>
    </cfRule>
    <cfRule type="containsText" dxfId="66" priority="22" operator="containsText" text="Pass">
      <formula>NOT(ISERROR(SEARCH("Pass",M249)))</formula>
    </cfRule>
  </conditionalFormatting>
  <conditionalFormatting sqref="M222:M232">
    <cfRule type="containsText" dxfId="65" priority="17" operator="containsText" text="Fail">
      <formula>NOT(ISERROR(SEARCH("Fail",M222)))</formula>
    </cfRule>
    <cfRule type="containsText" dxfId="64" priority="18" operator="containsText" text="Pass">
      <formula>NOT(ISERROR(SEARCH("Pass",M222)))</formula>
    </cfRule>
  </conditionalFormatting>
  <conditionalFormatting sqref="M261:M262">
    <cfRule type="containsText" dxfId="63" priority="15" operator="containsText" text="Fail">
      <formula>NOT(ISERROR(SEARCH("Fail",M261)))</formula>
    </cfRule>
    <cfRule type="containsText" dxfId="62" priority="16" operator="containsText" text="Pass">
      <formula>NOT(ISERROR(SEARCH("Pass",M261)))</formula>
    </cfRule>
  </conditionalFormatting>
  <conditionalFormatting sqref="M281:M285 M345:M350 M368:M370 M388:M389">
    <cfRule type="containsText" dxfId="61" priority="13" operator="containsText" text="Fail">
      <formula>NOT(ISERROR(SEARCH("Fail",M281)))</formula>
    </cfRule>
    <cfRule type="containsText" dxfId="60" priority="14" operator="containsText" text="Pass">
      <formula>NOT(ISERROR(SEARCH("Pass",M281)))</formula>
    </cfRule>
  </conditionalFormatting>
  <conditionalFormatting sqref="M289:M294">
    <cfRule type="containsText" dxfId="59" priority="11" operator="containsText" text="Fail">
      <formula>NOT(ISERROR(SEARCH("Fail",M289)))</formula>
    </cfRule>
    <cfRule type="containsText" dxfId="58" priority="12" operator="containsText" text="Pass">
      <formula>NOT(ISERROR(SEARCH("Pass",M289)))</formula>
    </cfRule>
  </conditionalFormatting>
  <conditionalFormatting sqref="M298:M304">
    <cfRule type="containsText" dxfId="57" priority="9" operator="containsText" text="Fail">
      <formula>NOT(ISERROR(SEARCH("Fail",M298)))</formula>
    </cfRule>
    <cfRule type="containsText" dxfId="56" priority="10" operator="containsText" text="Pass">
      <formula>NOT(ISERROR(SEARCH("Pass",M298)))</formula>
    </cfRule>
  </conditionalFormatting>
  <conditionalFormatting sqref="M374:M377">
    <cfRule type="containsText" dxfId="55" priority="7" operator="containsText" text="Fail">
      <formula>NOT(ISERROR(SEARCH("Fail",M374)))</formula>
    </cfRule>
    <cfRule type="containsText" dxfId="54" priority="8" operator="containsText" text="Pass">
      <formula>NOT(ISERROR(SEARCH("Pass",M374)))</formula>
    </cfRule>
  </conditionalFormatting>
  <conditionalFormatting sqref="M381:M384">
    <cfRule type="containsText" dxfId="53" priority="5" operator="containsText" text="Fail">
      <formula>NOT(ISERROR(SEARCH("Fail",M381)))</formula>
    </cfRule>
    <cfRule type="containsText" dxfId="52" priority="6" operator="containsText" text="Pass">
      <formula>NOT(ISERROR(SEARCH("Pass",M381)))</formula>
    </cfRule>
  </conditionalFormatting>
  <conditionalFormatting sqref="M354:M364">
    <cfRule type="containsText" dxfId="51" priority="3" operator="containsText" text="Fail">
      <formula>NOT(ISERROR(SEARCH("Fail",M354)))</formula>
    </cfRule>
    <cfRule type="containsText" dxfId="50" priority="4" operator="containsText" text="Pass">
      <formula>NOT(ISERROR(SEARCH("Pass",M354)))</formula>
    </cfRule>
  </conditionalFormatting>
  <conditionalFormatting sqref="M393:M394">
    <cfRule type="containsText" dxfId="49" priority="1" operator="containsText" text="Fail">
      <formula>NOT(ISERROR(SEARCH("Fail",M393)))</formula>
    </cfRule>
    <cfRule type="containsText" dxfId="48" priority="2" operator="containsText" text="Pass">
      <formula>NOT(ISERROR(SEARCH("Pass",M393)))</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A1:AE585"/>
  <sheetViews>
    <sheetView zoomScale="70" zoomScaleNormal="70" workbookViewId="0">
      <selection activeCell="D1" sqref="D1:I3"/>
    </sheetView>
  </sheetViews>
  <sheetFormatPr defaultColWidth="12" defaultRowHeight="15.75" customHeight="1" x14ac:dyDescent="0.55000000000000004"/>
  <cols>
    <col min="1" max="6" width="13" style="10" customWidth="1"/>
    <col min="7" max="7" width="18.26171875" style="10" customWidth="1"/>
    <col min="8" max="12" width="13" style="10" customWidth="1"/>
    <col min="13" max="15" width="12" style="10"/>
    <col min="16" max="16" width="14.26171875" style="10" bestFit="1" customWidth="1"/>
    <col min="17" max="17" width="13.578125" style="10" bestFit="1" customWidth="1"/>
    <col min="18" max="18" width="12" style="10"/>
    <col min="19" max="19" width="18.26171875" style="10" bestFit="1" customWidth="1"/>
    <col min="20" max="20" width="15.83984375" style="10" bestFit="1" customWidth="1"/>
    <col min="21" max="21" width="19.68359375" style="10" bestFit="1" customWidth="1"/>
    <col min="22" max="22" width="27.26171875" style="10" bestFit="1" customWidth="1"/>
    <col min="23" max="23" width="27" style="10" bestFit="1" customWidth="1"/>
    <col min="24" max="24" width="11.26171875" style="10" customWidth="1"/>
    <col min="25" max="25" width="13.41796875" style="10" bestFit="1" customWidth="1"/>
    <col min="26" max="26" width="22.41796875" style="10" customWidth="1"/>
    <col min="27" max="27" width="11" style="10" customWidth="1"/>
    <col min="28" max="16384" width="12" style="10"/>
  </cols>
  <sheetData>
    <row r="1" spans="1:14" s="32" customFormat="1" ht="21.75" customHeight="1" x14ac:dyDescent="0.55000000000000004">
      <c r="A1" s="244"/>
      <c r="B1" s="244"/>
      <c r="D1" s="568" t="s">
        <v>48</v>
      </c>
      <c r="E1" s="568"/>
      <c r="F1" s="568"/>
      <c r="G1" s="568"/>
      <c r="H1" s="568"/>
      <c r="I1" s="568"/>
      <c r="J1" s="246"/>
    </row>
    <row r="2" spans="1:14" s="32" customFormat="1" ht="21.75" customHeight="1" x14ac:dyDescent="0.55000000000000004">
      <c r="A2" s="244"/>
      <c r="B2" s="244"/>
      <c r="C2" s="246"/>
      <c r="D2" s="568"/>
      <c r="E2" s="568"/>
      <c r="F2" s="568"/>
      <c r="G2" s="568"/>
      <c r="H2" s="568"/>
      <c r="I2" s="568"/>
      <c r="J2" s="246"/>
    </row>
    <row r="3" spans="1:14" s="32" customFormat="1" ht="21.75" customHeight="1" x14ac:dyDescent="0.55000000000000004">
      <c r="A3" s="244"/>
      <c r="B3" s="244"/>
      <c r="C3" s="246"/>
      <c r="D3" s="568"/>
      <c r="E3" s="568"/>
      <c r="F3" s="568"/>
      <c r="G3" s="568"/>
      <c r="H3" s="568"/>
      <c r="I3" s="568"/>
      <c r="J3" s="246"/>
    </row>
    <row r="4" spans="1:14" s="32" customFormat="1" ht="21.75" customHeight="1" x14ac:dyDescent="0.55000000000000004">
      <c r="A4" s="244"/>
      <c r="B4" s="244"/>
      <c r="D4" s="569" t="s">
        <v>2682</v>
      </c>
      <c r="E4" s="569"/>
      <c r="F4" s="569"/>
      <c r="G4" s="569"/>
      <c r="H4" s="569"/>
      <c r="I4" s="569"/>
      <c r="J4" s="247"/>
    </row>
    <row r="5" spans="1:14" s="32" customFormat="1" ht="21.75" customHeight="1" x14ac:dyDescent="0.7">
      <c r="A5" s="244"/>
      <c r="B5" s="244"/>
      <c r="C5" s="247"/>
      <c r="D5" s="569"/>
      <c r="E5" s="569"/>
      <c r="F5" s="569"/>
      <c r="G5" s="569"/>
      <c r="H5" s="569"/>
      <c r="I5" s="569"/>
      <c r="J5" s="247"/>
      <c r="K5" s="245"/>
      <c r="L5" s="245"/>
    </row>
    <row r="6" spans="1:14" s="32" customFormat="1" ht="21.75" customHeight="1" x14ac:dyDescent="0.55000000000000004">
      <c r="A6" s="244"/>
      <c r="B6" s="244"/>
      <c r="C6" s="247"/>
      <c r="D6" s="569"/>
      <c r="E6" s="569"/>
      <c r="F6" s="569"/>
      <c r="G6" s="569"/>
      <c r="H6" s="569"/>
      <c r="I6" s="569"/>
      <c r="J6" s="247"/>
    </row>
    <row r="7" spans="1:14" s="32" customFormat="1" ht="16.5" customHeight="1" x14ac:dyDescent="0.55000000000000004">
      <c r="A7" s="244"/>
      <c r="B7" s="244"/>
      <c r="C7" s="247"/>
      <c r="D7" s="342"/>
      <c r="E7" s="342"/>
      <c r="F7" s="342"/>
      <c r="G7" s="342"/>
      <c r="H7" s="342"/>
      <c r="I7" s="342"/>
      <c r="J7" s="247"/>
    </row>
    <row r="8" spans="1:14" s="32" customFormat="1" ht="15.75" customHeight="1" thickBot="1" x14ac:dyDescent="0.6">
      <c r="E8" s="306"/>
      <c r="F8" s="306"/>
      <c r="G8" s="306"/>
      <c r="H8" s="306"/>
      <c r="I8" s="306"/>
      <c r="J8" s="306"/>
      <c r="K8" s="306"/>
      <c r="L8" s="306"/>
    </row>
    <row r="9" spans="1:14" s="32" customFormat="1" ht="18.75" customHeight="1" thickBot="1" x14ac:dyDescent="0.6">
      <c r="A9" s="418" t="s">
        <v>28</v>
      </c>
      <c r="B9" s="419"/>
      <c r="C9" s="419"/>
      <c r="D9" s="419"/>
      <c r="E9" s="419"/>
      <c r="F9" s="420"/>
      <c r="G9" s="418" t="s">
        <v>29</v>
      </c>
      <c r="H9" s="419"/>
      <c r="I9" s="419"/>
      <c r="J9" s="419"/>
      <c r="K9" s="419"/>
      <c r="L9" s="420"/>
    </row>
    <row r="10" spans="1:14" ht="19.5" customHeight="1" x14ac:dyDescent="0.55000000000000004">
      <c r="A10" s="430" t="s">
        <v>31</v>
      </c>
      <c r="B10" s="428"/>
      <c r="C10" s="481"/>
      <c r="D10" s="481"/>
      <c r="E10" s="481"/>
      <c r="F10" s="482"/>
      <c r="G10" s="430" t="s">
        <v>36</v>
      </c>
      <c r="H10" s="428"/>
      <c r="I10" s="433"/>
      <c r="J10" s="433"/>
      <c r="K10" s="433"/>
      <c r="L10" s="434"/>
      <c r="M10" s="37"/>
      <c r="N10" s="37"/>
    </row>
    <row r="11" spans="1:14" ht="19.5" customHeight="1" x14ac:dyDescent="0.55000000000000004">
      <c r="A11" s="403" t="s">
        <v>2597</v>
      </c>
      <c r="B11" s="404"/>
      <c r="C11" s="624"/>
      <c r="D11" s="625"/>
      <c r="E11" s="625"/>
      <c r="F11" s="626"/>
      <c r="G11" s="538" t="s">
        <v>37</v>
      </c>
      <c r="H11" s="539"/>
      <c r="I11" s="455"/>
      <c r="J11" s="622"/>
      <c r="K11" s="622"/>
      <c r="L11" s="623"/>
      <c r="M11" s="37"/>
      <c r="N11" s="37"/>
    </row>
    <row r="12" spans="1:14" ht="19.5" customHeight="1" x14ac:dyDescent="0.55000000000000004">
      <c r="A12" s="403" t="s">
        <v>32</v>
      </c>
      <c r="B12" s="404"/>
      <c r="C12" s="405"/>
      <c r="D12" s="405"/>
      <c r="E12" s="405"/>
      <c r="F12" s="427"/>
      <c r="G12" s="538" t="s">
        <v>38</v>
      </c>
      <c r="H12" s="539"/>
      <c r="I12" s="455"/>
      <c r="J12" s="622"/>
      <c r="K12" s="622"/>
      <c r="L12" s="623"/>
      <c r="M12" s="37"/>
      <c r="N12" s="37"/>
    </row>
    <row r="13" spans="1:14" ht="19.5" customHeight="1" x14ac:dyDescent="0.55000000000000004">
      <c r="A13" s="403"/>
      <c r="B13" s="404"/>
      <c r="C13" s="405"/>
      <c r="D13" s="405"/>
      <c r="E13" s="405"/>
      <c r="F13" s="427"/>
      <c r="G13" s="403" t="s">
        <v>39</v>
      </c>
      <c r="H13" s="404"/>
      <c r="I13" s="405" t="s">
        <v>50</v>
      </c>
      <c r="J13" s="405"/>
      <c r="K13" s="405"/>
      <c r="L13" s="427"/>
      <c r="M13" s="37"/>
      <c r="N13" s="37"/>
    </row>
    <row r="14" spans="1:14" ht="19.5" customHeight="1" x14ac:dyDescent="0.55000000000000004">
      <c r="A14" s="403"/>
      <c r="B14" s="404"/>
      <c r="C14" s="405"/>
      <c r="D14" s="405"/>
      <c r="E14" s="405"/>
      <c r="F14" s="427"/>
      <c r="G14" s="403" t="s">
        <v>2598</v>
      </c>
      <c r="H14" s="404"/>
      <c r="I14" s="437"/>
      <c r="J14" s="437"/>
      <c r="K14" s="437"/>
      <c r="L14" s="438"/>
      <c r="M14" s="37"/>
      <c r="N14" s="37"/>
    </row>
    <row r="15" spans="1:14" ht="19.5" customHeight="1" x14ac:dyDescent="0.55000000000000004">
      <c r="A15" s="403"/>
      <c r="B15" s="404"/>
      <c r="C15" s="405"/>
      <c r="D15" s="405"/>
      <c r="E15" s="405"/>
      <c r="F15" s="427"/>
      <c r="G15" s="403" t="s">
        <v>34</v>
      </c>
      <c r="H15" s="404"/>
      <c r="I15" s="437"/>
      <c r="J15" s="437"/>
      <c r="K15" s="437"/>
      <c r="L15" s="438"/>
      <c r="M15" s="37"/>
      <c r="N15" s="37"/>
    </row>
    <row r="16" spans="1:14" ht="19.5" customHeight="1" thickBot="1" x14ac:dyDescent="0.6">
      <c r="A16" s="435" t="s">
        <v>33</v>
      </c>
      <c r="B16" s="436"/>
      <c r="C16" s="477"/>
      <c r="D16" s="477"/>
      <c r="E16" s="477"/>
      <c r="F16" s="478"/>
      <c r="G16" s="435" t="s">
        <v>35</v>
      </c>
      <c r="H16" s="436"/>
      <c r="I16" s="439"/>
      <c r="J16" s="439"/>
      <c r="K16" s="439"/>
      <c r="L16" s="440"/>
      <c r="M16" s="37"/>
      <c r="N16" s="37"/>
    </row>
    <row r="17" spans="1:26" ht="19.5" customHeight="1" x14ac:dyDescent="0.55000000000000004">
      <c r="A17" s="67"/>
      <c r="B17" s="67"/>
      <c r="C17" s="149"/>
      <c r="D17" s="149"/>
      <c r="E17" s="149"/>
      <c r="F17" s="149"/>
      <c r="G17" s="67"/>
      <c r="H17" s="67"/>
      <c r="I17" s="68"/>
      <c r="J17" s="68"/>
      <c r="K17" s="68"/>
      <c r="L17" s="68"/>
      <c r="M17" s="37"/>
      <c r="N17" s="37"/>
    </row>
    <row r="18" spans="1:26" ht="15" x14ac:dyDescent="0.55000000000000004">
      <c r="A18" s="67"/>
      <c r="B18" s="67"/>
      <c r="C18" s="298"/>
      <c r="D18" s="298"/>
      <c r="E18" s="298"/>
      <c r="F18" s="298"/>
      <c r="G18" s="67"/>
      <c r="H18" s="67"/>
      <c r="I18" s="68"/>
      <c r="J18" s="68"/>
      <c r="K18" s="68"/>
      <c r="L18" s="68"/>
      <c r="M18" s="37"/>
      <c r="N18" s="37"/>
    </row>
    <row r="19" spans="1:26" ht="32.25" customHeight="1" x14ac:dyDescent="0.55000000000000004">
      <c r="A19" s="450" t="s">
        <v>2606</v>
      </c>
      <c r="B19" s="450"/>
      <c r="C19" s="450"/>
      <c r="D19" s="450"/>
      <c r="E19" s="450"/>
      <c r="F19" s="450"/>
      <c r="G19" s="450"/>
      <c r="H19" s="450"/>
      <c r="I19" s="450"/>
      <c r="J19" s="450"/>
      <c r="K19" s="450"/>
      <c r="L19" s="450"/>
      <c r="M19" s="303"/>
      <c r="N19" s="303"/>
      <c r="P19" s="178"/>
      <c r="Q19" s="178"/>
      <c r="R19" s="178"/>
      <c r="S19" s="178"/>
      <c r="T19" s="178"/>
      <c r="U19" s="178"/>
      <c r="V19" s="178"/>
      <c r="W19" s="178"/>
      <c r="X19" s="178"/>
      <c r="Y19" s="178"/>
      <c r="Z19" s="178"/>
    </row>
    <row r="20" spans="1:26" ht="32.25" customHeight="1" x14ac:dyDescent="0.55000000000000004">
      <c r="A20" s="450"/>
      <c r="B20" s="450"/>
      <c r="C20" s="450"/>
      <c r="D20" s="450"/>
      <c r="E20" s="450"/>
      <c r="F20" s="450"/>
      <c r="G20" s="450"/>
      <c r="H20" s="450"/>
      <c r="I20" s="450"/>
      <c r="J20" s="450"/>
      <c r="K20" s="450"/>
      <c r="L20" s="450"/>
      <c r="M20" s="303"/>
      <c r="N20" s="303"/>
      <c r="P20" s="178"/>
      <c r="Q20" s="178"/>
      <c r="R20" s="178"/>
      <c r="S20" s="178"/>
      <c r="T20" s="178"/>
      <c r="U20" s="178"/>
      <c r="V20" s="178"/>
      <c r="W20" s="178"/>
      <c r="X20" s="178"/>
      <c r="Y20" s="178"/>
      <c r="Z20" s="178"/>
    </row>
    <row r="21" spans="1:26" ht="15" x14ac:dyDescent="0.55000000000000004">
      <c r="A21" s="304"/>
      <c r="B21" s="304"/>
      <c r="C21" s="304"/>
      <c r="D21" s="304"/>
      <c r="E21" s="304"/>
      <c r="F21" s="304"/>
      <c r="G21" s="304"/>
      <c r="H21" s="304"/>
      <c r="I21" s="304"/>
      <c r="J21" s="304"/>
      <c r="K21" s="304"/>
      <c r="L21" s="304"/>
      <c r="M21" s="303"/>
      <c r="N21" s="303"/>
      <c r="P21" s="178"/>
      <c r="Q21" s="178"/>
      <c r="R21" s="178"/>
      <c r="S21" s="178"/>
      <c r="T21" s="178"/>
      <c r="U21" s="178"/>
      <c r="V21" s="178"/>
      <c r="W21" s="178"/>
      <c r="X21" s="178"/>
      <c r="Y21" s="178"/>
      <c r="Z21" s="178"/>
    </row>
    <row r="22" spans="1:26" ht="15.75" customHeight="1" thickBot="1" x14ac:dyDescent="0.6">
      <c r="A22" s="37"/>
      <c r="B22" s="37"/>
      <c r="C22" s="37"/>
      <c r="D22" s="37"/>
      <c r="E22" s="37"/>
      <c r="F22" s="37"/>
      <c r="G22" s="37"/>
      <c r="H22" s="37"/>
      <c r="I22" s="37"/>
      <c r="J22" s="37"/>
      <c r="K22" s="37"/>
      <c r="L22" s="37"/>
      <c r="M22" s="303"/>
      <c r="N22" s="303"/>
    </row>
    <row r="23" spans="1:26" ht="18.75" customHeight="1" thickBot="1" x14ac:dyDescent="0.6">
      <c r="A23" s="418" t="s">
        <v>20</v>
      </c>
      <c r="B23" s="419"/>
      <c r="C23" s="419"/>
      <c r="D23" s="419"/>
      <c r="E23" s="419"/>
      <c r="F23" s="419"/>
      <c r="G23" s="419"/>
      <c r="H23" s="419"/>
      <c r="I23" s="419"/>
      <c r="J23" s="419"/>
      <c r="K23" s="419"/>
      <c r="L23" s="420"/>
      <c r="M23" s="37"/>
      <c r="N23" s="37"/>
    </row>
    <row r="24" spans="1:26" ht="18.75" customHeight="1" x14ac:dyDescent="0.55000000000000004">
      <c r="A24" s="430" t="s">
        <v>23</v>
      </c>
      <c r="B24" s="428"/>
      <c r="C24" s="428"/>
      <c r="D24" s="428"/>
      <c r="E24" s="428" t="s">
        <v>22</v>
      </c>
      <c r="F24" s="428"/>
      <c r="G24" s="428" t="s">
        <v>21</v>
      </c>
      <c r="H24" s="428"/>
      <c r="I24" s="428" t="s">
        <v>53</v>
      </c>
      <c r="J24" s="428"/>
      <c r="K24" s="428" t="s">
        <v>54</v>
      </c>
      <c r="L24" s="429"/>
      <c r="M24" s="37"/>
      <c r="N24" s="37"/>
    </row>
    <row r="25" spans="1:26" ht="18.75" customHeight="1" x14ac:dyDescent="0.55000000000000004">
      <c r="A25" s="479"/>
      <c r="B25" s="475"/>
      <c r="C25" s="475"/>
      <c r="D25" s="475"/>
      <c r="E25" s="475"/>
      <c r="F25" s="475"/>
      <c r="G25" s="475"/>
      <c r="H25" s="475"/>
      <c r="I25" s="475"/>
      <c r="J25" s="475"/>
      <c r="K25" s="475"/>
      <c r="L25" s="480"/>
      <c r="M25" s="37"/>
      <c r="N25" s="37"/>
    </row>
    <row r="26" spans="1:26" ht="18.75" customHeight="1" x14ac:dyDescent="0.55000000000000004">
      <c r="A26" s="479"/>
      <c r="B26" s="475"/>
      <c r="C26" s="475"/>
      <c r="D26" s="475"/>
      <c r="E26" s="475"/>
      <c r="F26" s="475"/>
      <c r="G26" s="475"/>
      <c r="H26" s="475"/>
      <c r="I26" s="475"/>
      <c r="J26" s="475"/>
      <c r="K26" s="475"/>
      <c r="L26" s="480"/>
      <c r="M26" s="37"/>
      <c r="N26" s="37"/>
    </row>
    <row r="27" spans="1:26" ht="18.75" customHeight="1" x14ac:dyDescent="0.55000000000000004">
      <c r="A27" s="479"/>
      <c r="B27" s="475"/>
      <c r="C27" s="475"/>
      <c r="D27" s="475"/>
      <c r="E27" s="475"/>
      <c r="F27" s="475"/>
      <c r="G27" s="475"/>
      <c r="H27" s="475"/>
      <c r="I27" s="475"/>
      <c r="J27" s="475"/>
      <c r="K27" s="475"/>
      <c r="L27" s="480"/>
      <c r="M27" s="37"/>
      <c r="N27" s="37"/>
    </row>
    <row r="28" spans="1:26" ht="18.75" customHeight="1" x14ac:dyDescent="0.55000000000000004">
      <c r="A28" s="479"/>
      <c r="B28" s="475"/>
      <c r="C28" s="475"/>
      <c r="D28" s="475"/>
      <c r="E28" s="475"/>
      <c r="F28" s="475"/>
      <c r="G28" s="475"/>
      <c r="H28" s="475"/>
      <c r="I28" s="475"/>
      <c r="J28" s="475"/>
      <c r="K28" s="475"/>
      <c r="L28" s="480"/>
      <c r="M28" s="37"/>
      <c r="N28" s="37"/>
    </row>
    <row r="29" spans="1:26" ht="18.75" customHeight="1" x14ac:dyDescent="0.55000000000000004">
      <c r="A29" s="479"/>
      <c r="B29" s="475"/>
      <c r="C29" s="475"/>
      <c r="D29" s="475"/>
      <c r="E29" s="475"/>
      <c r="F29" s="475"/>
      <c r="G29" s="475"/>
      <c r="H29" s="475"/>
      <c r="I29" s="475"/>
      <c r="J29" s="475"/>
      <c r="K29" s="475"/>
      <c r="L29" s="480"/>
      <c r="M29" s="37"/>
      <c r="N29" s="37"/>
    </row>
    <row r="30" spans="1:26" ht="18.75" customHeight="1" x14ac:dyDescent="0.55000000000000004">
      <c r="A30" s="479"/>
      <c r="B30" s="475"/>
      <c r="C30" s="475"/>
      <c r="D30" s="475"/>
      <c r="E30" s="475"/>
      <c r="F30" s="475"/>
      <c r="G30" s="475"/>
      <c r="H30" s="475"/>
      <c r="I30" s="475"/>
      <c r="J30" s="475"/>
      <c r="K30" s="475"/>
      <c r="L30" s="480"/>
      <c r="M30" s="37"/>
      <c r="N30" s="37"/>
    </row>
    <row r="31" spans="1:26" ht="18.75" customHeight="1" x14ac:dyDescent="0.55000000000000004">
      <c r="A31" s="479"/>
      <c r="B31" s="475"/>
      <c r="C31" s="475"/>
      <c r="D31" s="475"/>
      <c r="E31" s="475"/>
      <c r="F31" s="475"/>
      <c r="G31" s="475"/>
      <c r="H31" s="475"/>
      <c r="I31" s="475"/>
      <c r="J31" s="475"/>
      <c r="K31" s="475"/>
      <c r="L31" s="480"/>
      <c r="M31" s="37"/>
      <c r="N31" s="37"/>
    </row>
    <row r="32" spans="1:26" ht="18.75" customHeight="1" x14ac:dyDescent="0.55000000000000004">
      <c r="A32" s="479"/>
      <c r="B32" s="475"/>
      <c r="C32" s="475"/>
      <c r="D32" s="475"/>
      <c r="E32" s="475"/>
      <c r="F32" s="475"/>
      <c r="G32" s="475"/>
      <c r="H32" s="475"/>
      <c r="I32" s="475"/>
      <c r="J32" s="475"/>
      <c r="K32" s="475"/>
      <c r="L32" s="480"/>
      <c r="M32" s="37"/>
      <c r="N32" s="37"/>
    </row>
    <row r="33" spans="1:14" ht="18.75" customHeight="1" x14ac:dyDescent="0.55000000000000004">
      <c r="A33" s="479"/>
      <c r="B33" s="475"/>
      <c r="C33" s="475"/>
      <c r="D33" s="475"/>
      <c r="E33" s="475"/>
      <c r="F33" s="475"/>
      <c r="G33" s="475"/>
      <c r="H33" s="475"/>
      <c r="I33" s="475"/>
      <c r="J33" s="475"/>
      <c r="K33" s="475"/>
      <c r="L33" s="480"/>
      <c r="M33" s="37"/>
      <c r="N33" s="37"/>
    </row>
    <row r="34" spans="1:14" ht="18.75" customHeight="1" thickBot="1" x14ac:dyDescent="0.6">
      <c r="A34" s="476"/>
      <c r="B34" s="477"/>
      <c r="C34" s="477"/>
      <c r="D34" s="477"/>
      <c r="E34" s="477"/>
      <c r="F34" s="477"/>
      <c r="G34" s="477"/>
      <c r="H34" s="477"/>
      <c r="I34" s="477"/>
      <c r="J34" s="477"/>
      <c r="K34" s="477"/>
      <c r="L34" s="478"/>
      <c r="M34" s="37"/>
      <c r="N34" s="37"/>
    </row>
    <row r="35" spans="1:14" ht="15" x14ac:dyDescent="0.55000000000000004">
      <c r="A35" s="37"/>
      <c r="B35" s="37"/>
      <c r="C35" s="37"/>
      <c r="D35" s="37"/>
      <c r="E35" s="37"/>
      <c r="F35" s="37"/>
      <c r="G35" s="37"/>
      <c r="H35" s="37"/>
      <c r="I35" s="37"/>
      <c r="J35" s="37"/>
      <c r="K35" s="37"/>
      <c r="L35" s="37"/>
      <c r="M35" s="303"/>
      <c r="N35" s="303"/>
    </row>
    <row r="36" spans="1:14" ht="15.3" thickBot="1" x14ac:dyDescent="0.6">
      <c r="A36" s="303"/>
      <c r="B36" s="303"/>
      <c r="C36" s="303"/>
      <c r="D36" s="303"/>
      <c r="E36" s="303"/>
      <c r="F36" s="303"/>
      <c r="G36" s="303"/>
      <c r="H36" s="303"/>
      <c r="I36" s="303"/>
      <c r="J36" s="303"/>
      <c r="K36" s="303"/>
      <c r="L36" s="303"/>
      <c r="M36" s="303"/>
      <c r="N36" s="303"/>
    </row>
    <row r="37" spans="1:14" ht="19.5" customHeight="1" thickBot="1" x14ac:dyDescent="0.6">
      <c r="A37" s="418" t="s">
        <v>7</v>
      </c>
      <c r="B37" s="419"/>
      <c r="C37" s="419"/>
      <c r="D37" s="419"/>
      <c r="E37" s="419"/>
      <c r="F37" s="419"/>
      <c r="G37" s="419"/>
      <c r="H37" s="419"/>
      <c r="I37" s="419"/>
      <c r="J37" s="419"/>
      <c r="K37" s="419"/>
      <c r="L37" s="420"/>
      <c r="M37" s="37"/>
      <c r="N37" s="37"/>
    </row>
    <row r="38" spans="1:14" ht="21.75" customHeight="1" thickBot="1" x14ac:dyDescent="0.6">
      <c r="A38" s="421" t="s">
        <v>8</v>
      </c>
      <c r="B38" s="422"/>
      <c r="C38" s="24"/>
      <c r="D38" s="422" t="s">
        <v>9</v>
      </c>
      <c r="E38" s="422"/>
      <c r="F38" s="24"/>
      <c r="G38" s="422" t="s">
        <v>10</v>
      </c>
      <c r="H38" s="422"/>
      <c r="I38" s="24"/>
      <c r="J38" s="422" t="s">
        <v>11</v>
      </c>
      <c r="K38" s="422"/>
      <c r="L38" s="25"/>
      <c r="M38" s="37"/>
      <c r="N38" s="37"/>
    </row>
    <row r="39" spans="1:14" ht="15" x14ac:dyDescent="0.55000000000000004">
      <c r="A39" s="66"/>
      <c r="B39" s="66"/>
      <c r="C39" s="297"/>
      <c r="D39" s="66"/>
      <c r="E39" s="66"/>
      <c r="F39" s="297"/>
      <c r="G39" s="66"/>
      <c r="H39" s="66"/>
      <c r="I39" s="297"/>
      <c r="J39" s="66"/>
      <c r="K39" s="66"/>
      <c r="L39" s="297"/>
      <c r="M39" s="37"/>
      <c r="N39" s="37"/>
    </row>
    <row r="40" spans="1:14" ht="15.3" thickBot="1" x14ac:dyDescent="0.6">
      <c r="A40" s="37"/>
      <c r="B40" s="37"/>
      <c r="C40" s="37"/>
      <c r="D40" s="37"/>
      <c r="E40" s="37"/>
      <c r="F40" s="37"/>
      <c r="G40" s="37"/>
      <c r="H40" s="37"/>
      <c r="I40" s="37"/>
      <c r="J40" s="37"/>
      <c r="K40" s="37"/>
      <c r="L40" s="37"/>
      <c r="M40" s="303"/>
      <c r="N40" s="303"/>
    </row>
    <row r="41" spans="1:14" ht="19.5" customHeight="1" thickBot="1" x14ac:dyDescent="0.6">
      <c r="A41" s="418" t="s">
        <v>24</v>
      </c>
      <c r="B41" s="419"/>
      <c r="C41" s="419"/>
      <c r="D41" s="419"/>
      <c r="E41" s="419"/>
      <c r="F41" s="419"/>
      <c r="G41" s="419"/>
      <c r="H41" s="419"/>
      <c r="I41" s="419"/>
      <c r="J41" s="419"/>
      <c r="K41" s="419"/>
      <c r="L41" s="420"/>
      <c r="M41" s="37"/>
      <c r="N41" s="37"/>
    </row>
    <row r="42" spans="1:14" ht="19.5" customHeight="1" x14ac:dyDescent="0.55000000000000004">
      <c r="A42" s="408"/>
      <c r="B42" s="409"/>
      <c r="C42" s="409"/>
      <c r="D42" s="409"/>
      <c r="E42" s="409"/>
      <c r="F42" s="409"/>
      <c r="G42" s="409"/>
      <c r="H42" s="409"/>
      <c r="I42" s="409"/>
      <c r="J42" s="409"/>
      <c r="K42" s="409"/>
      <c r="L42" s="410"/>
      <c r="M42" s="37"/>
      <c r="N42" s="37"/>
    </row>
    <row r="43" spans="1:14" ht="19.5" customHeight="1" x14ac:dyDescent="0.55000000000000004">
      <c r="A43" s="411"/>
      <c r="B43" s="412"/>
      <c r="C43" s="412"/>
      <c r="D43" s="412"/>
      <c r="E43" s="412"/>
      <c r="F43" s="412"/>
      <c r="G43" s="412"/>
      <c r="H43" s="412"/>
      <c r="I43" s="412"/>
      <c r="J43" s="412"/>
      <c r="K43" s="412"/>
      <c r="L43" s="413"/>
      <c r="M43" s="37"/>
      <c r="N43" s="37"/>
    </row>
    <row r="44" spans="1:14" ht="19.5" customHeight="1" thickBot="1" x14ac:dyDescent="0.6">
      <c r="A44" s="414"/>
      <c r="B44" s="415"/>
      <c r="C44" s="415"/>
      <c r="D44" s="415"/>
      <c r="E44" s="415"/>
      <c r="F44" s="415"/>
      <c r="G44" s="415"/>
      <c r="H44" s="415"/>
      <c r="I44" s="415"/>
      <c r="J44" s="415"/>
      <c r="K44" s="415"/>
      <c r="L44" s="416"/>
      <c r="M44" s="37"/>
      <c r="N44" s="37"/>
    </row>
    <row r="45" spans="1:14" ht="15" x14ac:dyDescent="0.55000000000000004">
      <c r="A45" s="297"/>
      <c r="B45" s="297"/>
      <c r="C45" s="297"/>
      <c r="D45" s="297"/>
      <c r="E45" s="297"/>
      <c r="F45" s="297"/>
      <c r="G45" s="297"/>
      <c r="H45" s="297"/>
      <c r="I45" s="297"/>
      <c r="J45" s="297"/>
      <c r="K45" s="297"/>
      <c r="L45" s="297"/>
      <c r="M45" s="37"/>
      <c r="N45" s="37"/>
    </row>
    <row r="46" spans="1:14" ht="15" x14ac:dyDescent="0.55000000000000004">
      <c r="A46" s="37"/>
      <c r="B46" s="37"/>
      <c r="C46" s="37"/>
      <c r="D46" s="37"/>
      <c r="E46" s="37"/>
      <c r="F46" s="37"/>
      <c r="G46" s="37"/>
      <c r="H46" s="37"/>
      <c r="I46" s="37"/>
      <c r="J46" s="37"/>
      <c r="K46" s="37"/>
      <c r="L46" s="37"/>
      <c r="M46" s="303"/>
      <c r="N46" s="303"/>
    </row>
    <row r="47" spans="1:14" ht="27" customHeight="1" x14ac:dyDescent="0.55000000000000004">
      <c r="A47" s="450" t="s">
        <v>2599</v>
      </c>
      <c r="B47" s="451"/>
      <c r="C47" s="451"/>
      <c r="D47" s="451"/>
      <c r="E47" s="451"/>
      <c r="F47" s="451"/>
      <c r="G47" s="451"/>
      <c r="H47" s="451"/>
      <c r="I47" s="451"/>
      <c r="J47" s="451"/>
      <c r="K47" s="451"/>
      <c r="L47" s="451"/>
      <c r="M47" s="303"/>
      <c r="N47" s="303"/>
    </row>
    <row r="48" spans="1:14" ht="27" customHeight="1" x14ac:dyDescent="0.55000000000000004">
      <c r="A48" s="451"/>
      <c r="B48" s="451"/>
      <c r="C48" s="451"/>
      <c r="D48" s="451"/>
      <c r="E48" s="451"/>
      <c r="F48" s="451"/>
      <c r="G48" s="451"/>
      <c r="H48" s="451"/>
      <c r="I48" s="451"/>
      <c r="J48" s="451"/>
      <c r="K48" s="451"/>
      <c r="L48" s="451"/>
      <c r="M48" s="303"/>
      <c r="N48" s="303"/>
    </row>
    <row r="49" spans="1:14" ht="21.75" customHeight="1" x14ac:dyDescent="0.55000000000000004">
      <c r="A49" s="450" t="s">
        <v>1770</v>
      </c>
      <c r="B49" s="451"/>
      <c r="C49" s="451"/>
      <c r="D49" s="451"/>
      <c r="E49" s="451"/>
      <c r="F49" s="451"/>
      <c r="G49" s="451"/>
      <c r="H49" s="451"/>
      <c r="I49" s="451"/>
      <c r="J49" s="451"/>
      <c r="K49" s="451"/>
      <c r="L49" s="451"/>
      <c r="M49" s="303"/>
      <c r="N49" s="303"/>
    </row>
    <row r="50" spans="1:14" ht="21.75" customHeight="1" x14ac:dyDescent="0.55000000000000004">
      <c r="A50" s="451"/>
      <c r="B50" s="451"/>
      <c r="C50" s="451"/>
      <c r="D50" s="451"/>
      <c r="E50" s="451"/>
      <c r="F50" s="451"/>
      <c r="G50" s="451"/>
      <c r="H50" s="451"/>
      <c r="I50" s="451"/>
      <c r="J50" s="451"/>
      <c r="K50" s="451"/>
      <c r="L50" s="451"/>
      <c r="M50" s="303"/>
      <c r="N50" s="303"/>
    </row>
    <row r="51" spans="1:14" ht="15" x14ac:dyDescent="0.55000000000000004">
      <c r="A51" s="305"/>
      <c r="B51" s="305"/>
      <c r="C51" s="305"/>
      <c r="D51" s="305"/>
      <c r="E51" s="305"/>
      <c r="F51" s="305"/>
      <c r="G51" s="305"/>
      <c r="H51" s="305"/>
      <c r="I51" s="305"/>
      <c r="J51" s="305"/>
      <c r="K51" s="305"/>
      <c r="L51" s="305"/>
      <c r="M51" s="303"/>
      <c r="N51" s="303"/>
    </row>
    <row r="52" spans="1:14" ht="15.3" thickBot="1" x14ac:dyDescent="0.6">
      <c r="A52" s="305"/>
      <c r="B52" s="305"/>
      <c r="C52" s="305"/>
      <c r="D52" s="305"/>
      <c r="E52" s="305"/>
      <c r="F52" s="305"/>
      <c r="G52" s="305"/>
      <c r="H52" s="305"/>
      <c r="I52" s="305"/>
      <c r="J52" s="305"/>
      <c r="K52" s="305"/>
      <c r="L52" s="305"/>
      <c r="M52" s="303"/>
      <c r="N52" s="303"/>
    </row>
    <row r="53" spans="1:14" ht="18.75" customHeight="1" thickBot="1" x14ac:dyDescent="0.6">
      <c r="A53" s="589" t="s">
        <v>1778</v>
      </c>
      <c r="B53" s="590"/>
      <c r="C53" s="590"/>
      <c r="D53" s="590"/>
      <c r="E53" s="590"/>
      <c r="F53" s="591"/>
      <c r="G53" s="418" t="s">
        <v>1779</v>
      </c>
      <c r="H53" s="592"/>
      <c r="I53" s="593"/>
      <c r="J53" s="593"/>
      <c r="K53" s="593"/>
      <c r="L53" s="594"/>
      <c r="M53" s="303"/>
      <c r="N53" s="303"/>
    </row>
    <row r="54" spans="1:14" ht="30" customHeight="1" thickBot="1" x14ac:dyDescent="0.6">
      <c r="A54" s="612" t="s">
        <v>12</v>
      </c>
      <c r="B54" s="613"/>
      <c r="C54" s="586"/>
      <c r="D54" s="587"/>
      <c r="E54" s="587"/>
      <c r="F54" s="588"/>
      <c r="G54" s="612" t="s">
        <v>2602</v>
      </c>
      <c r="H54" s="613"/>
      <c r="I54" s="595"/>
      <c r="J54" s="596"/>
      <c r="K54" s="596"/>
      <c r="L54" s="597"/>
      <c r="M54" s="303"/>
      <c r="N54" s="303"/>
    </row>
    <row r="55" spans="1:14" ht="30" customHeight="1" thickBot="1" x14ac:dyDescent="0.6">
      <c r="A55" s="598" t="s">
        <v>40</v>
      </c>
      <c r="B55" s="599"/>
      <c r="C55" s="600" t="str">
        <f>IF(C54="","",C54)</f>
        <v/>
      </c>
      <c r="D55" s="601"/>
      <c r="E55" s="601"/>
      <c r="F55" s="602"/>
      <c r="G55" s="598" t="s">
        <v>2603</v>
      </c>
      <c r="H55" s="603"/>
      <c r="I55" s="604"/>
      <c r="J55" s="444"/>
      <c r="K55" s="444"/>
      <c r="L55" s="605"/>
      <c r="M55" s="303"/>
      <c r="N55" s="303"/>
    </row>
    <row r="56" spans="1:14" ht="30" customHeight="1" thickBot="1" x14ac:dyDescent="0.6">
      <c r="A56" s="584" t="s">
        <v>49</v>
      </c>
      <c r="B56" s="585"/>
      <c r="C56" s="604"/>
      <c r="D56" s="444"/>
      <c r="E56" s="444"/>
      <c r="F56" s="611"/>
      <c r="G56" s="584" t="s">
        <v>2604</v>
      </c>
      <c r="H56" s="585"/>
      <c r="I56" s="616"/>
      <c r="J56" s="617"/>
      <c r="K56" s="617"/>
      <c r="L56" s="618"/>
      <c r="M56" s="303"/>
      <c r="N56" s="303"/>
    </row>
    <row r="57" spans="1:14" ht="15" x14ac:dyDescent="0.55000000000000004">
      <c r="A57" s="70"/>
      <c r="B57" s="70"/>
      <c r="C57" s="303"/>
      <c r="D57" s="303"/>
      <c r="E57" s="303"/>
      <c r="F57" s="303"/>
      <c r="G57" s="70"/>
      <c r="H57" s="70"/>
      <c r="I57" s="303"/>
      <c r="J57" s="303"/>
      <c r="K57" s="303"/>
      <c r="L57" s="303"/>
      <c r="M57" s="303"/>
      <c r="N57" s="303"/>
    </row>
    <row r="58" spans="1:14" ht="15.3" thickBot="1" x14ac:dyDescent="0.6">
      <c r="A58" s="302"/>
      <c r="B58" s="302"/>
      <c r="C58" s="303"/>
      <c r="D58" s="303"/>
      <c r="E58" s="303"/>
      <c r="F58" s="303"/>
      <c r="G58" s="302"/>
      <c r="H58" s="302"/>
      <c r="I58" s="303"/>
      <c r="J58" s="303"/>
      <c r="K58" s="303"/>
      <c r="L58" s="303"/>
      <c r="M58" s="303"/>
      <c r="N58" s="303"/>
    </row>
    <row r="59" spans="1:14" ht="19.5" customHeight="1" thickBot="1" x14ac:dyDescent="0.6">
      <c r="A59" s="612" t="s">
        <v>1780</v>
      </c>
      <c r="B59" s="613"/>
      <c r="C59" s="613"/>
      <c r="D59" s="613"/>
      <c r="E59" s="613"/>
      <c r="F59" s="613"/>
      <c r="G59" s="613"/>
      <c r="H59" s="613"/>
      <c r="I59" s="613"/>
      <c r="J59" s="613"/>
      <c r="K59" s="613"/>
      <c r="L59" s="621"/>
      <c r="M59" s="303"/>
      <c r="N59" s="303"/>
    </row>
    <row r="60" spans="1:14" ht="30" customHeight="1" thickBot="1" x14ac:dyDescent="0.6">
      <c r="A60" s="606" t="s">
        <v>1773</v>
      </c>
      <c r="B60" s="607"/>
      <c r="C60" s="608"/>
      <c r="D60" s="587"/>
      <c r="E60" s="587"/>
      <c r="F60" s="588"/>
      <c r="G60" s="606" t="s">
        <v>40</v>
      </c>
      <c r="H60" s="607"/>
      <c r="I60" s="619" t="str">
        <f>IF(C60="","",C60)</f>
        <v/>
      </c>
      <c r="J60" s="619"/>
      <c r="K60" s="619"/>
      <c r="L60" s="620"/>
      <c r="M60" s="303"/>
      <c r="N60" s="303"/>
    </row>
    <row r="61" spans="1:14" ht="30" customHeight="1" thickBot="1" x14ac:dyDescent="0.6">
      <c r="A61" s="584" t="s">
        <v>49</v>
      </c>
      <c r="B61" s="585"/>
      <c r="C61" s="608"/>
      <c r="D61" s="587"/>
      <c r="E61" s="587"/>
      <c r="F61" s="588"/>
      <c r="G61" s="614" t="s">
        <v>1777</v>
      </c>
      <c r="H61" s="615"/>
      <c r="I61" s="609"/>
      <c r="J61" s="592"/>
      <c r="K61" s="592"/>
      <c r="L61" s="610"/>
      <c r="M61" s="303"/>
      <c r="N61" s="303"/>
    </row>
    <row r="62" spans="1:14" ht="15.75" customHeight="1" x14ac:dyDescent="0.55000000000000004">
      <c r="A62" s="302"/>
      <c r="B62" s="302"/>
      <c r="C62" s="303"/>
      <c r="D62" s="303"/>
      <c r="E62" s="303"/>
      <c r="F62" s="303"/>
      <c r="G62" s="302"/>
      <c r="H62" s="302"/>
      <c r="I62" s="307"/>
      <c r="J62" s="307"/>
      <c r="K62" s="307"/>
      <c r="L62" s="307"/>
      <c r="M62" s="303"/>
      <c r="N62" s="303"/>
    </row>
    <row r="63" spans="1:14" ht="15.3" thickBot="1" x14ac:dyDescent="0.6">
      <c r="A63" s="302"/>
      <c r="B63" s="302"/>
      <c r="C63" s="303"/>
      <c r="D63" s="303"/>
      <c r="E63" s="303"/>
      <c r="F63" s="37"/>
      <c r="G63" s="302"/>
      <c r="H63" s="302"/>
      <c r="I63" s="303"/>
      <c r="J63" s="303"/>
      <c r="K63" s="303"/>
      <c r="L63" s="37"/>
      <c r="M63" s="303"/>
      <c r="N63" s="303"/>
    </row>
    <row r="64" spans="1:14" ht="15" x14ac:dyDescent="0.55000000000000004">
      <c r="A64" s="459"/>
      <c r="B64" s="460"/>
      <c r="C64" s="460"/>
      <c r="D64" s="460"/>
      <c r="E64" s="460"/>
      <c r="F64" s="460"/>
      <c r="G64" s="460"/>
      <c r="H64" s="460"/>
      <c r="I64" s="460"/>
      <c r="J64" s="460"/>
      <c r="K64" s="460"/>
      <c r="L64" s="460"/>
      <c r="M64" s="461"/>
      <c r="N64" s="303"/>
    </row>
    <row r="65" spans="1:14" ht="15" x14ac:dyDescent="0.55000000000000004">
      <c r="A65" s="462"/>
      <c r="B65" s="463"/>
      <c r="C65" s="463"/>
      <c r="D65" s="463"/>
      <c r="E65" s="463"/>
      <c r="F65" s="463"/>
      <c r="G65" s="463"/>
      <c r="H65" s="463"/>
      <c r="I65" s="463"/>
      <c r="J65" s="463"/>
      <c r="K65" s="463"/>
      <c r="L65" s="463"/>
      <c r="M65" s="464"/>
      <c r="N65" s="303"/>
    </row>
    <row r="66" spans="1:14" ht="15" x14ac:dyDescent="0.55000000000000004">
      <c r="A66" s="462"/>
      <c r="B66" s="463"/>
      <c r="C66" s="463"/>
      <c r="D66" s="463"/>
      <c r="E66" s="463"/>
      <c r="F66" s="463"/>
      <c r="G66" s="463"/>
      <c r="H66" s="463"/>
      <c r="I66" s="463"/>
      <c r="J66" s="463"/>
      <c r="K66" s="463"/>
      <c r="L66" s="463"/>
      <c r="M66" s="464"/>
      <c r="N66" s="303"/>
    </row>
    <row r="67" spans="1:14" ht="15.3" thickBot="1" x14ac:dyDescent="0.6">
      <c r="A67" s="465"/>
      <c r="B67" s="466"/>
      <c r="C67" s="466"/>
      <c r="D67" s="466"/>
      <c r="E67" s="466"/>
      <c r="F67" s="466"/>
      <c r="G67" s="466"/>
      <c r="H67" s="466"/>
      <c r="I67" s="466"/>
      <c r="J67" s="466"/>
      <c r="K67" s="466"/>
      <c r="L67" s="466"/>
      <c r="M67" s="467"/>
      <c r="N67" s="37"/>
    </row>
    <row r="68" spans="1:14" ht="15" x14ac:dyDescent="0.55000000000000004">
      <c r="A68" s="70"/>
      <c r="B68" s="70"/>
      <c r="C68" s="70"/>
      <c r="D68" s="70"/>
      <c r="E68" s="70"/>
      <c r="F68" s="70"/>
      <c r="G68" s="70"/>
      <c r="H68" s="70"/>
      <c r="I68" s="70"/>
      <c r="J68" s="70"/>
      <c r="K68" s="70"/>
      <c r="L68" s="70"/>
      <c r="M68" s="70"/>
      <c r="N68" s="37"/>
    </row>
    <row r="69" spans="1:14" s="32" customFormat="1" ht="21.75" customHeight="1" x14ac:dyDescent="0.55000000000000004">
      <c r="A69" s="244"/>
      <c r="B69" s="244"/>
      <c r="D69" s="568" t="s">
        <v>48</v>
      </c>
      <c r="E69" s="568"/>
      <c r="F69" s="568"/>
      <c r="G69" s="568"/>
      <c r="H69" s="568"/>
      <c r="I69" s="568"/>
      <c r="J69" s="246"/>
    </row>
    <row r="70" spans="1:14" s="32" customFormat="1" ht="21.75" customHeight="1" x14ac:dyDescent="0.55000000000000004">
      <c r="A70" s="244"/>
      <c r="B70" s="244"/>
      <c r="C70" s="246"/>
      <c r="D70" s="568"/>
      <c r="E70" s="568"/>
      <c r="F70" s="568"/>
      <c r="G70" s="568"/>
      <c r="H70" s="568"/>
      <c r="I70" s="568"/>
      <c r="J70" s="246"/>
    </row>
    <row r="71" spans="1:14" s="32" customFormat="1" ht="21.75" customHeight="1" x14ac:dyDescent="0.55000000000000004">
      <c r="A71" s="244"/>
      <c r="B71" s="244"/>
      <c r="C71" s="246"/>
      <c r="D71" s="568"/>
      <c r="E71" s="568"/>
      <c r="F71" s="568"/>
      <c r="G71" s="568"/>
      <c r="H71" s="568"/>
      <c r="I71" s="568"/>
      <c r="J71" s="246"/>
    </row>
    <row r="72" spans="1:14" s="32" customFormat="1" ht="21.75" customHeight="1" x14ac:dyDescent="0.55000000000000004">
      <c r="A72" s="244"/>
      <c r="B72" s="244"/>
      <c r="D72" s="569" t="s">
        <v>2682</v>
      </c>
      <c r="E72" s="569"/>
      <c r="F72" s="569"/>
      <c r="G72" s="569"/>
      <c r="H72" s="569"/>
      <c r="I72" s="569"/>
      <c r="J72" s="247"/>
    </row>
    <row r="73" spans="1:14" s="32" customFormat="1" ht="21.75" customHeight="1" x14ac:dyDescent="0.7">
      <c r="A73" s="244"/>
      <c r="B73" s="244"/>
      <c r="C73" s="247"/>
      <c r="D73" s="569"/>
      <c r="E73" s="569"/>
      <c r="F73" s="569"/>
      <c r="G73" s="569"/>
      <c r="H73" s="569"/>
      <c r="I73" s="569"/>
      <c r="J73" s="247"/>
      <c r="K73" s="245"/>
      <c r="L73" s="245"/>
    </row>
    <row r="74" spans="1:14" s="32" customFormat="1" ht="21.75" customHeight="1" x14ac:dyDescent="0.55000000000000004">
      <c r="A74" s="244"/>
      <c r="B74" s="244"/>
      <c r="C74" s="247"/>
      <c r="D74" s="569"/>
      <c r="E74" s="569"/>
      <c r="F74" s="569"/>
      <c r="G74" s="569"/>
      <c r="H74" s="569"/>
      <c r="I74" s="569"/>
      <c r="J74" s="247"/>
    </row>
    <row r="75" spans="1:14" ht="15.75" customHeight="1" x14ac:dyDescent="0.55000000000000004">
      <c r="A75" s="303"/>
      <c r="B75" s="303"/>
      <c r="C75" s="303"/>
      <c r="D75" s="303"/>
      <c r="E75" s="303"/>
      <c r="F75" s="303"/>
      <c r="G75" s="303"/>
      <c r="H75" s="303"/>
      <c r="I75" s="303"/>
      <c r="J75" s="303"/>
      <c r="K75" s="303"/>
      <c r="L75" s="303"/>
      <c r="M75" s="303"/>
      <c r="N75" s="37"/>
    </row>
    <row r="76" spans="1:14" ht="15.3" thickBot="1" x14ac:dyDescent="0.6">
      <c r="A76" s="302"/>
      <c r="B76" s="302"/>
      <c r="C76" s="303"/>
      <c r="D76" s="303"/>
      <c r="E76" s="303"/>
      <c r="F76" s="37"/>
      <c r="G76" s="302"/>
      <c r="H76" s="302"/>
      <c r="I76" s="303"/>
      <c r="J76" s="303"/>
      <c r="K76" s="303"/>
      <c r="L76" s="37"/>
      <c r="M76" s="303"/>
      <c r="N76" s="303"/>
    </row>
    <row r="77" spans="1:14" ht="19.5" customHeight="1" thickBot="1" x14ac:dyDescent="0.6">
      <c r="A77" s="418" t="s">
        <v>13</v>
      </c>
      <c r="B77" s="419"/>
      <c r="C77" s="419"/>
      <c r="D77" s="419"/>
      <c r="E77" s="419"/>
      <c r="F77" s="419"/>
      <c r="G77" s="419"/>
      <c r="H77" s="419"/>
      <c r="I77" s="419"/>
      <c r="J77" s="419"/>
      <c r="K77" s="419"/>
      <c r="L77" s="420"/>
      <c r="M77" s="37"/>
      <c r="N77" s="37"/>
    </row>
    <row r="78" spans="1:14" ht="19.5" customHeight="1" x14ac:dyDescent="0.55000000000000004">
      <c r="A78" s="671" t="s">
        <v>30</v>
      </c>
      <c r="B78" s="672"/>
      <c r="C78" s="673"/>
      <c r="D78" s="674"/>
      <c r="E78" s="674"/>
      <c r="F78" s="674"/>
      <c r="G78" s="674"/>
      <c r="H78" s="675"/>
      <c r="I78" s="676" t="s">
        <v>25</v>
      </c>
      <c r="J78" s="672"/>
      <c r="K78" s="673" t="s">
        <v>1769</v>
      </c>
      <c r="L78" s="677"/>
      <c r="M78" s="37"/>
      <c r="N78" s="37"/>
    </row>
    <row r="79" spans="1:14" ht="19.5" customHeight="1" x14ac:dyDescent="0.55000000000000004">
      <c r="A79" s="538" t="s">
        <v>15</v>
      </c>
      <c r="B79" s="539"/>
      <c r="C79" s="669"/>
      <c r="D79" s="670"/>
      <c r="E79" s="668" t="s">
        <v>16</v>
      </c>
      <c r="F79" s="539"/>
      <c r="G79" s="455"/>
      <c r="H79" s="456"/>
      <c r="I79" s="668" t="s">
        <v>18</v>
      </c>
      <c r="J79" s="539"/>
      <c r="K79" s="455"/>
      <c r="L79" s="623"/>
      <c r="M79" s="37"/>
      <c r="N79" s="37"/>
    </row>
    <row r="80" spans="1:14" ht="19.5" customHeight="1" x14ac:dyDescent="0.55000000000000004">
      <c r="A80" s="538" t="s">
        <v>14</v>
      </c>
      <c r="B80" s="539"/>
      <c r="C80" s="455" t="s">
        <v>2740</v>
      </c>
      <c r="D80" s="456"/>
      <c r="E80" s="668" t="s">
        <v>2687</v>
      </c>
      <c r="F80" s="539"/>
      <c r="G80" s="455" t="s">
        <v>2693</v>
      </c>
      <c r="H80" s="456"/>
      <c r="I80" s="668" t="s">
        <v>43</v>
      </c>
      <c r="J80" s="539"/>
      <c r="K80" s="455" t="s">
        <v>2702</v>
      </c>
      <c r="L80" s="623"/>
      <c r="M80" s="37"/>
      <c r="N80" s="37"/>
    </row>
    <row r="81" spans="1:14" ht="19.5" customHeight="1" x14ac:dyDescent="0.55000000000000004">
      <c r="A81" s="538" t="s">
        <v>17</v>
      </c>
      <c r="B81" s="539"/>
      <c r="C81" s="455">
        <v>0</v>
      </c>
      <c r="D81" s="456"/>
      <c r="E81" s="668" t="s">
        <v>26</v>
      </c>
      <c r="F81" s="539"/>
      <c r="G81" s="455">
        <v>1000</v>
      </c>
      <c r="H81" s="456"/>
      <c r="I81" s="668" t="s">
        <v>27</v>
      </c>
      <c r="J81" s="539"/>
      <c r="K81" s="455" t="s">
        <v>2697</v>
      </c>
      <c r="L81" s="623"/>
      <c r="M81" s="37"/>
      <c r="N81" s="37"/>
    </row>
    <row r="82" spans="1:14" ht="36.75" customHeight="1" x14ac:dyDescent="0.55000000000000004">
      <c r="A82" s="538" t="s">
        <v>19</v>
      </c>
      <c r="B82" s="539"/>
      <c r="C82" s="540" t="s">
        <v>2743</v>
      </c>
      <c r="D82" s="541"/>
      <c r="E82" s="541"/>
      <c r="F82" s="541"/>
      <c r="G82" s="541"/>
      <c r="H82" s="541"/>
      <c r="I82" s="541"/>
      <c r="J82" s="541"/>
      <c r="K82" s="541"/>
      <c r="L82" s="542"/>
      <c r="M82" s="37"/>
      <c r="N82" s="37"/>
    </row>
    <row r="83" spans="1:14" ht="19.5" customHeight="1" x14ac:dyDescent="0.55000000000000004">
      <c r="A83" s="555"/>
      <c r="B83" s="556"/>
      <c r="C83" s="556"/>
      <c r="D83" s="557"/>
      <c r="E83" s="668" t="s">
        <v>2687</v>
      </c>
      <c r="F83" s="539"/>
      <c r="G83" s="455" t="s">
        <v>2696</v>
      </c>
      <c r="H83" s="456"/>
      <c r="I83" s="668" t="s">
        <v>43</v>
      </c>
      <c r="J83" s="539"/>
      <c r="K83" s="455" t="s">
        <v>2709</v>
      </c>
      <c r="L83" s="623"/>
      <c r="M83" s="303"/>
      <c r="N83" s="303"/>
    </row>
    <row r="84" spans="1:14" ht="18.75" customHeight="1" x14ac:dyDescent="0.55000000000000004">
      <c r="A84" s="663" t="s">
        <v>17</v>
      </c>
      <c r="B84" s="664"/>
      <c r="C84" s="665">
        <v>0</v>
      </c>
      <c r="D84" s="666"/>
      <c r="E84" s="667" t="s">
        <v>26</v>
      </c>
      <c r="F84" s="664"/>
      <c r="G84" s="665">
        <v>750</v>
      </c>
      <c r="H84" s="666"/>
      <c r="I84" s="667" t="s">
        <v>27</v>
      </c>
      <c r="J84" s="664"/>
      <c r="K84" s="455" t="s">
        <v>2697</v>
      </c>
      <c r="L84" s="623"/>
      <c r="M84" s="303"/>
      <c r="N84" s="303"/>
    </row>
    <row r="85" spans="1:14" ht="36.75" customHeight="1" x14ac:dyDescent="0.55000000000000004">
      <c r="A85" s="538" t="s">
        <v>19</v>
      </c>
      <c r="B85" s="539"/>
      <c r="C85" s="540" t="s">
        <v>2743</v>
      </c>
      <c r="D85" s="541"/>
      <c r="E85" s="541"/>
      <c r="F85" s="541"/>
      <c r="G85" s="541"/>
      <c r="H85" s="541"/>
      <c r="I85" s="541"/>
      <c r="J85" s="541"/>
      <c r="K85" s="541"/>
      <c r="L85" s="542"/>
      <c r="M85" s="303"/>
      <c r="N85" s="303"/>
    </row>
    <row r="86" spans="1:14" ht="19.5" customHeight="1" x14ac:dyDescent="0.55000000000000004">
      <c r="A86" s="555"/>
      <c r="B86" s="556"/>
      <c r="C86" s="556"/>
      <c r="D86" s="557"/>
      <c r="E86" s="668" t="s">
        <v>2687</v>
      </c>
      <c r="F86" s="539"/>
      <c r="G86" s="455" t="s">
        <v>2741</v>
      </c>
      <c r="H86" s="456"/>
      <c r="I86" s="668" t="s">
        <v>43</v>
      </c>
      <c r="J86" s="539"/>
      <c r="K86" s="686" t="s">
        <v>2650</v>
      </c>
      <c r="L86" s="623"/>
      <c r="M86" s="37"/>
      <c r="N86" s="37"/>
    </row>
    <row r="87" spans="1:14" ht="18.75" customHeight="1" x14ac:dyDescent="0.55000000000000004">
      <c r="A87" s="663" t="s">
        <v>17</v>
      </c>
      <c r="B87" s="664"/>
      <c r="C87" s="665">
        <v>0</v>
      </c>
      <c r="D87" s="666"/>
      <c r="E87" s="667" t="s">
        <v>26</v>
      </c>
      <c r="F87" s="664"/>
      <c r="G87" s="665">
        <f>0.01</f>
        <v>0.01</v>
      </c>
      <c r="H87" s="666"/>
      <c r="I87" s="667" t="s">
        <v>27</v>
      </c>
      <c r="J87" s="664"/>
      <c r="K87" s="455" t="s">
        <v>2697</v>
      </c>
      <c r="L87" s="623"/>
      <c r="M87" s="303"/>
      <c r="N87" s="303"/>
    </row>
    <row r="88" spans="1:14" ht="36.75" customHeight="1" x14ac:dyDescent="0.55000000000000004">
      <c r="A88" s="538" t="s">
        <v>19</v>
      </c>
      <c r="B88" s="539"/>
      <c r="C88" s="540" t="s">
        <v>2743</v>
      </c>
      <c r="D88" s="541"/>
      <c r="E88" s="541"/>
      <c r="F88" s="541"/>
      <c r="G88" s="541"/>
      <c r="H88" s="541"/>
      <c r="I88" s="541"/>
      <c r="J88" s="541"/>
      <c r="K88" s="541"/>
      <c r="L88" s="542"/>
      <c r="M88" s="303"/>
      <c r="N88" s="303"/>
    </row>
    <row r="89" spans="1:14" ht="19.5" customHeight="1" x14ac:dyDescent="0.55000000000000004">
      <c r="A89" s="555"/>
      <c r="B89" s="556"/>
      <c r="C89" s="556"/>
      <c r="D89" s="557"/>
      <c r="E89" s="668" t="s">
        <v>2687</v>
      </c>
      <c r="F89" s="539"/>
      <c r="G89" s="455" t="s">
        <v>2689</v>
      </c>
      <c r="H89" s="456"/>
      <c r="I89" s="668" t="s">
        <v>43</v>
      </c>
      <c r="J89" s="539"/>
      <c r="K89" s="686" t="s">
        <v>2692</v>
      </c>
      <c r="L89" s="623"/>
      <c r="M89" s="37"/>
      <c r="N89" s="37"/>
    </row>
    <row r="90" spans="1:14" ht="18.75" customHeight="1" x14ac:dyDescent="0.55000000000000004">
      <c r="A90" s="663" t="s">
        <v>17</v>
      </c>
      <c r="B90" s="664"/>
      <c r="C90" s="665">
        <v>0</v>
      </c>
      <c r="D90" s="666"/>
      <c r="E90" s="667" t="s">
        <v>26</v>
      </c>
      <c r="F90" s="664"/>
      <c r="G90" s="665">
        <f>100000000</f>
        <v>100000000</v>
      </c>
      <c r="H90" s="666"/>
      <c r="I90" s="667" t="s">
        <v>27</v>
      </c>
      <c r="J90" s="664"/>
      <c r="K90" s="455" t="s">
        <v>2697</v>
      </c>
      <c r="L90" s="623"/>
      <c r="M90" s="303"/>
      <c r="N90" s="303"/>
    </row>
    <row r="91" spans="1:14" ht="36.75" customHeight="1" x14ac:dyDescent="0.55000000000000004">
      <c r="A91" s="538" t="s">
        <v>19</v>
      </c>
      <c r="B91" s="539"/>
      <c r="C91" s="540" t="s">
        <v>2743</v>
      </c>
      <c r="D91" s="541"/>
      <c r="E91" s="541"/>
      <c r="F91" s="541"/>
      <c r="G91" s="541"/>
      <c r="H91" s="541"/>
      <c r="I91" s="541"/>
      <c r="J91" s="541"/>
      <c r="K91" s="541"/>
      <c r="L91" s="542"/>
      <c r="M91" s="303"/>
      <c r="N91" s="303"/>
    </row>
    <row r="92" spans="1:14" ht="19.5" customHeight="1" x14ac:dyDescent="0.55000000000000004">
      <c r="A92" s="555"/>
      <c r="B92" s="556"/>
      <c r="C92" s="556"/>
      <c r="D92" s="557"/>
      <c r="E92" s="668" t="s">
        <v>2687</v>
      </c>
      <c r="F92" s="539"/>
      <c r="G92" s="455" t="s">
        <v>2694</v>
      </c>
      <c r="H92" s="456"/>
      <c r="I92" s="668" t="s">
        <v>43</v>
      </c>
      <c r="J92" s="539"/>
      <c r="K92" s="455" t="s">
        <v>2700</v>
      </c>
      <c r="L92" s="623"/>
      <c r="M92" s="303"/>
      <c r="N92" s="303"/>
    </row>
    <row r="93" spans="1:14" ht="18.75" customHeight="1" x14ac:dyDescent="0.55000000000000004">
      <c r="A93" s="663" t="s">
        <v>17</v>
      </c>
      <c r="B93" s="664"/>
      <c r="C93" s="665">
        <v>0</v>
      </c>
      <c r="D93" s="666"/>
      <c r="E93" s="667" t="s">
        <v>26</v>
      </c>
      <c r="F93" s="664"/>
      <c r="G93" s="665">
        <v>10</v>
      </c>
      <c r="H93" s="666"/>
      <c r="I93" s="667" t="s">
        <v>27</v>
      </c>
      <c r="J93" s="664"/>
      <c r="K93" s="455" t="s">
        <v>2697</v>
      </c>
      <c r="L93" s="623"/>
      <c r="M93" s="303"/>
      <c r="N93" s="303"/>
    </row>
    <row r="94" spans="1:14" ht="36.75" customHeight="1" x14ac:dyDescent="0.55000000000000004">
      <c r="A94" s="538" t="s">
        <v>19</v>
      </c>
      <c r="B94" s="539"/>
      <c r="C94" s="540" t="s">
        <v>2743</v>
      </c>
      <c r="D94" s="541"/>
      <c r="E94" s="541"/>
      <c r="F94" s="541"/>
      <c r="G94" s="541"/>
      <c r="H94" s="541"/>
      <c r="I94" s="541"/>
      <c r="J94" s="541"/>
      <c r="K94" s="541"/>
      <c r="L94" s="542"/>
      <c r="M94" s="303"/>
      <c r="N94" s="303"/>
    </row>
    <row r="95" spans="1:14" ht="19.5" customHeight="1" x14ac:dyDescent="0.55000000000000004">
      <c r="A95" s="555"/>
      <c r="B95" s="556"/>
      <c r="C95" s="556"/>
      <c r="D95" s="557"/>
      <c r="E95" s="668" t="s">
        <v>2687</v>
      </c>
      <c r="F95" s="539"/>
      <c r="G95" s="455" t="s">
        <v>2695</v>
      </c>
      <c r="H95" s="456"/>
      <c r="I95" s="668" t="s">
        <v>43</v>
      </c>
      <c r="J95" s="539"/>
      <c r="K95" s="455" t="s">
        <v>2708</v>
      </c>
      <c r="L95" s="623"/>
      <c r="M95" s="303"/>
      <c r="N95" s="303"/>
    </row>
    <row r="96" spans="1:14" ht="18.75" customHeight="1" x14ac:dyDescent="0.55000000000000004">
      <c r="A96" s="663" t="s">
        <v>17</v>
      </c>
      <c r="B96" s="664"/>
      <c r="C96" s="665">
        <v>0</v>
      </c>
      <c r="D96" s="666"/>
      <c r="E96" s="667" t="s">
        <v>26</v>
      </c>
      <c r="F96" s="664"/>
      <c r="G96" s="665">
        <v>10</v>
      </c>
      <c r="H96" s="666"/>
      <c r="I96" s="667" t="s">
        <v>27</v>
      </c>
      <c r="J96" s="664"/>
      <c r="K96" s="455" t="s">
        <v>2697</v>
      </c>
      <c r="L96" s="623"/>
      <c r="M96" s="303"/>
      <c r="N96" s="303"/>
    </row>
    <row r="97" spans="1:14" ht="36.75" customHeight="1" x14ac:dyDescent="0.55000000000000004">
      <c r="A97" s="538" t="s">
        <v>19</v>
      </c>
      <c r="B97" s="539"/>
      <c r="C97" s="540" t="s">
        <v>2743</v>
      </c>
      <c r="D97" s="541"/>
      <c r="E97" s="541"/>
      <c r="F97" s="541"/>
      <c r="G97" s="541"/>
      <c r="H97" s="541"/>
      <c r="I97" s="541"/>
      <c r="J97" s="541"/>
      <c r="K97" s="541"/>
      <c r="L97" s="542"/>
      <c r="M97" s="303"/>
      <c r="N97" s="303"/>
    </row>
    <row r="98" spans="1:14" ht="19.5" customHeight="1" x14ac:dyDescent="0.55000000000000004">
      <c r="A98" s="555"/>
      <c r="B98" s="556"/>
      <c r="C98" s="556"/>
      <c r="D98" s="557"/>
      <c r="E98" s="668" t="s">
        <v>2687</v>
      </c>
      <c r="F98" s="539"/>
      <c r="G98" s="455" t="s">
        <v>2690</v>
      </c>
      <c r="H98" s="456"/>
      <c r="I98" s="668" t="s">
        <v>43</v>
      </c>
      <c r="J98" s="539"/>
      <c r="K98" s="455" t="s">
        <v>2691</v>
      </c>
      <c r="L98" s="623"/>
      <c r="M98" s="303"/>
      <c r="N98" s="303"/>
    </row>
    <row r="99" spans="1:14" ht="18.75" customHeight="1" x14ac:dyDescent="0.55000000000000004">
      <c r="A99" s="663" t="s">
        <v>17</v>
      </c>
      <c r="B99" s="664"/>
      <c r="C99" s="665">
        <v>0</v>
      </c>
      <c r="D99" s="666"/>
      <c r="E99" s="667" t="s">
        <v>26</v>
      </c>
      <c r="F99" s="664"/>
      <c r="G99" s="665">
        <f>300000</f>
        <v>300000</v>
      </c>
      <c r="H99" s="666"/>
      <c r="I99" s="667" t="s">
        <v>27</v>
      </c>
      <c r="J99" s="664"/>
      <c r="K99" s="455" t="s">
        <v>2697</v>
      </c>
      <c r="L99" s="623"/>
      <c r="M99" s="303"/>
      <c r="N99" s="303"/>
    </row>
    <row r="100" spans="1:14" ht="36.75" customHeight="1" thickBot="1" x14ac:dyDescent="0.6">
      <c r="A100" s="658" t="s">
        <v>19</v>
      </c>
      <c r="B100" s="659"/>
      <c r="C100" s="660" t="s">
        <v>2744</v>
      </c>
      <c r="D100" s="661"/>
      <c r="E100" s="661"/>
      <c r="F100" s="661"/>
      <c r="G100" s="661"/>
      <c r="H100" s="661"/>
      <c r="I100" s="661"/>
      <c r="J100" s="661"/>
      <c r="K100" s="661"/>
      <c r="L100" s="662"/>
      <c r="M100" s="303"/>
      <c r="N100" s="303"/>
    </row>
    <row r="101" spans="1:14" ht="15" x14ac:dyDescent="0.55000000000000004">
      <c r="A101" s="67"/>
      <c r="B101" s="67"/>
      <c r="C101" s="297"/>
      <c r="D101" s="297"/>
      <c r="E101" s="297"/>
      <c r="F101" s="297"/>
      <c r="G101" s="297"/>
      <c r="H101" s="297"/>
      <c r="I101" s="297"/>
      <c r="J101" s="297"/>
      <c r="K101" s="297"/>
      <c r="L101" s="297"/>
      <c r="M101" s="303"/>
      <c r="N101" s="303"/>
    </row>
    <row r="102" spans="1:14" ht="15.3" thickBot="1" x14ac:dyDescent="0.6">
      <c r="A102" s="302"/>
      <c r="B102" s="302"/>
      <c r="C102" s="303"/>
      <c r="D102" s="303"/>
      <c r="E102" s="303"/>
      <c r="F102" s="37"/>
      <c r="G102" s="302"/>
      <c r="H102" s="302"/>
      <c r="I102" s="303"/>
      <c r="J102" s="303"/>
      <c r="K102" s="303"/>
      <c r="L102" s="37"/>
      <c r="M102" s="303"/>
      <c r="N102" s="303"/>
    </row>
    <row r="103" spans="1:14" ht="19.5" customHeight="1" thickBot="1" x14ac:dyDescent="0.6">
      <c r="A103" s="418" t="s">
        <v>2736</v>
      </c>
      <c r="B103" s="419"/>
      <c r="C103" s="419"/>
      <c r="D103" s="419"/>
      <c r="E103" s="419"/>
      <c r="F103" s="419"/>
      <c r="G103" s="419"/>
      <c r="H103" s="419"/>
      <c r="I103" s="419"/>
      <c r="J103" s="419"/>
      <c r="K103" s="419"/>
      <c r="L103" s="420"/>
      <c r="M103" s="303"/>
      <c r="N103" s="303"/>
    </row>
    <row r="104" spans="1:14" ht="15" customHeight="1" x14ac:dyDescent="0.55000000000000004">
      <c r="A104" s="408" t="s">
        <v>2742</v>
      </c>
      <c r="B104" s="409"/>
      <c r="C104" s="409"/>
      <c r="D104" s="409"/>
      <c r="E104" s="409" t="s">
        <v>2745</v>
      </c>
      <c r="F104" s="409"/>
      <c r="G104" s="409"/>
      <c r="H104" s="409"/>
      <c r="I104" s="409" t="s">
        <v>2746</v>
      </c>
      <c r="J104" s="409"/>
      <c r="K104" s="409"/>
      <c r="L104" s="410"/>
      <c r="M104" s="303"/>
      <c r="N104" s="303"/>
    </row>
    <row r="105" spans="1:14" ht="15" x14ac:dyDescent="0.55000000000000004">
      <c r="A105" s="411"/>
      <c r="B105" s="412"/>
      <c r="C105" s="412"/>
      <c r="D105" s="412"/>
      <c r="E105" s="412"/>
      <c r="F105" s="412"/>
      <c r="G105" s="412"/>
      <c r="H105" s="412"/>
      <c r="I105" s="412"/>
      <c r="J105" s="412"/>
      <c r="K105" s="412"/>
      <c r="L105" s="413"/>
      <c r="M105" s="303"/>
      <c r="N105" s="303"/>
    </row>
    <row r="106" spans="1:14" ht="15" x14ac:dyDescent="0.55000000000000004">
      <c r="A106" s="411"/>
      <c r="B106" s="412"/>
      <c r="C106" s="412"/>
      <c r="D106" s="412"/>
      <c r="E106" s="412"/>
      <c r="F106" s="412"/>
      <c r="G106" s="412"/>
      <c r="H106" s="412"/>
      <c r="I106" s="412"/>
      <c r="J106" s="412"/>
      <c r="K106" s="412"/>
      <c r="L106" s="413"/>
      <c r="M106" s="303"/>
      <c r="N106" s="303"/>
    </row>
    <row r="107" spans="1:14" ht="15" x14ac:dyDescent="0.55000000000000004">
      <c r="A107" s="411"/>
      <c r="B107" s="412"/>
      <c r="C107" s="412"/>
      <c r="D107" s="412"/>
      <c r="E107" s="412"/>
      <c r="F107" s="412"/>
      <c r="G107" s="412"/>
      <c r="H107" s="412"/>
      <c r="I107" s="412"/>
      <c r="J107" s="412"/>
      <c r="K107" s="412"/>
      <c r="L107" s="413"/>
      <c r="M107" s="303"/>
      <c r="N107" s="303"/>
    </row>
    <row r="108" spans="1:14" ht="15" x14ac:dyDescent="0.55000000000000004">
      <c r="A108" s="411"/>
      <c r="B108" s="412"/>
      <c r="C108" s="412"/>
      <c r="D108" s="412"/>
      <c r="E108" s="412"/>
      <c r="F108" s="412"/>
      <c r="G108" s="412"/>
      <c r="H108" s="412"/>
      <c r="I108" s="412"/>
      <c r="J108" s="412"/>
      <c r="K108" s="412"/>
      <c r="L108" s="413"/>
      <c r="M108" s="303"/>
      <c r="N108" s="303"/>
    </row>
    <row r="109" spans="1:14" ht="15" x14ac:dyDescent="0.55000000000000004">
      <c r="A109" s="411"/>
      <c r="B109" s="412"/>
      <c r="C109" s="412"/>
      <c r="D109" s="412"/>
      <c r="E109" s="412"/>
      <c r="F109" s="412"/>
      <c r="G109" s="412"/>
      <c r="H109" s="412"/>
      <c r="I109" s="412"/>
      <c r="J109" s="412"/>
      <c r="K109" s="412"/>
      <c r="L109" s="413"/>
      <c r="M109" s="303"/>
      <c r="N109" s="303"/>
    </row>
    <row r="110" spans="1:14" ht="15" x14ac:dyDescent="0.55000000000000004">
      <c r="A110" s="411"/>
      <c r="B110" s="412"/>
      <c r="C110" s="412"/>
      <c r="D110" s="412"/>
      <c r="E110" s="412"/>
      <c r="F110" s="412"/>
      <c r="G110" s="412"/>
      <c r="H110" s="412"/>
      <c r="I110" s="412"/>
      <c r="J110" s="412"/>
      <c r="K110" s="412"/>
      <c r="L110" s="413"/>
      <c r="M110" s="303"/>
      <c r="N110" s="303"/>
    </row>
    <row r="111" spans="1:14" ht="15" x14ac:dyDescent="0.55000000000000004">
      <c r="A111" s="411"/>
      <c r="B111" s="412"/>
      <c r="C111" s="412"/>
      <c r="D111" s="412"/>
      <c r="E111" s="412"/>
      <c r="F111" s="412"/>
      <c r="G111" s="412"/>
      <c r="H111" s="412"/>
      <c r="I111" s="412"/>
      <c r="J111" s="412"/>
      <c r="K111" s="412"/>
      <c r="L111" s="413"/>
      <c r="M111" s="303"/>
      <c r="N111" s="303"/>
    </row>
    <row r="112" spans="1:14" ht="15" x14ac:dyDescent="0.55000000000000004">
      <c r="A112" s="411"/>
      <c r="B112" s="412"/>
      <c r="C112" s="412"/>
      <c r="D112" s="412"/>
      <c r="E112" s="412"/>
      <c r="F112" s="412"/>
      <c r="G112" s="412"/>
      <c r="H112" s="412"/>
      <c r="I112" s="412"/>
      <c r="J112" s="412"/>
      <c r="K112" s="412"/>
      <c r="L112" s="413"/>
      <c r="M112" s="303"/>
      <c r="N112" s="303"/>
    </row>
    <row r="113" spans="1:14" ht="15" x14ac:dyDescent="0.55000000000000004">
      <c r="A113" s="411"/>
      <c r="B113" s="412"/>
      <c r="C113" s="412"/>
      <c r="D113" s="412"/>
      <c r="E113" s="412"/>
      <c r="F113" s="412"/>
      <c r="G113" s="412"/>
      <c r="H113" s="412"/>
      <c r="I113" s="412"/>
      <c r="J113" s="412"/>
      <c r="K113" s="412"/>
      <c r="L113" s="413"/>
      <c r="M113" s="303"/>
      <c r="N113" s="303"/>
    </row>
    <row r="114" spans="1:14" ht="15" x14ac:dyDescent="0.55000000000000004">
      <c r="A114" s="411"/>
      <c r="B114" s="412"/>
      <c r="C114" s="412"/>
      <c r="D114" s="412"/>
      <c r="E114" s="412"/>
      <c r="F114" s="412"/>
      <c r="G114" s="412"/>
      <c r="H114" s="412"/>
      <c r="I114" s="412"/>
      <c r="J114" s="412"/>
      <c r="K114" s="412"/>
      <c r="L114" s="413"/>
      <c r="M114" s="303"/>
      <c r="N114" s="303"/>
    </row>
    <row r="115" spans="1:14" ht="15" x14ac:dyDescent="0.55000000000000004">
      <c r="A115" s="411"/>
      <c r="B115" s="412"/>
      <c r="C115" s="412"/>
      <c r="D115" s="412"/>
      <c r="E115" s="412"/>
      <c r="F115" s="412"/>
      <c r="G115" s="412"/>
      <c r="H115" s="412"/>
      <c r="I115" s="412"/>
      <c r="J115" s="412"/>
      <c r="K115" s="412"/>
      <c r="L115" s="413"/>
      <c r="M115" s="303"/>
      <c r="N115" s="303"/>
    </row>
    <row r="116" spans="1:14" ht="15" x14ac:dyDescent="0.55000000000000004">
      <c r="A116" s="411"/>
      <c r="B116" s="412"/>
      <c r="C116" s="412"/>
      <c r="D116" s="412"/>
      <c r="E116" s="412"/>
      <c r="F116" s="412"/>
      <c r="G116" s="412"/>
      <c r="H116" s="412"/>
      <c r="I116" s="412"/>
      <c r="J116" s="412"/>
      <c r="K116" s="412"/>
      <c r="L116" s="413"/>
      <c r="M116" s="303"/>
      <c r="N116" s="303"/>
    </row>
    <row r="117" spans="1:14" ht="15" x14ac:dyDescent="0.55000000000000004">
      <c r="A117" s="411"/>
      <c r="B117" s="412"/>
      <c r="C117" s="412"/>
      <c r="D117" s="412"/>
      <c r="E117" s="412"/>
      <c r="F117" s="412"/>
      <c r="G117" s="412"/>
      <c r="H117" s="412"/>
      <c r="I117" s="412"/>
      <c r="J117" s="412"/>
      <c r="K117" s="412"/>
      <c r="L117" s="413"/>
      <c r="M117" s="303"/>
      <c r="N117" s="303"/>
    </row>
    <row r="118" spans="1:14" ht="15" x14ac:dyDescent="0.55000000000000004">
      <c r="A118" s="411"/>
      <c r="B118" s="412"/>
      <c r="C118" s="412"/>
      <c r="D118" s="412"/>
      <c r="E118" s="412"/>
      <c r="F118" s="412"/>
      <c r="G118" s="412"/>
      <c r="H118" s="412"/>
      <c r="I118" s="412"/>
      <c r="J118" s="412"/>
      <c r="K118" s="412"/>
      <c r="L118" s="413"/>
      <c r="M118" s="303"/>
      <c r="N118" s="303"/>
    </row>
    <row r="119" spans="1:14" ht="15" x14ac:dyDescent="0.55000000000000004">
      <c r="A119" s="411"/>
      <c r="B119" s="412"/>
      <c r="C119" s="412"/>
      <c r="D119" s="412"/>
      <c r="E119" s="412"/>
      <c r="F119" s="412"/>
      <c r="G119" s="412"/>
      <c r="H119" s="412"/>
      <c r="I119" s="412"/>
      <c r="J119" s="412"/>
      <c r="K119" s="412"/>
      <c r="L119" s="413"/>
      <c r="M119" s="303"/>
      <c r="N119" s="303"/>
    </row>
    <row r="120" spans="1:14" ht="15" x14ac:dyDescent="0.55000000000000004">
      <c r="A120" s="411"/>
      <c r="B120" s="412"/>
      <c r="C120" s="412"/>
      <c r="D120" s="412"/>
      <c r="E120" s="412"/>
      <c r="F120" s="412"/>
      <c r="G120" s="412"/>
      <c r="H120" s="412"/>
      <c r="I120" s="412"/>
      <c r="J120" s="412"/>
      <c r="K120" s="412"/>
      <c r="L120" s="413"/>
      <c r="M120" s="303"/>
      <c r="N120" s="303"/>
    </row>
    <row r="121" spans="1:14" ht="15" x14ac:dyDescent="0.55000000000000004">
      <c r="A121" s="411"/>
      <c r="B121" s="412"/>
      <c r="C121" s="412"/>
      <c r="D121" s="412"/>
      <c r="E121" s="412"/>
      <c r="F121" s="412"/>
      <c r="G121" s="412"/>
      <c r="H121" s="412"/>
      <c r="I121" s="412"/>
      <c r="J121" s="412"/>
      <c r="K121" s="412"/>
      <c r="L121" s="413"/>
      <c r="M121" s="303"/>
      <c r="N121" s="303"/>
    </row>
    <row r="122" spans="1:14" ht="15" x14ac:dyDescent="0.55000000000000004">
      <c r="A122" s="411"/>
      <c r="B122" s="412"/>
      <c r="C122" s="412"/>
      <c r="D122" s="412"/>
      <c r="E122" s="412"/>
      <c r="F122" s="412"/>
      <c r="G122" s="412"/>
      <c r="H122" s="412"/>
      <c r="I122" s="412"/>
      <c r="J122" s="412"/>
      <c r="K122" s="412"/>
      <c r="L122" s="413"/>
      <c r="M122" s="303"/>
      <c r="N122" s="303"/>
    </row>
    <row r="123" spans="1:14" ht="15" x14ac:dyDescent="0.55000000000000004">
      <c r="A123" s="411"/>
      <c r="B123" s="412"/>
      <c r="C123" s="412"/>
      <c r="D123" s="412"/>
      <c r="E123" s="412"/>
      <c r="F123" s="412"/>
      <c r="G123" s="412"/>
      <c r="H123" s="412"/>
      <c r="I123" s="412"/>
      <c r="J123" s="412"/>
      <c r="K123" s="412"/>
      <c r="L123" s="413"/>
      <c r="M123" s="303"/>
      <c r="N123" s="303"/>
    </row>
    <row r="124" spans="1:14" ht="15" x14ac:dyDescent="0.55000000000000004">
      <c r="A124" s="411"/>
      <c r="B124" s="412"/>
      <c r="C124" s="412"/>
      <c r="D124" s="412"/>
      <c r="E124" s="412"/>
      <c r="F124" s="412"/>
      <c r="G124" s="412"/>
      <c r="H124" s="412"/>
      <c r="I124" s="412"/>
      <c r="J124" s="412"/>
      <c r="K124" s="412"/>
      <c r="L124" s="413"/>
      <c r="M124" s="303"/>
      <c r="N124" s="303"/>
    </row>
    <row r="125" spans="1:14" ht="15" x14ac:dyDescent="0.55000000000000004">
      <c r="A125" s="411"/>
      <c r="B125" s="412"/>
      <c r="C125" s="412"/>
      <c r="D125" s="412"/>
      <c r="E125" s="412"/>
      <c r="F125" s="412"/>
      <c r="G125" s="412"/>
      <c r="H125" s="412"/>
      <c r="I125" s="412"/>
      <c r="J125" s="412"/>
      <c r="K125" s="412"/>
      <c r="L125" s="413"/>
      <c r="M125" s="303"/>
      <c r="N125" s="303"/>
    </row>
    <row r="126" spans="1:14" ht="15" x14ac:dyDescent="0.55000000000000004">
      <c r="A126" s="411"/>
      <c r="B126" s="412"/>
      <c r="C126" s="412"/>
      <c r="D126" s="412"/>
      <c r="E126" s="412"/>
      <c r="F126" s="412"/>
      <c r="G126" s="412"/>
      <c r="H126" s="412"/>
      <c r="I126" s="412"/>
      <c r="J126" s="412"/>
      <c r="K126" s="412"/>
      <c r="L126" s="413"/>
      <c r="M126" s="303"/>
      <c r="N126" s="303"/>
    </row>
    <row r="127" spans="1:14" ht="15" x14ac:dyDescent="0.55000000000000004">
      <c r="A127" s="411"/>
      <c r="B127" s="412"/>
      <c r="C127" s="412"/>
      <c r="D127" s="412"/>
      <c r="E127" s="412"/>
      <c r="F127" s="412"/>
      <c r="G127" s="412"/>
      <c r="H127" s="412"/>
      <c r="I127" s="412"/>
      <c r="J127" s="412"/>
      <c r="K127" s="412"/>
      <c r="L127" s="413"/>
      <c r="M127" s="303"/>
      <c r="N127" s="303"/>
    </row>
    <row r="128" spans="1:14" ht="15" x14ac:dyDescent="0.55000000000000004">
      <c r="A128" s="411"/>
      <c r="B128" s="412"/>
      <c r="C128" s="412"/>
      <c r="D128" s="412"/>
      <c r="E128" s="412"/>
      <c r="F128" s="412"/>
      <c r="G128" s="412"/>
      <c r="H128" s="412"/>
      <c r="I128" s="412"/>
      <c r="J128" s="412"/>
      <c r="K128" s="412"/>
      <c r="L128" s="413"/>
      <c r="M128" s="303"/>
      <c r="N128" s="303"/>
    </row>
    <row r="129" spans="1:14" ht="15" x14ac:dyDescent="0.55000000000000004">
      <c r="A129" s="411"/>
      <c r="B129" s="412"/>
      <c r="C129" s="412"/>
      <c r="D129" s="412"/>
      <c r="E129" s="412"/>
      <c r="F129" s="412"/>
      <c r="G129" s="412"/>
      <c r="H129" s="412"/>
      <c r="I129" s="412"/>
      <c r="J129" s="412"/>
      <c r="K129" s="412"/>
      <c r="L129" s="413"/>
      <c r="M129" s="303"/>
      <c r="N129" s="303"/>
    </row>
    <row r="130" spans="1:14" ht="15" x14ac:dyDescent="0.55000000000000004">
      <c r="A130" s="411"/>
      <c r="B130" s="412"/>
      <c r="C130" s="412"/>
      <c r="D130" s="412"/>
      <c r="E130" s="412"/>
      <c r="F130" s="412"/>
      <c r="G130" s="412"/>
      <c r="H130" s="412"/>
      <c r="I130" s="412"/>
      <c r="J130" s="412"/>
      <c r="K130" s="412"/>
      <c r="L130" s="413"/>
      <c r="M130" s="303"/>
      <c r="N130" s="303"/>
    </row>
    <row r="131" spans="1:14" ht="15" x14ac:dyDescent="0.55000000000000004">
      <c r="A131" s="411"/>
      <c r="B131" s="412"/>
      <c r="C131" s="412"/>
      <c r="D131" s="412"/>
      <c r="E131" s="412"/>
      <c r="F131" s="412"/>
      <c r="G131" s="412"/>
      <c r="H131" s="412"/>
      <c r="I131" s="412"/>
      <c r="J131" s="412"/>
      <c r="K131" s="412"/>
      <c r="L131" s="413"/>
      <c r="M131" s="303"/>
      <c r="N131" s="303"/>
    </row>
    <row r="132" spans="1:14" ht="15.3" thickBot="1" x14ac:dyDescent="0.6">
      <c r="A132" s="414"/>
      <c r="B132" s="415"/>
      <c r="C132" s="415"/>
      <c r="D132" s="415"/>
      <c r="E132" s="415"/>
      <c r="F132" s="415"/>
      <c r="G132" s="415"/>
      <c r="H132" s="415"/>
      <c r="I132" s="415"/>
      <c r="J132" s="415"/>
      <c r="K132" s="415"/>
      <c r="L132" s="416"/>
      <c r="M132" s="303"/>
      <c r="N132" s="303"/>
    </row>
    <row r="133" spans="1:14" ht="15" x14ac:dyDescent="0.55000000000000004">
      <c r="A133" s="297"/>
      <c r="B133" s="297"/>
      <c r="C133" s="297"/>
      <c r="D133" s="297"/>
      <c r="E133" s="297"/>
      <c r="F133" s="297"/>
      <c r="G133" s="297"/>
      <c r="H133" s="297"/>
      <c r="I133" s="297"/>
      <c r="J133" s="297"/>
      <c r="K133" s="297"/>
      <c r="L133" s="297"/>
      <c r="M133" s="303"/>
      <c r="N133" s="303"/>
    </row>
    <row r="134" spans="1:14" ht="15" x14ac:dyDescent="0.55000000000000004">
      <c r="A134" s="302"/>
      <c r="B134" s="302"/>
      <c r="C134" s="303"/>
      <c r="D134" s="303"/>
      <c r="E134" s="303"/>
      <c r="F134" s="37"/>
      <c r="G134" s="302"/>
      <c r="H134" s="302"/>
      <c r="I134" s="303"/>
      <c r="J134" s="303"/>
      <c r="K134" s="303"/>
      <c r="L134" s="37"/>
      <c r="M134" s="303"/>
      <c r="N134" s="303"/>
    </row>
    <row r="135" spans="1:14" ht="15.3" thickBot="1" x14ac:dyDescent="0.6">
      <c r="A135" s="302"/>
      <c r="B135" s="302"/>
      <c r="C135" s="303"/>
      <c r="D135" s="303"/>
      <c r="E135" s="303"/>
      <c r="F135" s="37"/>
      <c r="G135" s="302"/>
      <c r="H135" s="302"/>
      <c r="I135" s="303"/>
      <c r="J135" s="303"/>
      <c r="K135" s="303"/>
      <c r="L135" s="37"/>
      <c r="M135" s="303"/>
      <c r="N135" s="303"/>
    </row>
    <row r="136" spans="1:14" ht="15" x14ac:dyDescent="0.55000000000000004">
      <c r="A136" s="459"/>
      <c r="B136" s="460"/>
      <c r="C136" s="460"/>
      <c r="D136" s="460"/>
      <c r="E136" s="460"/>
      <c r="F136" s="460"/>
      <c r="G136" s="460"/>
      <c r="H136" s="460"/>
      <c r="I136" s="460"/>
      <c r="J136" s="460"/>
      <c r="K136" s="460"/>
      <c r="L136" s="460"/>
      <c r="M136" s="461"/>
      <c r="N136" s="303"/>
    </row>
    <row r="137" spans="1:14" ht="15" x14ac:dyDescent="0.55000000000000004">
      <c r="A137" s="462"/>
      <c r="B137" s="463"/>
      <c r="C137" s="463"/>
      <c r="D137" s="463"/>
      <c r="E137" s="463"/>
      <c r="F137" s="463"/>
      <c r="G137" s="463"/>
      <c r="H137" s="463"/>
      <c r="I137" s="463"/>
      <c r="J137" s="463"/>
      <c r="K137" s="463"/>
      <c r="L137" s="463"/>
      <c r="M137" s="464"/>
      <c r="N137" s="303"/>
    </row>
    <row r="138" spans="1:14" ht="15" x14ac:dyDescent="0.55000000000000004">
      <c r="A138" s="462"/>
      <c r="B138" s="463"/>
      <c r="C138" s="463"/>
      <c r="D138" s="463"/>
      <c r="E138" s="463"/>
      <c r="F138" s="463"/>
      <c r="G138" s="463"/>
      <c r="H138" s="463"/>
      <c r="I138" s="463"/>
      <c r="J138" s="463"/>
      <c r="K138" s="463"/>
      <c r="L138" s="463"/>
      <c r="M138" s="464"/>
      <c r="N138" s="303"/>
    </row>
    <row r="139" spans="1:14" ht="15.3" thickBot="1" x14ac:dyDescent="0.6">
      <c r="A139" s="465"/>
      <c r="B139" s="466"/>
      <c r="C139" s="466"/>
      <c r="D139" s="466"/>
      <c r="E139" s="466"/>
      <c r="F139" s="466"/>
      <c r="G139" s="466"/>
      <c r="H139" s="466"/>
      <c r="I139" s="466"/>
      <c r="J139" s="466"/>
      <c r="K139" s="466"/>
      <c r="L139" s="466"/>
      <c r="M139" s="467"/>
      <c r="N139" s="37"/>
    </row>
    <row r="140" spans="1:14" ht="15" x14ac:dyDescent="0.55000000000000004">
      <c r="A140" s="70"/>
      <c r="B140" s="70"/>
      <c r="C140" s="70"/>
      <c r="D140" s="70"/>
      <c r="E140" s="70"/>
      <c r="F140" s="70"/>
      <c r="G140" s="70"/>
      <c r="H140" s="70"/>
      <c r="I140" s="70"/>
      <c r="J140" s="70"/>
      <c r="K140" s="70"/>
      <c r="L140" s="70"/>
      <c r="M140" s="70"/>
      <c r="N140" s="37"/>
    </row>
    <row r="141" spans="1:14" ht="15.75" customHeight="1" x14ac:dyDescent="0.55000000000000004">
      <c r="A141" s="303"/>
      <c r="B141" s="303"/>
      <c r="C141" s="303"/>
      <c r="D141" s="303"/>
      <c r="E141" s="303"/>
      <c r="F141" s="303"/>
      <c r="G141" s="303"/>
      <c r="H141" s="303"/>
      <c r="I141" s="303"/>
      <c r="J141" s="303"/>
      <c r="K141" s="303"/>
      <c r="L141" s="303"/>
      <c r="M141" s="303"/>
      <c r="N141" s="37"/>
    </row>
    <row r="142" spans="1:14" ht="21" customHeight="1" x14ac:dyDescent="0.55000000000000004">
      <c r="A142" s="244"/>
      <c r="B142" s="244"/>
      <c r="C142" s="32"/>
      <c r="D142" s="568" t="s">
        <v>48</v>
      </c>
      <c r="E142" s="568"/>
      <c r="F142" s="568"/>
      <c r="G142" s="568"/>
      <c r="H142" s="568"/>
      <c r="I142" s="568"/>
      <c r="J142" s="568"/>
      <c r="K142" s="32"/>
      <c r="L142" s="32"/>
      <c r="N142" s="37"/>
    </row>
    <row r="143" spans="1:14" ht="21" customHeight="1" x14ac:dyDescent="0.55000000000000004">
      <c r="A143" s="244"/>
      <c r="B143" s="244"/>
      <c r="C143" s="246"/>
      <c r="D143" s="568"/>
      <c r="E143" s="568"/>
      <c r="F143" s="568"/>
      <c r="G143" s="568"/>
      <c r="H143" s="568"/>
      <c r="I143" s="568"/>
      <c r="J143" s="568"/>
      <c r="K143" s="32"/>
      <c r="L143" s="32"/>
      <c r="N143" s="37"/>
    </row>
    <row r="144" spans="1:14" ht="21" customHeight="1" x14ac:dyDescent="0.55000000000000004">
      <c r="A144" s="244"/>
      <c r="B144" s="244"/>
      <c r="C144" s="246"/>
      <c r="D144" s="568"/>
      <c r="E144" s="568"/>
      <c r="F144" s="568"/>
      <c r="G144" s="568"/>
      <c r="H144" s="568"/>
      <c r="I144" s="568"/>
      <c r="J144" s="568"/>
      <c r="K144" s="32"/>
      <c r="L144" s="32"/>
      <c r="N144" s="37"/>
    </row>
    <row r="145" spans="1:31" ht="21" customHeight="1" x14ac:dyDescent="0.55000000000000004">
      <c r="A145" s="244"/>
      <c r="B145" s="244"/>
      <c r="C145" s="32"/>
      <c r="D145" s="569" t="s">
        <v>2682</v>
      </c>
      <c r="E145" s="569"/>
      <c r="F145" s="569"/>
      <c r="G145" s="569"/>
      <c r="H145" s="569"/>
      <c r="I145" s="569"/>
      <c r="J145" s="569"/>
      <c r="K145" s="32"/>
      <c r="L145" s="32"/>
      <c r="N145" s="37"/>
    </row>
    <row r="146" spans="1:31" ht="21" customHeight="1" x14ac:dyDescent="0.7">
      <c r="A146" s="244"/>
      <c r="B146" s="244"/>
      <c r="C146" s="247"/>
      <c r="D146" s="569"/>
      <c r="E146" s="569"/>
      <c r="F146" s="569"/>
      <c r="G146" s="569"/>
      <c r="H146" s="569"/>
      <c r="I146" s="569"/>
      <c r="J146" s="569"/>
      <c r="K146" s="245"/>
      <c r="L146" s="245"/>
      <c r="N146" s="37"/>
    </row>
    <row r="147" spans="1:31" ht="21" customHeight="1" x14ac:dyDescent="0.55000000000000004">
      <c r="A147" s="244"/>
      <c r="B147" s="244"/>
      <c r="C147" s="247"/>
      <c r="D147" s="569"/>
      <c r="E147" s="569"/>
      <c r="F147" s="569"/>
      <c r="G147" s="569"/>
      <c r="H147" s="569"/>
      <c r="I147" s="569"/>
      <c r="J147" s="569"/>
      <c r="K147" s="32"/>
      <c r="L147" s="32"/>
      <c r="N147" s="37"/>
    </row>
    <row r="148" spans="1:31" ht="15.75" customHeight="1" x14ac:dyDescent="0.55000000000000004">
      <c r="A148" s="244"/>
      <c r="B148" s="244"/>
      <c r="C148" s="247"/>
      <c r="D148" s="314"/>
      <c r="E148" s="314"/>
      <c r="F148" s="314"/>
      <c r="G148" s="314"/>
      <c r="H148" s="314"/>
      <c r="I148" s="314"/>
      <c r="J148" s="314"/>
      <c r="K148" s="32"/>
      <c r="L148" s="32"/>
      <c r="N148" s="37"/>
    </row>
    <row r="149" spans="1:31" ht="15.75" customHeight="1" thickBot="1" x14ac:dyDescent="0.6">
      <c r="A149" s="32"/>
      <c r="B149" s="32"/>
      <c r="C149" s="32"/>
      <c r="D149" s="32"/>
      <c r="E149" s="306"/>
      <c r="F149" s="306"/>
      <c r="G149" s="306"/>
      <c r="H149" s="306"/>
      <c r="I149" s="306"/>
      <c r="J149" s="306"/>
      <c r="K149" s="306"/>
      <c r="L149" s="306"/>
      <c r="M149" s="306"/>
      <c r="N149" s="37"/>
    </row>
    <row r="150" spans="1:31" ht="18.75" customHeight="1" thickBot="1" x14ac:dyDescent="0.6">
      <c r="A150" s="418" t="s">
        <v>2698</v>
      </c>
      <c r="B150" s="419"/>
      <c r="C150" s="419"/>
      <c r="D150" s="419"/>
      <c r="E150" s="419"/>
      <c r="F150" s="419"/>
      <c r="G150" s="419"/>
      <c r="H150" s="419"/>
      <c r="I150" s="419"/>
      <c r="J150" s="419"/>
      <c r="K150" s="419"/>
      <c r="L150" s="419"/>
      <c r="M150" s="420"/>
      <c r="S150" s="418" t="s">
        <v>2619</v>
      </c>
      <c r="T150" s="419"/>
      <c r="U150" s="419"/>
      <c r="V150" s="419"/>
      <c r="W150" s="419"/>
      <c r="X150" s="419"/>
      <c r="Y150" s="419"/>
      <c r="Z150" s="419"/>
      <c r="AA150" s="419"/>
      <c r="AB150" s="419"/>
      <c r="AC150" s="419"/>
      <c r="AD150" s="419"/>
      <c r="AE150" s="420"/>
    </row>
    <row r="151" spans="1:31" ht="33.299999999999997" thickBot="1" x14ac:dyDescent="0.6">
      <c r="A151" s="470" t="s">
        <v>0</v>
      </c>
      <c r="B151" s="471"/>
      <c r="C151" s="472" t="s">
        <v>2</v>
      </c>
      <c r="D151" s="471"/>
      <c r="E151" s="300" t="s">
        <v>1771</v>
      </c>
      <c r="F151" s="300" t="s">
        <v>1772</v>
      </c>
      <c r="G151" s="300" t="s">
        <v>1</v>
      </c>
      <c r="H151" s="472" t="s">
        <v>3</v>
      </c>
      <c r="I151" s="471"/>
      <c r="J151" s="472" t="s">
        <v>5</v>
      </c>
      <c r="K151" s="471"/>
      <c r="L151" s="182" t="s">
        <v>2623</v>
      </c>
      <c r="M151" s="27" t="s">
        <v>2621</v>
      </c>
      <c r="P151" s="99" t="s">
        <v>58</v>
      </c>
      <c r="Q151" s="99" t="s">
        <v>59</v>
      </c>
      <c r="S151" s="240" t="s">
        <v>2607</v>
      </c>
      <c r="T151" s="24" t="s">
        <v>2608</v>
      </c>
      <c r="U151" s="24" t="s">
        <v>2609</v>
      </c>
      <c r="V151" s="24" t="s">
        <v>2610</v>
      </c>
      <c r="W151" s="24" t="s">
        <v>2611</v>
      </c>
      <c r="X151" s="24" t="s">
        <v>2620</v>
      </c>
      <c r="Y151" s="24" t="s">
        <v>2613</v>
      </c>
      <c r="Z151" s="24" t="s">
        <v>2612</v>
      </c>
      <c r="AA151" s="24" t="s">
        <v>2614</v>
      </c>
      <c r="AB151" s="24" t="s">
        <v>2615</v>
      </c>
      <c r="AC151" s="24" t="s">
        <v>2616</v>
      </c>
      <c r="AD151" s="24" t="s">
        <v>2617</v>
      </c>
      <c r="AE151" s="25" t="s">
        <v>2618</v>
      </c>
    </row>
    <row r="152" spans="1:31" ht="15.75" customHeight="1" x14ac:dyDescent="0.55000000000000004">
      <c r="A152" s="582"/>
      <c r="B152" s="583"/>
      <c r="C152" s="566"/>
      <c r="D152" s="567"/>
      <c r="E152" s="313" t="str">
        <f>IF(A152="","",(2*$K$81*(1/SQRT(3)))+((0.0016%*ABS(A152))+0.000001450377377))</f>
        <v/>
      </c>
      <c r="F152" s="296" t="str">
        <f>IF(A152="","",ROUND(((A152+S152)-(A152-S152))/(2*E152),1)&amp;":1")</f>
        <v/>
      </c>
      <c r="G152" s="296" t="s">
        <v>2747</v>
      </c>
      <c r="H152" s="566" t="str">
        <f t="shared" ref="H152:H157" si="0">IF(A152="","",A152-C152)</f>
        <v/>
      </c>
      <c r="I152" s="567"/>
      <c r="J152" s="566">
        <f>IF(X152&lt;4,Y152,S152)</f>
        <v>0</v>
      </c>
      <c r="K152" s="567"/>
      <c r="L152" s="319" t="str">
        <f>IF(AD152="","",IF(AD152&lt;2%,"&lt; 2%", "&gt; 2%"))</f>
        <v/>
      </c>
      <c r="M152" s="310" t="str">
        <f>IF(H152="","",IF(ABS(H152)+ABS(E152)&lt;ABS(J152),"Pass",IF(ABS(H152)-ABS(E152)&gt;ABS(J152),"Fail",IF(AND(ABS(H152)+ABS(E152)&gt;ABS(J152),ABS(H152)-ABS(E152)&lt;ABS(J152)),"-",""))))</f>
        <v/>
      </c>
      <c r="P152" s="209">
        <f>IF(X152&lt;4,-Y152,-S152)</f>
        <v>0</v>
      </c>
      <c r="Q152" s="209">
        <f>IF(X152&lt;4,Y152,S152)</f>
        <v>0</v>
      </c>
      <c r="S152" s="241"/>
      <c r="T152" s="213"/>
      <c r="U152" s="214" t="str">
        <f t="shared" ref="U152:U157" si="1">IF(S152="","",E152)</f>
        <v/>
      </c>
      <c r="V152" s="214" t="str">
        <f t="shared" ref="V152:V157" si="2">IF(S152="","",_xlfn.NORM.S.INV((1+T152)/2))</f>
        <v/>
      </c>
      <c r="W152" s="214" t="str">
        <f t="shared" ref="W152:W157" si="3">IF(S152="","",SQRT((S152/V152)^2-U152^2))</f>
        <v/>
      </c>
      <c r="X152" s="301" t="str">
        <f t="shared" ref="X152:X157" si="4">IF(S152="","",ROUND(((A152+S152)-(A152-S152))/(2*E152),1))</f>
        <v/>
      </c>
      <c r="Y152" s="239">
        <f t="shared" ref="Y152:Y157" si="5">IF(X152&gt;=4,S152,S152-U152*(1.04-EXP(0.38*LN(X152)-0.54)))</f>
        <v>0</v>
      </c>
      <c r="Z152" s="214" t="str">
        <f t="shared" ref="Z152:Z157" si="6">IF(S152="","",SQRT(W152^2+U152^2))</f>
        <v/>
      </c>
      <c r="AA152" s="214" t="str">
        <f t="shared" ref="AA152:AA157" si="7">IF(S152="","",S152/W152)</f>
        <v/>
      </c>
      <c r="AB152" s="301" t="str">
        <f t="shared" ref="AB152:AB157" si="8">IF(S152="","",Y152/Z152)</f>
        <v/>
      </c>
      <c r="AC152" s="301" t="str">
        <f t="shared" ref="AC152:AC157" si="9">IF(S152="","",W152/Z152)</f>
        <v/>
      </c>
      <c r="AD152" s="213" t="str">
        <f>IF(S152="","",2*(BIVAR((-AA152),AB152,AC152)-BIVAR(-AA152,-AB152,AC152)))</f>
        <v/>
      </c>
      <c r="AE152" s="215" t="str">
        <f>IF(S152="","",2*(BIVAR(AA152,-AB152,AC152)-BIVAR(-AA152,-AB152,AC152)))</f>
        <v/>
      </c>
    </row>
    <row r="153" spans="1:31" ht="15.75" customHeight="1" x14ac:dyDescent="0.55000000000000004">
      <c r="A153" s="582"/>
      <c r="B153" s="583"/>
      <c r="C153" s="566"/>
      <c r="D153" s="567"/>
      <c r="E153" s="341" t="str">
        <f t="shared" ref="E153:E157" si="10">IF(A153="","",(2*$K$81*(1/SQRT(3)))+((0.0016%*ABS(A153))+0.000001450377377))</f>
        <v/>
      </c>
      <c r="F153" s="322" t="str">
        <f t="shared" ref="F153:F154" si="11">IF(A153="","",ROUND(((A153+S153)-(A153-S153))/(2*E153),1)&amp;":1")</f>
        <v/>
      </c>
      <c r="G153" s="322" t="s">
        <v>2699</v>
      </c>
      <c r="H153" s="566" t="str">
        <f t="shared" ref="H153:H154" si="12">IF(A153="","",A153-C153)</f>
        <v/>
      </c>
      <c r="I153" s="567"/>
      <c r="J153" s="566">
        <f t="shared" ref="J153:J154" si="13">IF(X153&lt;4,Y153,S153)</f>
        <v>0</v>
      </c>
      <c r="K153" s="567"/>
      <c r="L153" s="343" t="str">
        <f t="shared" ref="L153:L154" si="14">IF(AD153="","",IF(AD153&lt;2%,"&lt; 2%", "&gt; 2%"))</f>
        <v/>
      </c>
      <c r="M153" s="336" t="str">
        <f t="shared" ref="M153:M154" si="15">IF(H153="","",IF(ABS(H153)+ABS(E153)&lt;ABS(J153),"Pass",IF(ABS(H153)-ABS(E153)&gt;ABS(J153),"Fail",IF(AND(ABS(H153)+ABS(E153)&gt;ABS(J153),ABS(H153)-ABS(E153)&lt;ABS(J153)),"-",""))))</f>
        <v/>
      </c>
      <c r="P153" s="209">
        <f t="shared" ref="P153:P154" si="16">IF(X153&lt;4,-Y153,-S153)</f>
        <v>0</v>
      </c>
      <c r="Q153" s="209">
        <f t="shared" ref="Q153:Q154" si="17">IF(X153&lt;4,Y153,S153)</f>
        <v>0</v>
      </c>
      <c r="S153" s="344"/>
      <c r="T153" s="183"/>
      <c r="U153" s="341" t="str">
        <f t="shared" ref="U153:U154" si="18">IF(S153="","",E153)</f>
        <v/>
      </c>
      <c r="V153" s="341" t="str">
        <f t="shared" ref="V153:V154" si="19">IF(S153="","",_xlfn.NORM.S.INV((1+T153)/2))</f>
        <v/>
      </c>
      <c r="W153" s="341" t="str">
        <f t="shared" ref="W153:W154" si="20">IF(S153="","",SQRT((S153/V153)^2-U153^2))</f>
        <v/>
      </c>
      <c r="X153" s="322" t="str">
        <f t="shared" ref="X153:X154" si="21">IF(S153="","",ROUND(((A153+S153)-(A153-S153))/(2*E153),1))</f>
        <v/>
      </c>
      <c r="Y153" s="339">
        <f t="shared" ref="Y153:Y154" si="22">IF(X153&gt;=4,S153,S153-U153*(1.04-EXP(0.38*LN(X153)-0.54)))</f>
        <v>0</v>
      </c>
      <c r="Z153" s="341" t="str">
        <f t="shared" ref="Z153:Z154" si="23">IF(S153="","",SQRT(W153^2+U153^2))</f>
        <v/>
      </c>
      <c r="AA153" s="341" t="str">
        <f t="shared" ref="AA153:AA154" si="24">IF(S153="","",S153/W153)</f>
        <v/>
      </c>
      <c r="AB153" s="322" t="str">
        <f t="shared" ref="AB153:AB154" si="25">IF(S153="","",Y153/Z153)</f>
        <v/>
      </c>
      <c r="AC153" s="322" t="str">
        <f t="shared" ref="AC153:AC154" si="26">IF(S153="","",W153/Z153)</f>
        <v/>
      </c>
      <c r="AD153" s="183" t="str">
        <f>IF(S153="","",2*(BIVAR((-AA153),AB153,AC153)-BIVAR(-AA153,-AB153,AC153)))</f>
        <v/>
      </c>
      <c r="AE153" s="184" t="str">
        <f>IF(S153="","",2*(BIVAR(AA153,-AB153,AC153)-BIVAR(-AA153,-AB153,AC153)))</f>
        <v/>
      </c>
    </row>
    <row r="154" spans="1:31" ht="15.75" customHeight="1" x14ac:dyDescent="0.55000000000000004">
      <c r="A154" s="582"/>
      <c r="B154" s="583"/>
      <c r="C154" s="566"/>
      <c r="D154" s="567"/>
      <c r="E154" s="341" t="str">
        <f t="shared" si="10"/>
        <v/>
      </c>
      <c r="F154" s="322" t="str">
        <f t="shared" si="11"/>
        <v/>
      </c>
      <c r="G154" s="322" t="s">
        <v>2699</v>
      </c>
      <c r="H154" s="566" t="str">
        <f t="shared" si="12"/>
        <v/>
      </c>
      <c r="I154" s="567"/>
      <c r="J154" s="566">
        <f t="shared" si="13"/>
        <v>0</v>
      </c>
      <c r="K154" s="567"/>
      <c r="L154" s="343" t="str">
        <f t="shared" si="14"/>
        <v/>
      </c>
      <c r="M154" s="336" t="str">
        <f t="shared" si="15"/>
        <v/>
      </c>
      <c r="P154" s="209">
        <f t="shared" si="16"/>
        <v>0</v>
      </c>
      <c r="Q154" s="209">
        <f t="shared" si="17"/>
        <v>0</v>
      </c>
      <c r="S154" s="344"/>
      <c r="T154" s="183"/>
      <c r="U154" s="341" t="str">
        <f t="shared" si="18"/>
        <v/>
      </c>
      <c r="V154" s="341" t="str">
        <f t="shared" si="19"/>
        <v/>
      </c>
      <c r="W154" s="341" t="str">
        <f t="shared" si="20"/>
        <v/>
      </c>
      <c r="X154" s="322" t="str">
        <f t="shared" si="21"/>
        <v/>
      </c>
      <c r="Y154" s="339">
        <f t="shared" si="22"/>
        <v>0</v>
      </c>
      <c r="Z154" s="341" t="str">
        <f t="shared" si="23"/>
        <v/>
      </c>
      <c r="AA154" s="341" t="str">
        <f t="shared" si="24"/>
        <v/>
      </c>
      <c r="AB154" s="322" t="str">
        <f t="shared" si="25"/>
        <v/>
      </c>
      <c r="AC154" s="322" t="str">
        <f t="shared" si="26"/>
        <v/>
      </c>
      <c r="AD154" s="183" t="str">
        <f>IF(S154="","",2*(BIVAR((-AA154),AB154,AC154)-BIVAR(-AA154,-AB154,AC154)))</f>
        <v/>
      </c>
      <c r="AE154" s="184" t="str">
        <f>IF(S154="","",2*(BIVAR(AA154,-AB154,AC154)-BIVAR(-AA154,-AB154,AC154)))</f>
        <v/>
      </c>
    </row>
    <row r="155" spans="1:31" ht="15.75" customHeight="1" x14ac:dyDescent="0.55000000000000004">
      <c r="A155" s="582"/>
      <c r="B155" s="583"/>
      <c r="C155" s="566"/>
      <c r="D155" s="567"/>
      <c r="E155" s="313" t="str">
        <f t="shared" si="10"/>
        <v/>
      </c>
      <c r="F155" s="296" t="str">
        <f t="shared" ref="F155:F157" si="27">IF(A155="","",ROUND(((A155+S155)-(A155-S155))/(2*E155),1)&amp;":1")</f>
        <v/>
      </c>
      <c r="G155" s="296" t="s">
        <v>2699</v>
      </c>
      <c r="H155" s="566" t="str">
        <f t="shared" si="0"/>
        <v/>
      </c>
      <c r="I155" s="567"/>
      <c r="J155" s="566">
        <f t="shared" ref="J155:J157" si="28">IF(X155&lt;4,Y155,S155)</f>
        <v>0</v>
      </c>
      <c r="K155" s="567"/>
      <c r="L155" s="319" t="str">
        <f t="shared" ref="L155:L157" si="29">IF(AD155="","",IF(AD155&lt;2%,"&lt; 2%", "&gt; 2%"))</f>
        <v/>
      </c>
      <c r="M155" s="310" t="str">
        <f t="shared" ref="M155:M157" si="30">IF(H155="","",IF(ABS(H155)+ABS(E155)&lt;ABS(J155),"Pass",IF(ABS(H155)-ABS(E155)&gt;ABS(J155),"Fail",IF(AND(ABS(H155)+ABS(E155)&gt;ABS(J155),ABS(H155)-ABS(E155)&lt;ABS(J155)),"-",""))))</f>
        <v/>
      </c>
      <c r="P155" s="209">
        <f t="shared" ref="P155:P157" si="31">IF(X155&lt;4,-Y155,-S155)</f>
        <v>0</v>
      </c>
      <c r="Q155" s="209">
        <f t="shared" ref="Q155:Q157" si="32">IF(X155&lt;4,Y155,S155)</f>
        <v>0</v>
      </c>
      <c r="S155" s="318"/>
      <c r="T155" s="183"/>
      <c r="U155" s="313" t="str">
        <f t="shared" si="1"/>
        <v/>
      </c>
      <c r="V155" s="313" t="str">
        <f t="shared" si="2"/>
        <v/>
      </c>
      <c r="W155" s="313" t="str">
        <f t="shared" si="3"/>
        <v/>
      </c>
      <c r="X155" s="296" t="str">
        <f t="shared" si="4"/>
        <v/>
      </c>
      <c r="Y155" s="311">
        <f t="shared" si="5"/>
        <v>0</v>
      </c>
      <c r="Z155" s="313" t="str">
        <f t="shared" si="6"/>
        <v/>
      </c>
      <c r="AA155" s="313" t="str">
        <f t="shared" si="7"/>
        <v/>
      </c>
      <c r="AB155" s="296" t="str">
        <f t="shared" si="8"/>
        <v/>
      </c>
      <c r="AC155" s="296" t="str">
        <f t="shared" si="9"/>
        <v/>
      </c>
      <c r="AD155" s="183" t="str">
        <f>IF(S155="","",2*(BIVAR((-AA155),AB155,AC155)-BIVAR(-AA155,-AB155,AC155)))</f>
        <v/>
      </c>
      <c r="AE155" s="184" t="str">
        <f>IF(S155="","",2*(BIVAR(AA155,-AB155,AC155)-BIVAR(-AA155,-AB155,AC155)))</f>
        <v/>
      </c>
    </row>
    <row r="156" spans="1:31" ht="15.75" customHeight="1" x14ac:dyDescent="0.55000000000000004">
      <c r="A156" s="582"/>
      <c r="B156" s="583"/>
      <c r="C156" s="566"/>
      <c r="D156" s="567"/>
      <c r="E156" s="313" t="str">
        <f t="shared" si="10"/>
        <v/>
      </c>
      <c r="F156" s="296" t="str">
        <f t="shared" si="27"/>
        <v/>
      </c>
      <c r="G156" s="296" t="s">
        <v>2700</v>
      </c>
      <c r="H156" s="566" t="str">
        <f t="shared" si="0"/>
        <v/>
      </c>
      <c r="I156" s="567"/>
      <c r="J156" s="566">
        <f t="shared" si="28"/>
        <v>0</v>
      </c>
      <c r="K156" s="567"/>
      <c r="L156" s="319" t="str">
        <f t="shared" si="29"/>
        <v/>
      </c>
      <c r="M156" s="310" t="str">
        <f t="shared" si="30"/>
        <v/>
      </c>
      <c r="P156" s="209">
        <f t="shared" si="31"/>
        <v>0</v>
      </c>
      <c r="Q156" s="209">
        <f t="shared" si="32"/>
        <v>0</v>
      </c>
      <c r="S156" s="318"/>
      <c r="T156" s="183"/>
      <c r="U156" s="313" t="str">
        <f t="shared" si="1"/>
        <v/>
      </c>
      <c r="V156" s="313" t="str">
        <f t="shared" si="2"/>
        <v/>
      </c>
      <c r="W156" s="313" t="str">
        <f t="shared" si="3"/>
        <v/>
      </c>
      <c r="X156" s="296" t="str">
        <f t="shared" si="4"/>
        <v/>
      </c>
      <c r="Y156" s="311">
        <f t="shared" si="5"/>
        <v>0</v>
      </c>
      <c r="Z156" s="313" t="str">
        <f t="shared" si="6"/>
        <v/>
      </c>
      <c r="AA156" s="313" t="str">
        <f t="shared" si="7"/>
        <v/>
      </c>
      <c r="AB156" s="296" t="str">
        <f t="shared" si="8"/>
        <v/>
      </c>
      <c r="AC156" s="296" t="str">
        <f t="shared" si="9"/>
        <v/>
      </c>
      <c r="AD156" s="183" t="str">
        <f>IF(S156="","",2*(BIVAR((-AA156),AB156,AC156)-BIVAR(-AA156,-AB156,AC156)))</f>
        <v/>
      </c>
      <c r="AE156" s="184" t="str">
        <f>IF(S156="","",2*(BIVAR(AA156,-AB156,AC156)-BIVAR(-AA156,-AB156,AC156)))</f>
        <v/>
      </c>
    </row>
    <row r="157" spans="1:31" ht="15.75" customHeight="1" thickBot="1" x14ac:dyDescent="0.6">
      <c r="A157" s="576"/>
      <c r="B157" s="577"/>
      <c r="C157" s="578"/>
      <c r="D157" s="578"/>
      <c r="E157" s="317" t="str">
        <f t="shared" si="10"/>
        <v/>
      </c>
      <c r="F157" s="299" t="str">
        <f t="shared" si="27"/>
        <v/>
      </c>
      <c r="G157" s="299" t="s">
        <v>2700</v>
      </c>
      <c r="H157" s="578" t="str">
        <f t="shared" si="0"/>
        <v/>
      </c>
      <c r="I157" s="578"/>
      <c r="J157" s="579">
        <f t="shared" si="28"/>
        <v>0</v>
      </c>
      <c r="K157" s="580"/>
      <c r="L157" s="188" t="str">
        <f t="shared" si="29"/>
        <v/>
      </c>
      <c r="M157" s="309" t="str">
        <f t="shared" si="30"/>
        <v/>
      </c>
      <c r="P157" s="209">
        <f t="shared" si="31"/>
        <v>0</v>
      </c>
      <c r="Q157" s="209">
        <f t="shared" si="32"/>
        <v>0</v>
      </c>
      <c r="S157" s="315"/>
      <c r="T157" s="185"/>
      <c r="U157" s="317" t="str">
        <f t="shared" si="1"/>
        <v/>
      </c>
      <c r="V157" s="317" t="str">
        <f t="shared" si="2"/>
        <v/>
      </c>
      <c r="W157" s="317" t="str">
        <f t="shared" si="3"/>
        <v/>
      </c>
      <c r="X157" s="299" t="str">
        <f t="shared" si="4"/>
        <v/>
      </c>
      <c r="Y157" s="316">
        <f t="shared" si="5"/>
        <v>0</v>
      </c>
      <c r="Z157" s="317" t="str">
        <f t="shared" si="6"/>
        <v/>
      </c>
      <c r="AA157" s="317" t="str">
        <f t="shared" si="7"/>
        <v/>
      </c>
      <c r="AB157" s="299" t="str">
        <f t="shared" si="8"/>
        <v/>
      </c>
      <c r="AC157" s="299" t="str">
        <f t="shared" si="9"/>
        <v/>
      </c>
      <c r="AD157" s="185" t="str">
        <f>IF(S157="","",2*(BIVAR((-AA157),AB157,AC157)-BIVAR(-AA157,-AB157,AC157)))</f>
        <v/>
      </c>
      <c r="AE157" s="187" t="str">
        <f>IF(S157="","",2*(BIVAR(AA157,-AB157,AC157)-BIVAR(-AA157,-AB157,AC157)))</f>
        <v/>
      </c>
    </row>
    <row r="158" spans="1:31" ht="15.75" customHeight="1" x14ac:dyDescent="0.55000000000000004">
      <c r="A158" s="293"/>
      <c r="B158" s="293"/>
      <c r="C158" s="294"/>
      <c r="D158" s="294"/>
      <c r="E158" s="294"/>
      <c r="F158" s="324"/>
      <c r="G158" s="324"/>
      <c r="H158" s="294"/>
      <c r="I158" s="294"/>
      <c r="J158" s="294"/>
      <c r="K158" s="294"/>
      <c r="L158" s="324"/>
      <c r="M158" s="338"/>
      <c r="P158" s="209"/>
      <c r="Q158" s="209"/>
      <c r="S158" s="293"/>
      <c r="T158" s="295"/>
      <c r="U158" s="294"/>
      <c r="V158" s="294"/>
      <c r="W158" s="294"/>
      <c r="X158" s="324"/>
      <c r="Y158" s="293"/>
      <c r="Z158" s="294"/>
      <c r="AA158" s="294"/>
      <c r="AB158" s="324"/>
      <c r="AC158" s="324"/>
      <c r="AD158" s="295"/>
      <c r="AE158" s="295"/>
    </row>
    <row r="159" spans="1:31" ht="15.75" customHeight="1" thickBot="1" x14ac:dyDescent="0.6"/>
    <row r="160" spans="1:31" ht="18.75" customHeight="1" thickBot="1" x14ac:dyDescent="0.6">
      <c r="A160" s="418" t="s">
        <v>2748</v>
      </c>
      <c r="B160" s="419"/>
      <c r="C160" s="419"/>
      <c r="D160" s="419"/>
      <c r="E160" s="419"/>
      <c r="F160" s="419"/>
      <c r="G160" s="419"/>
      <c r="H160" s="419"/>
      <c r="I160" s="419"/>
      <c r="J160" s="419"/>
      <c r="K160" s="419"/>
      <c r="L160" s="419"/>
      <c r="M160" s="420"/>
      <c r="S160" s="418" t="s">
        <v>2619</v>
      </c>
      <c r="T160" s="419"/>
      <c r="U160" s="419"/>
      <c r="V160" s="419"/>
      <c r="W160" s="419"/>
      <c r="X160" s="419"/>
      <c r="Y160" s="419"/>
      <c r="Z160" s="419"/>
      <c r="AA160" s="419"/>
      <c r="AB160" s="419"/>
      <c r="AC160" s="419"/>
      <c r="AD160" s="419"/>
      <c r="AE160" s="420"/>
    </row>
    <row r="161" spans="1:31" ht="33.299999999999997" thickBot="1" x14ac:dyDescent="0.6">
      <c r="A161" s="470" t="s">
        <v>0</v>
      </c>
      <c r="B161" s="471"/>
      <c r="C161" s="472" t="s">
        <v>2</v>
      </c>
      <c r="D161" s="471"/>
      <c r="E161" s="320" t="s">
        <v>1771</v>
      </c>
      <c r="F161" s="320" t="s">
        <v>1772</v>
      </c>
      <c r="G161" s="320" t="s">
        <v>1</v>
      </c>
      <c r="H161" s="472" t="s">
        <v>3</v>
      </c>
      <c r="I161" s="471"/>
      <c r="J161" s="472" t="s">
        <v>5</v>
      </c>
      <c r="K161" s="471"/>
      <c r="L161" s="182" t="s">
        <v>2623</v>
      </c>
      <c r="M161" s="27" t="s">
        <v>2621</v>
      </c>
      <c r="P161" s="99" t="s">
        <v>58</v>
      </c>
      <c r="Q161" s="99" t="s">
        <v>59</v>
      </c>
      <c r="S161" s="240" t="s">
        <v>2607</v>
      </c>
      <c r="T161" s="24" t="s">
        <v>2608</v>
      </c>
      <c r="U161" s="24" t="s">
        <v>2609</v>
      </c>
      <c r="V161" s="24" t="s">
        <v>2610</v>
      </c>
      <c r="W161" s="24" t="s">
        <v>2611</v>
      </c>
      <c r="X161" s="24" t="s">
        <v>2620</v>
      </c>
      <c r="Y161" s="24" t="s">
        <v>2613</v>
      </c>
      <c r="Z161" s="24" t="s">
        <v>2612</v>
      </c>
      <c r="AA161" s="24" t="s">
        <v>2614</v>
      </c>
      <c r="AB161" s="24" t="s">
        <v>2615</v>
      </c>
      <c r="AC161" s="24" t="s">
        <v>2616</v>
      </c>
      <c r="AD161" s="24" t="s">
        <v>2617</v>
      </c>
      <c r="AE161" s="25" t="s">
        <v>2618</v>
      </c>
    </row>
    <row r="162" spans="1:31" ht="15.75" customHeight="1" x14ac:dyDescent="0.55000000000000004">
      <c r="A162" s="582"/>
      <c r="B162" s="583"/>
      <c r="C162" s="566"/>
      <c r="D162" s="567"/>
      <c r="E162" s="389" t="str">
        <f>IF(A162="","",(2*$K$81*(1/SQRT(3)))+((0.0016%*ABS(A162))+0.000001450377377))</f>
        <v/>
      </c>
      <c r="F162" s="322" t="str">
        <f>IF(A162="","",ROUND(((A162+S162)-(A162-S162))/(2*E162),1)&amp;":1")</f>
        <v/>
      </c>
      <c r="G162" s="322" t="s">
        <v>2749</v>
      </c>
      <c r="H162" s="566" t="str">
        <f t="shared" ref="H162:H168" si="33">IF(A162="","",A162-C162)</f>
        <v/>
      </c>
      <c r="I162" s="567"/>
      <c r="J162" s="566">
        <f>IF(X162&lt;4,Y162,S162)</f>
        <v>0</v>
      </c>
      <c r="K162" s="567"/>
      <c r="L162" s="343" t="str">
        <f>IF(AD162="","",IF(AD162&lt;2%,"&lt; 2%", "&gt; 2%"))</f>
        <v/>
      </c>
      <c r="M162" s="336" t="str">
        <f>IF(H162="","",IF(ABS(H162)+ABS(E162)&lt;ABS(J162),"Pass",IF(ABS(H162)-ABS(E162)&gt;ABS(J162),"Fail",IF(AND(ABS(H162)+ABS(E162)&gt;ABS(J162),ABS(H162)-ABS(E162)&lt;ABS(J162)),"-",""))))</f>
        <v/>
      </c>
      <c r="P162" s="209">
        <f>IF(X162&lt;4,-Y162,-S162)</f>
        <v>0</v>
      </c>
      <c r="Q162" s="209">
        <f>IF(X162&lt;4,Y162,S162)</f>
        <v>0</v>
      </c>
      <c r="S162" s="241"/>
      <c r="T162" s="213"/>
      <c r="U162" s="214" t="str">
        <f t="shared" ref="U162:U168" si="34">IF(S162="","",E162)</f>
        <v/>
      </c>
      <c r="V162" s="214" t="str">
        <f t="shared" ref="V162:V168" si="35">IF(S162="","",_xlfn.NORM.S.INV((1+T162)/2))</f>
        <v/>
      </c>
      <c r="W162" s="214" t="str">
        <f t="shared" ref="W162:W168" si="36">IF(S162="","",SQRT((S162/V162)^2-U162^2))</f>
        <v/>
      </c>
      <c r="X162" s="321" t="str">
        <f t="shared" ref="X162:X168" si="37">IF(S162="","",ROUND(((A162+S162)-(A162-S162))/(2*E162),1))</f>
        <v/>
      </c>
      <c r="Y162" s="239">
        <f t="shared" ref="Y162:Y168" si="38">IF(X162&gt;=4,S162,S162-U162*(1.04-EXP(0.38*LN(X162)-0.54)))</f>
        <v>0</v>
      </c>
      <c r="Z162" s="214" t="str">
        <f t="shared" ref="Z162:Z168" si="39">IF(S162="","",SQRT(W162^2+U162^2))</f>
        <v/>
      </c>
      <c r="AA162" s="214" t="str">
        <f t="shared" ref="AA162:AA168" si="40">IF(S162="","",S162/W162)</f>
        <v/>
      </c>
      <c r="AB162" s="321" t="str">
        <f t="shared" ref="AB162:AB168" si="41">IF(S162="","",Y162/Z162)</f>
        <v/>
      </c>
      <c r="AC162" s="321" t="str">
        <f t="shared" ref="AC162:AC168" si="42">IF(S162="","",W162/Z162)</f>
        <v/>
      </c>
      <c r="AD162" s="213" t="str">
        <f>IF(S162="","",2*(BIVAR((-AA162),AB162,AC162)-BIVAR(-AA162,-AB162,AC162)))</f>
        <v/>
      </c>
      <c r="AE162" s="215" t="str">
        <f>IF(S162="","",2*(BIVAR(AA162,-AB162,AC162)-BIVAR(-AA162,-AB162,AC162)))</f>
        <v/>
      </c>
    </row>
    <row r="163" spans="1:31" ht="15.75" customHeight="1" x14ac:dyDescent="0.55000000000000004">
      <c r="A163" s="582"/>
      <c r="B163" s="583"/>
      <c r="C163" s="566"/>
      <c r="D163" s="567"/>
      <c r="E163" s="341" t="str">
        <f t="shared" ref="E163:E168" si="43">IF(A163="","",(2*$K$81*(1/SQRT(3)))+((0.0016%*ABS(A163))+0.000001450377377))</f>
        <v/>
      </c>
      <c r="F163" s="322" t="str">
        <f t="shared" ref="F163:F164" si="44">IF(A163="","",ROUND(((A163+S163)-(A163-S163))/(2*E163),1)&amp;":1")</f>
        <v/>
      </c>
      <c r="G163" s="322" t="s">
        <v>2749</v>
      </c>
      <c r="H163" s="566" t="str">
        <f t="shared" ref="H163:H164" si="45">IF(A163="","",A163-C163)</f>
        <v/>
      </c>
      <c r="I163" s="567"/>
      <c r="J163" s="566">
        <f t="shared" ref="J163:J164" si="46">IF(X163&lt;4,Y163,S163)</f>
        <v>0</v>
      </c>
      <c r="K163" s="567"/>
      <c r="L163" s="343" t="str">
        <f t="shared" ref="L163:L164" si="47">IF(AD163="","",IF(AD163&lt;2%,"&lt; 2%", "&gt; 2%"))</f>
        <v/>
      </c>
      <c r="M163" s="336" t="str">
        <f t="shared" ref="M163:M164" si="48">IF(H163="","",IF(ABS(H163)+ABS(E163)&lt;ABS(J163),"Pass",IF(ABS(H163)-ABS(E163)&gt;ABS(J163),"Fail",IF(AND(ABS(H163)+ABS(E163)&gt;ABS(J163),ABS(H163)-ABS(E163)&lt;ABS(J163)),"-",""))))</f>
        <v/>
      </c>
      <c r="P163" s="209">
        <f t="shared" ref="P163:P164" si="49">IF(X163&lt;4,-Y163,-S163)</f>
        <v>0</v>
      </c>
      <c r="Q163" s="209">
        <f t="shared" ref="Q163:Q164" si="50">IF(X163&lt;4,Y163,S163)</f>
        <v>0</v>
      </c>
      <c r="S163" s="344"/>
      <c r="T163" s="183"/>
      <c r="U163" s="341" t="str">
        <f t="shared" ref="U163:U164" si="51">IF(S163="","",E163)</f>
        <v/>
      </c>
      <c r="V163" s="341" t="str">
        <f t="shared" ref="V163:V164" si="52">IF(S163="","",_xlfn.NORM.S.INV((1+T163)/2))</f>
        <v/>
      </c>
      <c r="W163" s="341" t="str">
        <f t="shared" ref="W163:W164" si="53">IF(S163="","",SQRT((S163/V163)^2-U163^2))</f>
        <v/>
      </c>
      <c r="X163" s="322" t="str">
        <f t="shared" ref="X163:X164" si="54">IF(S163="","",ROUND(((A163+S163)-(A163-S163))/(2*E163),1))</f>
        <v/>
      </c>
      <c r="Y163" s="339">
        <f t="shared" ref="Y163:Y164" si="55">IF(X163&gt;=4,S163,S163-U163*(1.04-EXP(0.38*LN(X163)-0.54)))</f>
        <v>0</v>
      </c>
      <c r="Z163" s="341" t="str">
        <f t="shared" ref="Z163:Z164" si="56">IF(S163="","",SQRT(W163^2+U163^2))</f>
        <v/>
      </c>
      <c r="AA163" s="341" t="str">
        <f t="shared" ref="AA163:AA164" si="57">IF(S163="","",S163/W163)</f>
        <v/>
      </c>
      <c r="AB163" s="322" t="str">
        <f t="shared" ref="AB163:AB164" si="58">IF(S163="","",Y163/Z163)</f>
        <v/>
      </c>
      <c r="AC163" s="322" t="str">
        <f t="shared" ref="AC163:AC164" si="59">IF(S163="","",W163/Z163)</f>
        <v/>
      </c>
      <c r="AD163" s="183" t="str">
        <f>IF(S163="","",2*(BIVAR((-AA163),AB163,AC163)-BIVAR(-AA163,-AB163,AC163)))</f>
        <v/>
      </c>
      <c r="AE163" s="184" t="str">
        <f>IF(S163="","",2*(BIVAR(AA163,-AB163,AC163)-BIVAR(-AA163,-AB163,AC163)))</f>
        <v/>
      </c>
    </row>
    <row r="164" spans="1:31" ht="15.75" customHeight="1" x14ac:dyDescent="0.55000000000000004">
      <c r="A164" s="582"/>
      <c r="B164" s="583"/>
      <c r="C164" s="566"/>
      <c r="D164" s="567"/>
      <c r="E164" s="341" t="str">
        <f t="shared" si="43"/>
        <v/>
      </c>
      <c r="F164" s="322" t="str">
        <f t="shared" si="44"/>
        <v/>
      </c>
      <c r="G164" s="322" t="s">
        <v>2750</v>
      </c>
      <c r="H164" s="566" t="str">
        <f t="shared" si="45"/>
        <v/>
      </c>
      <c r="I164" s="567"/>
      <c r="J164" s="566">
        <f t="shared" si="46"/>
        <v>0</v>
      </c>
      <c r="K164" s="567"/>
      <c r="L164" s="343" t="str">
        <f t="shared" si="47"/>
        <v/>
      </c>
      <c r="M164" s="336" t="str">
        <f t="shared" si="48"/>
        <v/>
      </c>
      <c r="P164" s="209">
        <f t="shared" si="49"/>
        <v>0</v>
      </c>
      <c r="Q164" s="209">
        <f t="shared" si="50"/>
        <v>0</v>
      </c>
      <c r="S164" s="344"/>
      <c r="T164" s="183"/>
      <c r="U164" s="341" t="str">
        <f t="shared" si="51"/>
        <v/>
      </c>
      <c r="V164" s="341" t="str">
        <f t="shared" si="52"/>
        <v/>
      </c>
      <c r="W164" s="341" t="str">
        <f t="shared" si="53"/>
        <v/>
      </c>
      <c r="X164" s="322" t="str">
        <f t="shared" si="54"/>
        <v/>
      </c>
      <c r="Y164" s="339">
        <f t="shared" si="55"/>
        <v>0</v>
      </c>
      <c r="Z164" s="341" t="str">
        <f t="shared" si="56"/>
        <v/>
      </c>
      <c r="AA164" s="341" t="str">
        <f t="shared" si="57"/>
        <v/>
      </c>
      <c r="AB164" s="322" t="str">
        <f t="shared" si="58"/>
        <v/>
      </c>
      <c r="AC164" s="322" t="str">
        <f t="shared" si="59"/>
        <v/>
      </c>
      <c r="AD164" s="183" t="str">
        <f>IF(S164="","",2*(BIVAR((-AA164),AB164,AC164)-BIVAR(-AA164,-AB164,AC164)))</f>
        <v/>
      </c>
      <c r="AE164" s="184" t="str">
        <f>IF(S164="","",2*(BIVAR(AA164,-AB164,AC164)-BIVAR(-AA164,-AB164,AC164)))</f>
        <v/>
      </c>
    </row>
    <row r="165" spans="1:31" ht="15.75" customHeight="1" x14ac:dyDescent="0.55000000000000004">
      <c r="A165" s="582"/>
      <c r="B165" s="583"/>
      <c r="C165" s="566"/>
      <c r="D165" s="567"/>
      <c r="E165" s="341" t="str">
        <f t="shared" si="43"/>
        <v/>
      </c>
      <c r="F165" s="322" t="str">
        <f t="shared" ref="F165:F168" si="60">IF(A165="","",ROUND(((A165+S165)-(A165-S165))/(2*E165),1)&amp;":1")</f>
        <v/>
      </c>
      <c r="G165" s="322" t="s">
        <v>2750</v>
      </c>
      <c r="H165" s="566" t="str">
        <f t="shared" si="33"/>
        <v/>
      </c>
      <c r="I165" s="567"/>
      <c r="J165" s="566">
        <f t="shared" ref="J165:J168" si="61">IF(X165&lt;4,Y165,S165)</f>
        <v>0</v>
      </c>
      <c r="K165" s="567"/>
      <c r="L165" s="343" t="str">
        <f t="shared" ref="L165:L168" si="62">IF(AD165="","",IF(AD165&lt;2%,"&lt; 2%", "&gt; 2%"))</f>
        <v/>
      </c>
      <c r="M165" s="336" t="str">
        <f t="shared" ref="M165:M168" si="63">IF(H165="","",IF(ABS(H165)+ABS(E165)&lt;ABS(J165),"Pass",IF(ABS(H165)-ABS(E165)&gt;ABS(J165),"Fail",IF(AND(ABS(H165)+ABS(E165)&gt;ABS(J165),ABS(H165)-ABS(E165)&lt;ABS(J165)),"-",""))))</f>
        <v/>
      </c>
      <c r="P165" s="209">
        <f t="shared" ref="P165:P168" si="64">IF(X165&lt;4,-Y165,-S165)</f>
        <v>0</v>
      </c>
      <c r="Q165" s="209">
        <f t="shared" ref="Q165:Q168" si="65">IF(X165&lt;4,Y165,S165)</f>
        <v>0</v>
      </c>
      <c r="S165" s="344"/>
      <c r="T165" s="183"/>
      <c r="U165" s="341" t="str">
        <f t="shared" si="34"/>
        <v/>
      </c>
      <c r="V165" s="341" t="str">
        <f t="shared" si="35"/>
        <v/>
      </c>
      <c r="W165" s="341" t="str">
        <f t="shared" si="36"/>
        <v/>
      </c>
      <c r="X165" s="322" t="str">
        <f t="shared" si="37"/>
        <v/>
      </c>
      <c r="Y165" s="339">
        <f t="shared" si="38"/>
        <v>0</v>
      </c>
      <c r="Z165" s="341" t="str">
        <f t="shared" si="39"/>
        <v/>
      </c>
      <c r="AA165" s="341" t="str">
        <f t="shared" si="40"/>
        <v/>
      </c>
      <c r="AB165" s="322" t="str">
        <f t="shared" si="41"/>
        <v/>
      </c>
      <c r="AC165" s="322" t="str">
        <f t="shared" si="42"/>
        <v/>
      </c>
      <c r="AD165" s="183" t="str">
        <f>IF(S165="","",2*(BIVAR((-AA165),AB165,AC165)-BIVAR(-AA165,-AB165,AC165)))</f>
        <v/>
      </c>
      <c r="AE165" s="184" t="str">
        <f>IF(S165="","",2*(BIVAR(AA165,-AB165,AC165)-BIVAR(-AA165,-AB165,AC165)))</f>
        <v/>
      </c>
    </row>
    <row r="166" spans="1:31" ht="15.75" customHeight="1" x14ac:dyDescent="0.55000000000000004">
      <c r="A166" s="582"/>
      <c r="B166" s="583"/>
      <c r="C166" s="566"/>
      <c r="D166" s="567"/>
      <c r="E166" s="341" t="str">
        <f t="shared" si="43"/>
        <v/>
      </c>
      <c r="F166" s="322" t="str">
        <f t="shared" si="60"/>
        <v/>
      </c>
      <c r="G166" s="322" t="s">
        <v>2750</v>
      </c>
      <c r="H166" s="566" t="str">
        <f t="shared" si="33"/>
        <v/>
      </c>
      <c r="I166" s="567"/>
      <c r="J166" s="566">
        <f t="shared" si="61"/>
        <v>0</v>
      </c>
      <c r="K166" s="567"/>
      <c r="L166" s="343" t="str">
        <f t="shared" si="62"/>
        <v/>
      </c>
      <c r="M166" s="336" t="str">
        <f t="shared" si="63"/>
        <v/>
      </c>
      <c r="P166" s="209">
        <f t="shared" si="64"/>
        <v>0</v>
      </c>
      <c r="Q166" s="209">
        <f t="shared" si="65"/>
        <v>0</v>
      </c>
      <c r="S166" s="344"/>
      <c r="T166" s="183"/>
      <c r="U166" s="341" t="str">
        <f t="shared" si="34"/>
        <v/>
      </c>
      <c r="V166" s="341" t="str">
        <f t="shared" si="35"/>
        <v/>
      </c>
      <c r="W166" s="341" t="str">
        <f t="shared" si="36"/>
        <v/>
      </c>
      <c r="X166" s="322" t="str">
        <f t="shared" si="37"/>
        <v/>
      </c>
      <c r="Y166" s="339">
        <f t="shared" si="38"/>
        <v>0</v>
      </c>
      <c r="Z166" s="341" t="str">
        <f t="shared" si="39"/>
        <v/>
      </c>
      <c r="AA166" s="341" t="str">
        <f t="shared" si="40"/>
        <v/>
      </c>
      <c r="AB166" s="322" t="str">
        <f t="shared" si="41"/>
        <v/>
      </c>
      <c r="AC166" s="322" t="str">
        <f t="shared" si="42"/>
        <v/>
      </c>
      <c r="AD166" s="183" t="str">
        <f>IF(S166="","",2*(BIVAR((-AA166),AB166,AC166)-BIVAR(-AA166,-AB166,AC166)))</f>
        <v/>
      </c>
      <c r="AE166" s="184" t="str">
        <f>IF(S166="","",2*(BIVAR(AA166,-AB166,AC166)-BIVAR(-AA166,-AB166,AC166)))</f>
        <v/>
      </c>
    </row>
    <row r="167" spans="1:31" ht="15.75" customHeight="1" x14ac:dyDescent="0.55000000000000004">
      <c r="A167" s="582"/>
      <c r="B167" s="583"/>
      <c r="C167" s="566"/>
      <c r="D167" s="567"/>
      <c r="E167" s="341" t="str">
        <f t="shared" si="43"/>
        <v/>
      </c>
      <c r="F167" s="322" t="str">
        <f t="shared" si="60"/>
        <v/>
      </c>
      <c r="G167" s="322" t="s">
        <v>2751</v>
      </c>
      <c r="H167" s="566" t="str">
        <f t="shared" si="33"/>
        <v/>
      </c>
      <c r="I167" s="567"/>
      <c r="J167" s="566">
        <f t="shared" si="61"/>
        <v>0</v>
      </c>
      <c r="K167" s="567"/>
      <c r="L167" s="343" t="str">
        <f t="shared" si="62"/>
        <v/>
      </c>
      <c r="M167" s="336" t="str">
        <f t="shared" si="63"/>
        <v/>
      </c>
      <c r="P167" s="209">
        <f t="shared" si="64"/>
        <v>0</v>
      </c>
      <c r="Q167" s="209">
        <f t="shared" si="65"/>
        <v>0</v>
      </c>
      <c r="S167" s="344"/>
      <c r="T167" s="183"/>
      <c r="U167" s="341" t="str">
        <f t="shared" si="34"/>
        <v/>
      </c>
      <c r="V167" s="341" t="str">
        <f t="shared" si="35"/>
        <v/>
      </c>
      <c r="W167" s="341" t="str">
        <f t="shared" si="36"/>
        <v/>
      </c>
      <c r="X167" s="322" t="str">
        <f t="shared" si="37"/>
        <v/>
      </c>
      <c r="Y167" s="339">
        <f t="shared" si="38"/>
        <v>0</v>
      </c>
      <c r="Z167" s="341" t="str">
        <f t="shared" si="39"/>
        <v/>
      </c>
      <c r="AA167" s="341" t="str">
        <f t="shared" si="40"/>
        <v/>
      </c>
      <c r="AB167" s="322" t="str">
        <f t="shared" si="41"/>
        <v/>
      </c>
      <c r="AC167" s="322" t="str">
        <f t="shared" si="42"/>
        <v/>
      </c>
      <c r="AD167" s="183" t="str">
        <f>IF(S167="","",2*(BIVAR((-AA167),AB167,AC167)-BIVAR(-AA167,-AB167,AC167)))</f>
        <v/>
      </c>
      <c r="AE167" s="184" t="str">
        <f>IF(S167="","",2*(BIVAR(AA167,-AB167,AC167)-BIVAR(-AA167,-AB167,AC167)))</f>
        <v/>
      </c>
    </row>
    <row r="168" spans="1:31" ht="15.75" customHeight="1" thickBot="1" x14ac:dyDescent="0.6">
      <c r="A168" s="576"/>
      <c r="B168" s="577"/>
      <c r="C168" s="578"/>
      <c r="D168" s="578"/>
      <c r="E168" s="347" t="str">
        <f t="shared" si="43"/>
        <v/>
      </c>
      <c r="F168" s="323" t="str">
        <f t="shared" si="60"/>
        <v/>
      </c>
      <c r="G168" s="323" t="s">
        <v>2751</v>
      </c>
      <c r="H168" s="578" t="str">
        <f t="shared" si="33"/>
        <v/>
      </c>
      <c r="I168" s="578"/>
      <c r="J168" s="579">
        <f t="shared" si="61"/>
        <v>0</v>
      </c>
      <c r="K168" s="580"/>
      <c r="L168" s="188" t="str">
        <f t="shared" si="62"/>
        <v/>
      </c>
      <c r="M168" s="337" t="str">
        <f t="shared" si="63"/>
        <v/>
      </c>
      <c r="P168" s="209">
        <f t="shared" si="64"/>
        <v>0</v>
      </c>
      <c r="Q168" s="209">
        <f t="shared" si="65"/>
        <v>0</v>
      </c>
      <c r="S168" s="345"/>
      <c r="T168" s="185"/>
      <c r="U168" s="347" t="str">
        <f t="shared" si="34"/>
        <v/>
      </c>
      <c r="V168" s="347" t="str">
        <f t="shared" si="35"/>
        <v/>
      </c>
      <c r="W168" s="347" t="str">
        <f t="shared" si="36"/>
        <v/>
      </c>
      <c r="X168" s="323" t="str">
        <f t="shared" si="37"/>
        <v/>
      </c>
      <c r="Y168" s="346">
        <f t="shared" si="38"/>
        <v>0</v>
      </c>
      <c r="Z168" s="347" t="str">
        <f t="shared" si="39"/>
        <v/>
      </c>
      <c r="AA168" s="347" t="str">
        <f t="shared" si="40"/>
        <v/>
      </c>
      <c r="AB168" s="323" t="str">
        <f t="shared" si="41"/>
        <v/>
      </c>
      <c r="AC168" s="323" t="str">
        <f t="shared" si="42"/>
        <v/>
      </c>
      <c r="AD168" s="185" t="str">
        <f>IF(S168="","",2*(BIVAR((-AA168),AB168,AC168)-BIVAR(-AA168,-AB168,AC168)))</f>
        <v/>
      </c>
      <c r="AE168" s="187" t="str">
        <f>IF(S168="","",2*(BIVAR(AA168,-AB168,AC168)-BIVAR(-AA168,-AB168,AC168)))</f>
        <v/>
      </c>
    </row>
    <row r="169" spans="1:31" ht="15.75" customHeight="1" x14ac:dyDescent="0.55000000000000004">
      <c r="A169" s="293"/>
      <c r="B169" s="293"/>
      <c r="C169" s="294"/>
      <c r="D169" s="294"/>
      <c r="E169" s="294"/>
      <c r="F169" s="324"/>
      <c r="G169" s="324"/>
      <c r="H169" s="294"/>
      <c r="I169" s="294"/>
      <c r="J169" s="294"/>
      <c r="K169" s="294"/>
      <c r="L169" s="324"/>
      <c r="M169" s="338"/>
      <c r="P169" s="209"/>
      <c r="Q169" s="209"/>
      <c r="S169" s="293"/>
      <c r="T169" s="295"/>
      <c r="U169" s="294"/>
      <c r="V169" s="294"/>
      <c r="W169" s="294"/>
      <c r="X169" s="324"/>
      <c r="Y169" s="293"/>
      <c r="Z169" s="294"/>
      <c r="AA169" s="294"/>
      <c r="AB169" s="324"/>
      <c r="AC169" s="324"/>
      <c r="AD169" s="295"/>
      <c r="AE169" s="295"/>
    </row>
    <row r="170" spans="1:31" ht="15.75" customHeight="1" thickBot="1" x14ac:dyDescent="0.6"/>
    <row r="171" spans="1:31" ht="18.75" customHeight="1" thickBot="1" x14ac:dyDescent="0.6">
      <c r="A171" s="418" t="s">
        <v>2704</v>
      </c>
      <c r="B171" s="419"/>
      <c r="C171" s="419"/>
      <c r="D171" s="419"/>
      <c r="E171" s="419"/>
      <c r="F171" s="419"/>
      <c r="G171" s="419"/>
      <c r="H171" s="419"/>
      <c r="I171" s="419"/>
      <c r="J171" s="419"/>
      <c r="K171" s="419"/>
      <c r="L171" s="419"/>
      <c r="M171" s="420"/>
      <c r="S171" s="418" t="s">
        <v>2619</v>
      </c>
      <c r="T171" s="419"/>
      <c r="U171" s="419"/>
      <c r="V171" s="419"/>
      <c r="W171" s="419"/>
      <c r="X171" s="419"/>
      <c r="Y171" s="419"/>
      <c r="Z171" s="419"/>
      <c r="AA171" s="419"/>
      <c r="AB171" s="419"/>
      <c r="AC171" s="419"/>
      <c r="AD171" s="419"/>
      <c r="AE171" s="420"/>
    </row>
    <row r="172" spans="1:31" ht="33.299999999999997" thickBot="1" x14ac:dyDescent="0.6">
      <c r="A172" s="470" t="s">
        <v>0</v>
      </c>
      <c r="B172" s="471"/>
      <c r="C172" s="472" t="s">
        <v>2</v>
      </c>
      <c r="D172" s="471"/>
      <c r="E172" s="300" t="s">
        <v>1771</v>
      </c>
      <c r="F172" s="300" t="s">
        <v>1772</v>
      </c>
      <c r="G172" s="300" t="s">
        <v>1</v>
      </c>
      <c r="H172" s="472" t="s">
        <v>3</v>
      </c>
      <c r="I172" s="471"/>
      <c r="J172" s="472" t="s">
        <v>5</v>
      </c>
      <c r="K172" s="471"/>
      <c r="L172" s="182" t="s">
        <v>2623</v>
      </c>
      <c r="M172" s="27" t="s">
        <v>2621</v>
      </c>
      <c r="P172" s="99" t="s">
        <v>58</v>
      </c>
      <c r="Q172" s="99" t="s">
        <v>59</v>
      </c>
      <c r="S172" s="240" t="s">
        <v>2607</v>
      </c>
      <c r="T172" s="24" t="s">
        <v>2608</v>
      </c>
      <c r="U172" s="24" t="s">
        <v>2609</v>
      </c>
      <c r="V172" s="24" t="s">
        <v>2610</v>
      </c>
      <c r="W172" s="24" t="s">
        <v>2611</v>
      </c>
      <c r="X172" s="24" t="s">
        <v>2620</v>
      </c>
      <c r="Y172" s="24" t="s">
        <v>2613</v>
      </c>
      <c r="Z172" s="24" t="s">
        <v>2612</v>
      </c>
      <c r="AA172" s="24" t="s">
        <v>2614</v>
      </c>
      <c r="AB172" s="24" t="s">
        <v>2615</v>
      </c>
      <c r="AC172" s="24" t="s">
        <v>2616</v>
      </c>
      <c r="AD172" s="24" t="s">
        <v>2617</v>
      </c>
      <c r="AE172" s="25" t="s">
        <v>2618</v>
      </c>
    </row>
    <row r="173" spans="1:31" ht="15.75" customHeight="1" x14ac:dyDescent="0.55000000000000004">
      <c r="A173" s="582"/>
      <c r="B173" s="583"/>
      <c r="C173" s="566"/>
      <c r="D173" s="567"/>
      <c r="E173" s="389" t="str">
        <f>IF(A173="","",(2*$K$81*(1/SQRT(3)))+((0.0016%*ABS(A173))+0.000001450377377))</f>
        <v/>
      </c>
      <c r="F173" s="296" t="str">
        <f>IF(A173="","",ROUND(((A173+S173)-(A173-S173))/(2*E173),1)&amp;":1")</f>
        <v/>
      </c>
      <c r="G173" s="296" t="s">
        <v>2701</v>
      </c>
      <c r="H173" s="566" t="str">
        <f t="shared" ref="H173:H177" si="66">IF(A173="","",A173-C173)</f>
        <v/>
      </c>
      <c r="I173" s="567"/>
      <c r="J173" s="566">
        <f>IF(X173&lt;4,Y173,S173)</f>
        <v>0</v>
      </c>
      <c r="K173" s="567"/>
      <c r="L173" s="319" t="str">
        <f>IF(AD173="","",IF(AD173&lt;2%,"&lt; 2%", "&gt; 2%"))</f>
        <v/>
      </c>
      <c r="M173" s="310" t="str">
        <f>IF(H173="","",IF(ABS(H173)+ABS(E173)&lt;ABS(J173),"Pass",IF(ABS(H173)-ABS(E173)&gt;ABS(J173),"Fail",IF(AND(ABS(H173)+ABS(E173)&gt;ABS(J173),ABS(H173)-ABS(E173)&lt;ABS(J173)),"-",""))))</f>
        <v/>
      </c>
      <c r="P173" s="209">
        <f>IF(X173&lt;4,-Y173,-S173)</f>
        <v>0</v>
      </c>
      <c r="Q173" s="209">
        <f>IF(X173&lt;4,Y173,S173)</f>
        <v>0</v>
      </c>
      <c r="S173" s="241"/>
      <c r="T173" s="213"/>
      <c r="U173" s="214" t="str">
        <f t="shared" ref="U173:U177" si="67">IF(S173="","",E173)</f>
        <v/>
      </c>
      <c r="V173" s="214" t="str">
        <f t="shared" ref="V173:V177" si="68">IF(S173="","",_xlfn.NORM.S.INV((1+T173)/2))</f>
        <v/>
      </c>
      <c r="W173" s="214" t="str">
        <f t="shared" ref="W173:W177" si="69">IF(S173="","",SQRT((S173/V173)^2-U173^2))</f>
        <v/>
      </c>
      <c r="X173" s="301" t="str">
        <f t="shared" ref="X173:X177" si="70">IF(S173="","",ROUND(((A173+S173)-(A173-S173))/(2*E173),1))</f>
        <v/>
      </c>
      <c r="Y173" s="239">
        <f t="shared" ref="Y173:Y177" si="71">IF(X173&gt;=4,S173,S173-U173*(1.04-EXP(0.38*LN(X173)-0.54)))</f>
        <v>0</v>
      </c>
      <c r="Z173" s="214" t="str">
        <f t="shared" ref="Z173:Z177" si="72">IF(S173="","",SQRT(W173^2+U173^2))</f>
        <v/>
      </c>
      <c r="AA173" s="214" t="str">
        <f t="shared" ref="AA173:AA177" si="73">IF(S173="","",S173/W173)</f>
        <v/>
      </c>
      <c r="AB173" s="301" t="str">
        <f t="shared" ref="AB173:AB177" si="74">IF(S173="","",Y173/Z173)</f>
        <v/>
      </c>
      <c r="AC173" s="301" t="str">
        <f t="shared" ref="AC173:AC177" si="75">IF(S173="","",W173/Z173)</f>
        <v/>
      </c>
      <c r="AD173" s="213" t="str">
        <f>IF(S173="","",2*(BIVAR((-AA173),AB173,AC173)-BIVAR(-AA173,-AB173,AC173)))</f>
        <v/>
      </c>
      <c r="AE173" s="215" t="str">
        <f>IF(S173="","",2*(BIVAR(AA173,-AB173,AC173)-BIVAR(-AA173,-AB173,AC173)))</f>
        <v/>
      </c>
    </row>
    <row r="174" spans="1:31" ht="15.75" customHeight="1" x14ac:dyDescent="0.55000000000000004">
      <c r="A174" s="582"/>
      <c r="B174" s="583"/>
      <c r="C174" s="566"/>
      <c r="D174" s="567"/>
      <c r="E174" s="313" t="str">
        <f t="shared" ref="E174:E177" si="76">IF(A174="","",(2*$K$81*(1/SQRT(3)))+((0.0016%*ABS(A174))+0.000001450377377))</f>
        <v/>
      </c>
      <c r="F174" s="296" t="str">
        <f t="shared" ref="F174:F177" si="77">IF(A174="","",ROUND(((A174+S174)-(A174-S174))/(2*E174),1)&amp;":1")</f>
        <v/>
      </c>
      <c r="G174" s="296" t="s">
        <v>2702</v>
      </c>
      <c r="H174" s="566" t="str">
        <f t="shared" si="66"/>
        <v/>
      </c>
      <c r="I174" s="567"/>
      <c r="J174" s="566">
        <f t="shared" ref="J174:J177" si="78">IF(X174&lt;4,Y174,S174)</f>
        <v>0</v>
      </c>
      <c r="K174" s="567"/>
      <c r="L174" s="319" t="str">
        <f t="shared" ref="L174:L177" si="79">IF(AD174="","",IF(AD174&lt;2%,"&lt; 2%", "&gt; 2%"))</f>
        <v/>
      </c>
      <c r="M174" s="310" t="str">
        <f t="shared" ref="M174:M177" si="80">IF(H174="","",IF(ABS(H174)+ABS(E174)&lt;ABS(J174),"Pass",IF(ABS(H174)-ABS(E174)&gt;ABS(J174),"Fail",IF(AND(ABS(H174)+ABS(E174)&gt;ABS(J174),ABS(H174)-ABS(E174)&lt;ABS(J174)),"-",""))))</f>
        <v/>
      </c>
      <c r="P174" s="209">
        <f t="shared" ref="P174:P177" si="81">IF(X174&lt;4,-Y174,-S174)</f>
        <v>0</v>
      </c>
      <c r="Q174" s="209">
        <f t="shared" ref="Q174:Q177" si="82">IF(X174&lt;4,Y174,S174)</f>
        <v>0</v>
      </c>
      <c r="S174" s="318"/>
      <c r="T174" s="183"/>
      <c r="U174" s="313" t="str">
        <f t="shared" si="67"/>
        <v/>
      </c>
      <c r="V174" s="313" t="str">
        <f t="shared" si="68"/>
        <v/>
      </c>
      <c r="W174" s="313" t="str">
        <f t="shared" si="69"/>
        <v/>
      </c>
      <c r="X174" s="296" t="str">
        <f t="shared" si="70"/>
        <v/>
      </c>
      <c r="Y174" s="311">
        <f t="shared" si="71"/>
        <v>0</v>
      </c>
      <c r="Z174" s="313" t="str">
        <f t="shared" si="72"/>
        <v/>
      </c>
      <c r="AA174" s="313" t="str">
        <f t="shared" si="73"/>
        <v/>
      </c>
      <c r="AB174" s="296" t="str">
        <f t="shared" si="74"/>
        <v/>
      </c>
      <c r="AC174" s="296" t="str">
        <f t="shared" si="75"/>
        <v/>
      </c>
      <c r="AD174" s="183" t="str">
        <f>IF(S174="","",2*(BIVAR((-AA174),AB174,AC174)-BIVAR(-AA174,-AB174,AC174)))</f>
        <v/>
      </c>
      <c r="AE174" s="184" t="str">
        <f>IF(S174="","",2*(BIVAR(AA174,-AB174,AC174)-BIVAR(-AA174,-AB174,AC174)))</f>
        <v/>
      </c>
    </row>
    <row r="175" spans="1:31" ht="15.75" customHeight="1" x14ac:dyDescent="0.55000000000000004">
      <c r="A175" s="582"/>
      <c r="B175" s="583"/>
      <c r="C175" s="566"/>
      <c r="D175" s="567"/>
      <c r="E175" s="313" t="str">
        <f t="shared" si="76"/>
        <v/>
      </c>
      <c r="F175" s="296" t="str">
        <f t="shared" si="77"/>
        <v/>
      </c>
      <c r="G175" s="296" t="s">
        <v>2702</v>
      </c>
      <c r="H175" s="566" t="str">
        <f t="shared" si="66"/>
        <v/>
      </c>
      <c r="I175" s="567"/>
      <c r="J175" s="566">
        <f t="shared" si="78"/>
        <v>0</v>
      </c>
      <c r="K175" s="567"/>
      <c r="L175" s="319" t="str">
        <f t="shared" si="79"/>
        <v/>
      </c>
      <c r="M175" s="310" t="str">
        <f t="shared" si="80"/>
        <v/>
      </c>
      <c r="P175" s="209">
        <f t="shared" si="81"/>
        <v>0</v>
      </c>
      <c r="Q175" s="209">
        <f t="shared" si="82"/>
        <v>0</v>
      </c>
      <c r="S175" s="318"/>
      <c r="T175" s="183"/>
      <c r="U175" s="313" t="str">
        <f t="shared" si="67"/>
        <v/>
      </c>
      <c r="V175" s="313" t="str">
        <f t="shared" si="68"/>
        <v/>
      </c>
      <c r="W175" s="313" t="str">
        <f t="shared" si="69"/>
        <v/>
      </c>
      <c r="X175" s="296" t="str">
        <f t="shared" si="70"/>
        <v/>
      </c>
      <c r="Y175" s="311">
        <f t="shared" si="71"/>
        <v>0</v>
      </c>
      <c r="Z175" s="313" t="str">
        <f t="shared" si="72"/>
        <v/>
      </c>
      <c r="AA175" s="313" t="str">
        <f t="shared" si="73"/>
        <v/>
      </c>
      <c r="AB175" s="296" t="str">
        <f t="shared" si="74"/>
        <v/>
      </c>
      <c r="AC175" s="296" t="str">
        <f t="shared" si="75"/>
        <v/>
      </c>
      <c r="AD175" s="183" t="str">
        <f>IF(S175="","",2*(BIVAR((-AA175),AB175,AC175)-BIVAR(-AA175,-AB175,AC175)))</f>
        <v/>
      </c>
      <c r="AE175" s="184" t="str">
        <f>IF(S175="","",2*(BIVAR(AA175,-AB175,AC175)-BIVAR(-AA175,-AB175,AC175)))</f>
        <v/>
      </c>
    </row>
    <row r="176" spans="1:31" ht="15.75" customHeight="1" x14ac:dyDescent="0.55000000000000004">
      <c r="A176" s="582"/>
      <c r="B176" s="583"/>
      <c r="C176" s="566"/>
      <c r="D176" s="567"/>
      <c r="E176" s="313" t="str">
        <f t="shared" si="76"/>
        <v/>
      </c>
      <c r="F176" s="296" t="str">
        <f t="shared" si="77"/>
        <v/>
      </c>
      <c r="G176" s="296" t="s">
        <v>2702</v>
      </c>
      <c r="H176" s="566" t="str">
        <f t="shared" si="66"/>
        <v/>
      </c>
      <c r="I176" s="567"/>
      <c r="J176" s="566">
        <f t="shared" si="78"/>
        <v>0</v>
      </c>
      <c r="K176" s="567"/>
      <c r="L176" s="319" t="str">
        <f t="shared" si="79"/>
        <v/>
      </c>
      <c r="M176" s="310" t="str">
        <f t="shared" si="80"/>
        <v/>
      </c>
      <c r="P176" s="209">
        <f t="shared" si="81"/>
        <v>0</v>
      </c>
      <c r="Q176" s="209">
        <f t="shared" si="82"/>
        <v>0</v>
      </c>
      <c r="S176" s="318"/>
      <c r="T176" s="183"/>
      <c r="U176" s="313" t="str">
        <f t="shared" si="67"/>
        <v/>
      </c>
      <c r="V176" s="313" t="str">
        <f t="shared" si="68"/>
        <v/>
      </c>
      <c r="W176" s="313" t="str">
        <f t="shared" si="69"/>
        <v/>
      </c>
      <c r="X176" s="296" t="str">
        <f t="shared" si="70"/>
        <v/>
      </c>
      <c r="Y176" s="311">
        <f t="shared" si="71"/>
        <v>0</v>
      </c>
      <c r="Z176" s="313" t="str">
        <f t="shared" si="72"/>
        <v/>
      </c>
      <c r="AA176" s="313" t="str">
        <f t="shared" si="73"/>
        <v/>
      </c>
      <c r="AB176" s="296" t="str">
        <f t="shared" si="74"/>
        <v/>
      </c>
      <c r="AC176" s="296" t="str">
        <f t="shared" si="75"/>
        <v/>
      </c>
      <c r="AD176" s="183" t="str">
        <f>IF(S176="","",2*(BIVAR((-AA176),AB176,AC176)-BIVAR(-AA176,-AB176,AC176)))</f>
        <v/>
      </c>
      <c r="AE176" s="184" t="str">
        <f>IF(S176="","",2*(BIVAR(AA176,-AB176,AC176)-BIVAR(-AA176,-AB176,AC176)))</f>
        <v/>
      </c>
    </row>
    <row r="177" spans="1:31" ht="15.75" customHeight="1" thickBot="1" x14ac:dyDescent="0.6">
      <c r="A177" s="576"/>
      <c r="B177" s="577"/>
      <c r="C177" s="578"/>
      <c r="D177" s="578"/>
      <c r="E177" s="317" t="str">
        <f t="shared" si="76"/>
        <v/>
      </c>
      <c r="F177" s="299" t="str">
        <f t="shared" si="77"/>
        <v/>
      </c>
      <c r="G177" s="299" t="s">
        <v>2752</v>
      </c>
      <c r="H177" s="578" t="str">
        <f t="shared" si="66"/>
        <v/>
      </c>
      <c r="I177" s="578"/>
      <c r="J177" s="579">
        <f t="shared" si="78"/>
        <v>0</v>
      </c>
      <c r="K177" s="580"/>
      <c r="L177" s="188" t="str">
        <f t="shared" si="79"/>
        <v/>
      </c>
      <c r="M177" s="309" t="str">
        <f t="shared" si="80"/>
        <v/>
      </c>
      <c r="P177" s="209">
        <f t="shared" si="81"/>
        <v>0</v>
      </c>
      <c r="Q177" s="209">
        <f t="shared" si="82"/>
        <v>0</v>
      </c>
      <c r="S177" s="315"/>
      <c r="T177" s="185"/>
      <c r="U177" s="317" t="str">
        <f t="shared" si="67"/>
        <v/>
      </c>
      <c r="V177" s="317" t="str">
        <f t="shared" si="68"/>
        <v/>
      </c>
      <c r="W177" s="317" t="str">
        <f t="shared" si="69"/>
        <v/>
      </c>
      <c r="X177" s="299" t="str">
        <f t="shared" si="70"/>
        <v/>
      </c>
      <c r="Y177" s="316">
        <f t="shared" si="71"/>
        <v>0</v>
      </c>
      <c r="Z177" s="317" t="str">
        <f t="shared" si="72"/>
        <v/>
      </c>
      <c r="AA177" s="317" t="str">
        <f t="shared" si="73"/>
        <v/>
      </c>
      <c r="AB177" s="299" t="str">
        <f t="shared" si="74"/>
        <v/>
      </c>
      <c r="AC177" s="299" t="str">
        <f t="shared" si="75"/>
        <v/>
      </c>
      <c r="AD177" s="185" t="str">
        <f>IF(S177="","",2*(BIVAR((-AA177),AB177,AC177)-BIVAR(-AA177,-AB177,AC177)))</f>
        <v/>
      </c>
      <c r="AE177" s="187" t="str">
        <f>IF(S177="","",2*(BIVAR(AA177,-AB177,AC177)-BIVAR(-AA177,-AB177,AC177)))</f>
        <v/>
      </c>
    </row>
    <row r="178" spans="1:31" ht="15.75" customHeight="1" x14ac:dyDescent="0.55000000000000004">
      <c r="A178" s="293"/>
      <c r="B178" s="293"/>
      <c r="C178" s="294"/>
      <c r="D178" s="294"/>
      <c r="E178" s="294"/>
      <c r="F178" s="298"/>
      <c r="G178" s="298"/>
      <c r="H178" s="294"/>
      <c r="I178" s="294"/>
      <c r="J178" s="294"/>
      <c r="K178" s="294"/>
      <c r="L178" s="298"/>
      <c r="M178" s="308"/>
      <c r="P178" s="209"/>
      <c r="Q178" s="209"/>
      <c r="S178" s="293"/>
      <c r="T178" s="295"/>
      <c r="U178" s="294"/>
      <c r="V178" s="294"/>
      <c r="W178" s="294"/>
      <c r="X178" s="298"/>
      <c r="Y178" s="293"/>
      <c r="Z178" s="294"/>
      <c r="AA178" s="294"/>
      <c r="AB178" s="298"/>
      <c r="AC178" s="298"/>
      <c r="AD178" s="295"/>
      <c r="AE178" s="295"/>
    </row>
    <row r="179" spans="1:31" ht="15.75" customHeight="1" thickBot="1" x14ac:dyDescent="0.6"/>
    <row r="180" spans="1:31" ht="18.75" customHeight="1" thickBot="1" x14ac:dyDescent="0.6">
      <c r="A180" s="418" t="s">
        <v>2753</v>
      </c>
      <c r="B180" s="419"/>
      <c r="C180" s="419"/>
      <c r="D180" s="419"/>
      <c r="E180" s="419"/>
      <c r="F180" s="419"/>
      <c r="G180" s="419"/>
      <c r="H180" s="419"/>
      <c r="I180" s="419"/>
      <c r="J180" s="419"/>
      <c r="K180" s="419"/>
      <c r="L180" s="419"/>
      <c r="M180" s="420"/>
      <c r="S180" s="418" t="s">
        <v>2619</v>
      </c>
      <c r="T180" s="419"/>
      <c r="U180" s="419"/>
      <c r="V180" s="419"/>
      <c r="W180" s="419"/>
      <c r="X180" s="419"/>
      <c r="Y180" s="419"/>
      <c r="Z180" s="419"/>
      <c r="AA180" s="419"/>
      <c r="AB180" s="419"/>
      <c r="AC180" s="419"/>
      <c r="AD180" s="419"/>
      <c r="AE180" s="420"/>
    </row>
    <row r="181" spans="1:31" ht="33.299999999999997" thickBot="1" x14ac:dyDescent="0.6">
      <c r="A181" s="470" t="s">
        <v>0</v>
      </c>
      <c r="B181" s="471"/>
      <c r="C181" s="472" t="s">
        <v>2</v>
      </c>
      <c r="D181" s="471"/>
      <c r="E181" s="300" t="s">
        <v>1771</v>
      </c>
      <c r="F181" s="300" t="s">
        <v>1772</v>
      </c>
      <c r="G181" s="300" t="s">
        <v>1</v>
      </c>
      <c r="H181" s="472" t="s">
        <v>3</v>
      </c>
      <c r="I181" s="471"/>
      <c r="J181" s="472" t="s">
        <v>5</v>
      </c>
      <c r="K181" s="471"/>
      <c r="L181" s="182" t="s">
        <v>2623</v>
      </c>
      <c r="M181" s="27" t="s">
        <v>2621</v>
      </c>
      <c r="P181" s="99" t="s">
        <v>58</v>
      </c>
      <c r="Q181" s="99" t="s">
        <v>59</v>
      </c>
      <c r="S181" s="240" t="s">
        <v>2607</v>
      </c>
      <c r="T181" s="24" t="s">
        <v>2608</v>
      </c>
      <c r="U181" s="24" t="s">
        <v>2609</v>
      </c>
      <c r="V181" s="24" t="s">
        <v>2610</v>
      </c>
      <c r="W181" s="24" t="s">
        <v>2611</v>
      </c>
      <c r="X181" s="24" t="s">
        <v>2620</v>
      </c>
      <c r="Y181" s="24" t="s">
        <v>2613</v>
      </c>
      <c r="Z181" s="24" t="s">
        <v>2612</v>
      </c>
      <c r="AA181" s="24" t="s">
        <v>2614</v>
      </c>
      <c r="AB181" s="24" t="s">
        <v>2615</v>
      </c>
      <c r="AC181" s="24" t="s">
        <v>2616</v>
      </c>
      <c r="AD181" s="24" t="s">
        <v>2617</v>
      </c>
      <c r="AE181" s="25" t="s">
        <v>2618</v>
      </c>
    </row>
    <row r="182" spans="1:31" ht="15.75" customHeight="1" x14ac:dyDescent="0.55000000000000004">
      <c r="A182" s="582"/>
      <c r="B182" s="583"/>
      <c r="C182" s="566"/>
      <c r="D182" s="567"/>
      <c r="E182" s="389" t="str">
        <f>IF(A182="","",(2*$K$81*(1/SQRT(3)))+((0.0016%*ABS(A182))+0.000001450377377))</f>
        <v/>
      </c>
      <c r="F182" s="296" t="str">
        <f>IF(A182="","",ROUND(((A182+S182)-(A182-S182))/(2*E182),1)&amp;":1")</f>
        <v/>
      </c>
      <c r="G182" s="296" t="s">
        <v>2692</v>
      </c>
      <c r="H182" s="566" t="str">
        <f t="shared" ref="H182:H188" si="83">IF(A182="","",A182-C182)</f>
        <v/>
      </c>
      <c r="I182" s="567"/>
      <c r="J182" s="566">
        <f>IF(X182&lt;4,Y182,S182)</f>
        <v>0</v>
      </c>
      <c r="K182" s="567"/>
      <c r="L182" s="319" t="str">
        <f>IF(AD182="","",IF(AD182&lt;2%,"&lt; 2%", "&gt; 2%"))</f>
        <v/>
      </c>
      <c r="M182" s="310" t="str">
        <f>IF(H182="","",IF(ABS(H182)+ABS(E182)&lt;ABS(J182),"Pass",IF(ABS(H182)-ABS(E182)&gt;ABS(J182),"Fail",IF(AND(ABS(H182)+ABS(E182)&gt;ABS(J182),ABS(H182)-ABS(E182)&lt;ABS(J182)),"-",""))))</f>
        <v/>
      </c>
      <c r="P182" s="209">
        <f>IF(X182&lt;4,-Y182,-S182)</f>
        <v>0</v>
      </c>
      <c r="Q182" s="209">
        <f>IF(X182&lt;4,Y182,S182)</f>
        <v>0</v>
      </c>
      <c r="S182" s="241"/>
      <c r="T182" s="213"/>
      <c r="U182" s="214" t="str">
        <f t="shared" ref="U182:U188" si="84">IF(S182="","",E182)</f>
        <v/>
      </c>
      <c r="V182" s="214" t="str">
        <f t="shared" ref="V182:V188" si="85">IF(S182="","",_xlfn.NORM.S.INV((1+T182)/2))</f>
        <v/>
      </c>
      <c r="W182" s="214" t="str">
        <f t="shared" ref="W182:W188" si="86">IF(S182="","",SQRT((S182/V182)^2-U182^2))</f>
        <v/>
      </c>
      <c r="X182" s="301" t="str">
        <f t="shared" ref="X182:X188" si="87">IF(S182="","",ROUND(((A182+S182)-(A182-S182))/(2*E182),1))</f>
        <v/>
      </c>
      <c r="Y182" s="239">
        <f t="shared" ref="Y182:Y188" si="88">IF(X182&gt;=4,S182,S182-U182*(1.04-EXP(0.38*LN(X182)-0.54)))</f>
        <v>0</v>
      </c>
      <c r="Z182" s="214" t="str">
        <f t="shared" ref="Z182:Z188" si="89">IF(S182="","",SQRT(W182^2+U182^2))</f>
        <v/>
      </c>
      <c r="AA182" s="214" t="str">
        <f t="shared" ref="AA182:AA188" si="90">IF(S182="","",S182/W182)</f>
        <v/>
      </c>
      <c r="AB182" s="301" t="str">
        <f t="shared" ref="AB182:AB188" si="91">IF(S182="","",Y182/Z182)</f>
        <v/>
      </c>
      <c r="AC182" s="301" t="str">
        <f t="shared" ref="AC182:AC188" si="92">IF(S182="","",W182/Z182)</f>
        <v/>
      </c>
      <c r="AD182" s="213" t="str">
        <f>IF(S182="","",2*(BIVAR((-AA182),AB182,AC182)-BIVAR(-AA182,-AB182,AC182)))</f>
        <v/>
      </c>
      <c r="AE182" s="215" t="str">
        <f>IF(S182="","",2*(BIVAR(AA182,-AB182,AC182)-BIVAR(-AA182,-AB182,AC182)))</f>
        <v/>
      </c>
    </row>
    <row r="183" spans="1:31" ht="15.75" customHeight="1" x14ac:dyDescent="0.55000000000000004">
      <c r="A183" s="582"/>
      <c r="B183" s="583"/>
      <c r="C183" s="566"/>
      <c r="D183" s="567"/>
      <c r="E183" s="313" t="str">
        <f t="shared" ref="E183:E188" si="93">IF(A183="","",(2*$K$81*(1/SQRT(3)))+((0.0016%*ABS(A183))+0.000001450377377))</f>
        <v/>
      </c>
      <c r="F183" s="296" t="str">
        <f t="shared" ref="F183:F188" si="94">IF(A183="","",ROUND(((A183+S183)-(A183-S183))/(2*E183),1)&amp;":1")</f>
        <v/>
      </c>
      <c r="G183" s="296" t="s">
        <v>2705</v>
      </c>
      <c r="H183" s="566" t="str">
        <f t="shared" si="83"/>
        <v/>
      </c>
      <c r="I183" s="567"/>
      <c r="J183" s="566">
        <f t="shared" ref="J183:J188" si="95">IF(X183&lt;4,Y183,S183)</f>
        <v>0</v>
      </c>
      <c r="K183" s="567"/>
      <c r="L183" s="319" t="str">
        <f t="shared" ref="L183:L188" si="96">IF(AD183="","",IF(AD183&lt;2%,"&lt; 2%", "&gt; 2%"))</f>
        <v/>
      </c>
      <c r="M183" s="310" t="str">
        <f t="shared" ref="M183:M188" si="97">IF(H183="","",IF(ABS(H183)+ABS(E183)&lt;ABS(J183),"Pass",IF(ABS(H183)-ABS(E183)&gt;ABS(J183),"Fail",IF(AND(ABS(H183)+ABS(E183)&gt;ABS(J183),ABS(H183)-ABS(E183)&lt;ABS(J183)),"-",""))))</f>
        <v/>
      </c>
      <c r="P183" s="209">
        <f t="shared" ref="P183:P188" si="98">IF(X183&lt;4,-Y183,-S183)</f>
        <v>0</v>
      </c>
      <c r="Q183" s="209">
        <f t="shared" ref="Q183:Q188" si="99">IF(X183&lt;4,Y183,S183)</f>
        <v>0</v>
      </c>
      <c r="S183" s="318"/>
      <c r="T183" s="183"/>
      <c r="U183" s="313" t="str">
        <f t="shared" si="84"/>
        <v/>
      </c>
      <c r="V183" s="313" t="str">
        <f t="shared" si="85"/>
        <v/>
      </c>
      <c r="W183" s="313" t="str">
        <f t="shared" si="86"/>
        <v/>
      </c>
      <c r="X183" s="296" t="str">
        <f t="shared" si="87"/>
        <v/>
      </c>
      <c r="Y183" s="311">
        <f t="shared" si="88"/>
        <v>0</v>
      </c>
      <c r="Z183" s="313" t="str">
        <f t="shared" si="89"/>
        <v/>
      </c>
      <c r="AA183" s="313" t="str">
        <f t="shared" si="90"/>
        <v/>
      </c>
      <c r="AB183" s="296" t="str">
        <f t="shared" si="91"/>
        <v/>
      </c>
      <c r="AC183" s="296" t="str">
        <f t="shared" si="92"/>
        <v/>
      </c>
      <c r="AD183" s="183" t="str">
        <f>IF(S183="","",2*(BIVAR((-AA183),AB183,AC183)-BIVAR(-AA183,-AB183,AC183)))</f>
        <v/>
      </c>
      <c r="AE183" s="184" t="str">
        <f>IF(S183="","",2*(BIVAR(AA183,-AB183,AC183)-BIVAR(-AA183,-AB183,AC183)))</f>
        <v/>
      </c>
    </row>
    <row r="184" spans="1:31" ht="15.75" customHeight="1" x14ac:dyDescent="0.55000000000000004">
      <c r="A184" s="582"/>
      <c r="B184" s="583"/>
      <c r="C184" s="566"/>
      <c r="D184" s="567"/>
      <c r="E184" s="313" t="str">
        <f t="shared" si="93"/>
        <v/>
      </c>
      <c r="F184" s="296" t="str">
        <f t="shared" si="94"/>
        <v/>
      </c>
      <c r="G184" s="296" t="s">
        <v>2705</v>
      </c>
      <c r="H184" s="566" t="str">
        <f t="shared" si="83"/>
        <v/>
      </c>
      <c r="I184" s="567"/>
      <c r="J184" s="566">
        <f t="shared" si="95"/>
        <v>0</v>
      </c>
      <c r="K184" s="567"/>
      <c r="L184" s="319" t="str">
        <f t="shared" si="96"/>
        <v/>
      </c>
      <c r="M184" s="310" t="str">
        <f t="shared" si="97"/>
        <v/>
      </c>
      <c r="P184" s="209">
        <f t="shared" si="98"/>
        <v>0</v>
      </c>
      <c r="Q184" s="209">
        <f t="shared" si="99"/>
        <v>0</v>
      </c>
      <c r="S184" s="318"/>
      <c r="T184" s="183"/>
      <c r="U184" s="313" t="str">
        <f t="shared" si="84"/>
        <v/>
      </c>
      <c r="V184" s="313" t="str">
        <f t="shared" si="85"/>
        <v/>
      </c>
      <c r="W184" s="313" t="str">
        <f t="shared" si="86"/>
        <v/>
      </c>
      <c r="X184" s="296" t="str">
        <f t="shared" si="87"/>
        <v/>
      </c>
      <c r="Y184" s="311">
        <f t="shared" si="88"/>
        <v>0</v>
      </c>
      <c r="Z184" s="313" t="str">
        <f t="shared" si="89"/>
        <v/>
      </c>
      <c r="AA184" s="313" t="str">
        <f t="shared" si="90"/>
        <v/>
      </c>
      <c r="AB184" s="296" t="str">
        <f t="shared" si="91"/>
        <v/>
      </c>
      <c r="AC184" s="296" t="str">
        <f t="shared" si="92"/>
        <v/>
      </c>
      <c r="AD184" s="183" t="str">
        <f>IF(S184="","",2*(BIVAR((-AA184),AB184,AC184)-BIVAR(-AA184,-AB184,AC184)))</f>
        <v/>
      </c>
      <c r="AE184" s="184" t="str">
        <f>IF(S184="","",2*(BIVAR(AA184,-AB184,AC184)-BIVAR(-AA184,-AB184,AC184)))</f>
        <v/>
      </c>
    </row>
    <row r="185" spans="1:31" ht="15.75" customHeight="1" x14ac:dyDescent="0.55000000000000004">
      <c r="A185" s="582"/>
      <c r="B185" s="583"/>
      <c r="C185" s="566"/>
      <c r="D185" s="567"/>
      <c r="E185" s="313" t="str">
        <f t="shared" si="93"/>
        <v/>
      </c>
      <c r="F185" s="296" t="str">
        <f t="shared" si="94"/>
        <v/>
      </c>
      <c r="G185" s="296" t="s">
        <v>2705</v>
      </c>
      <c r="H185" s="566" t="str">
        <f t="shared" si="83"/>
        <v/>
      </c>
      <c r="I185" s="567"/>
      <c r="J185" s="566">
        <f t="shared" si="95"/>
        <v>0</v>
      </c>
      <c r="K185" s="567"/>
      <c r="L185" s="319" t="str">
        <f t="shared" si="96"/>
        <v/>
      </c>
      <c r="M185" s="310" t="str">
        <f t="shared" si="97"/>
        <v/>
      </c>
      <c r="P185" s="209">
        <f t="shared" si="98"/>
        <v>0</v>
      </c>
      <c r="Q185" s="209">
        <f t="shared" si="99"/>
        <v>0</v>
      </c>
      <c r="S185" s="318"/>
      <c r="T185" s="183"/>
      <c r="U185" s="313" t="str">
        <f t="shared" si="84"/>
        <v/>
      </c>
      <c r="V185" s="313" t="str">
        <f t="shared" si="85"/>
        <v/>
      </c>
      <c r="W185" s="313" t="str">
        <f t="shared" si="86"/>
        <v/>
      </c>
      <c r="X185" s="296" t="str">
        <f t="shared" si="87"/>
        <v/>
      </c>
      <c r="Y185" s="311">
        <f t="shared" si="88"/>
        <v>0</v>
      </c>
      <c r="Z185" s="313" t="str">
        <f t="shared" si="89"/>
        <v/>
      </c>
      <c r="AA185" s="313" t="str">
        <f t="shared" si="90"/>
        <v/>
      </c>
      <c r="AB185" s="296" t="str">
        <f t="shared" si="91"/>
        <v/>
      </c>
      <c r="AC185" s="296" t="str">
        <f t="shared" si="92"/>
        <v/>
      </c>
      <c r="AD185" s="183" t="str">
        <f>IF(S185="","",2*(BIVAR((-AA185),AB185,AC185)-BIVAR(-AA185,-AB185,AC185)))</f>
        <v/>
      </c>
      <c r="AE185" s="184" t="str">
        <f>IF(S185="","",2*(BIVAR(AA185,-AB185,AC185)-BIVAR(-AA185,-AB185,AC185)))</f>
        <v/>
      </c>
    </row>
    <row r="186" spans="1:31" ht="15.75" customHeight="1" x14ac:dyDescent="0.55000000000000004">
      <c r="A186" s="582"/>
      <c r="B186" s="583"/>
      <c r="C186" s="566"/>
      <c r="D186" s="567"/>
      <c r="E186" s="313" t="str">
        <f t="shared" si="93"/>
        <v/>
      </c>
      <c r="F186" s="296" t="str">
        <f t="shared" si="94"/>
        <v/>
      </c>
      <c r="G186" s="296" t="s">
        <v>2706</v>
      </c>
      <c r="H186" s="566" t="str">
        <f t="shared" si="83"/>
        <v/>
      </c>
      <c r="I186" s="567"/>
      <c r="J186" s="566">
        <f t="shared" si="95"/>
        <v>0</v>
      </c>
      <c r="K186" s="567"/>
      <c r="L186" s="319" t="str">
        <f t="shared" si="96"/>
        <v/>
      </c>
      <c r="M186" s="310" t="str">
        <f t="shared" si="97"/>
        <v/>
      </c>
      <c r="P186" s="209">
        <f t="shared" si="98"/>
        <v>0</v>
      </c>
      <c r="Q186" s="209">
        <f t="shared" si="99"/>
        <v>0</v>
      </c>
      <c r="S186" s="318"/>
      <c r="T186" s="183"/>
      <c r="U186" s="313" t="str">
        <f t="shared" si="84"/>
        <v/>
      </c>
      <c r="V186" s="313" t="str">
        <f t="shared" si="85"/>
        <v/>
      </c>
      <c r="W186" s="313" t="str">
        <f t="shared" si="86"/>
        <v/>
      </c>
      <c r="X186" s="296" t="str">
        <f t="shared" si="87"/>
        <v/>
      </c>
      <c r="Y186" s="311">
        <f t="shared" si="88"/>
        <v>0</v>
      </c>
      <c r="Z186" s="313" t="str">
        <f t="shared" si="89"/>
        <v/>
      </c>
      <c r="AA186" s="313" t="str">
        <f t="shared" si="90"/>
        <v/>
      </c>
      <c r="AB186" s="296" t="str">
        <f t="shared" si="91"/>
        <v/>
      </c>
      <c r="AC186" s="296" t="str">
        <f t="shared" si="92"/>
        <v/>
      </c>
      <c r="AD186" s="183" t="str">
        <f>IF(S186="","",2*(BIVAR((-AA186),AB186,AC186)-BIVAR(-AA186,-AB186,AC186)))</f>
        <v/>
      </c>
      <c r="AE186" s="184" t="str">
        <f>IF(S186="","",2*(BIVAR(AA186,-AB186,AC186)-BIVAR(-AA186,-AB186,AC186)))</f>
        <v/>
      </c>
    </row>
    <row r="187" spans="1:31" ht="15.75" customHeight="1" x14ac:dyDescent="0.55000000000000004">
      <c r="A187" s="582"/>
      <c r="B187" s="583"/>
      <c r="C187" s="566"/>
      <c r="D187" s="567"/>
      <c r="E187" s="313" t="str">
        <f t="shared" si="93"/>
        <v/>
      </c>
      <c r="F187" s="296" t="str">
        <f t="shared" si="94"/>
        <v/>
      </c>
      <c r="G187" s="296" t="s">
        <v>2706</v>
      </c>
      <c r="H187" s="566" t="str">
        <f t="shared" si="83"/>
        <v/>
      </c>
      <c r="I187" s="567"/>
      <c r="J187" s="566">
        <f t="shared" si="95"/>
        <v>0</v>
      </c>
      <c r="K187" s="567"/>
      <c r="L187" s="319" t="str">
        <f t="shared" si="96"/>
        <v/>
      </c>
      <c r="M187" s="310" t="str">
        <f t="shared" si="97"/>
        <v/>
      </c>
      <c r="P187" s="209">
        <f t="shared" si="98"/>
        <v>0</v>
      </c>
      <c r="Q187" s="209">
        <f t="shared" si="99"/>
        <v>0</v>
      </c>
      <c r="S187" s="318"/>
      <c r="T187" s="183"/>
      <c r="U187" s="313" t="str">
        <f t="shared" si="84"/>
        <v/>
      </c>
      <c r="V187" s="313" t="str">
        <f t="shared" si="85"/>
        <v/>
      </c>
      <c r="W187" s="313" t="str">
        <f t="shared" si="86"/>
        <v/>
      </c>
      <c r="X187" s="296" t="str">
        <f t="shared" si="87"/>
        <v/>
      </c>
      <c r="Y187" s="311">
        <f t="shared" si="88"/>
        <v>0</v>
      </c>
      <c r="Z187" s="313" t="str">
        <f t="shared" si="89"/>
        <v/>
      </c>
      <c r="AA187" s="313" t="str">
        <f t="shared" si="90"/>
        <v/>
      </c>
      <c r="AB187" s="296" t="str">
        <f t="shared" si="91"/>
        <v/>
      </c>
      <c r="AC187" s="296" t="str">
        <f t="shared" si="92"/>
        <v/>
      </c>
      <c r="AD187" s="183" t="str">
        <f>IF(S187="","",2*(BIVAR((-AA187),AB187,AC187)-BIVAR(-AA187,-AB187,AC187)))</f>
        <v/>
      </c>
      <c r="AE187" s="184" t="str">
        <f>IF(S187="","",2*(BIVAR(AA187,-AB187,AC187)-BIVAR(-AA187,-AB187,AC187)))</f>
        <v/>
      </c>
    </row>
    <row r="188" spans="1:31" ht="15.75" customHeight="1" thickBot="1" x14ac:dyDescent="0.6">
      <c r="A188" s="576"/>
      <c r="B188" s="577"/>
      <c r="C188" s="578"/>
      <c r="D188" s="578"/>
      <c r="E188" s="317" t="str">
        <f t="shared" si="93"/>
        <v/>
      </c>
      <c r="F188" s="299" t="str">
        <f t="shared" si="94"/>
        <v/>
      </c>
      <c r="G188" s="299" t="s">
        <v>2706</v>
      </c>
      <c r="H188" s="578" t="str">
        <f t="shared" si="83"/>
        <v/>
      </c>
      <c r="I188" s="578"/>
      <c r="J188" s="579">
        <f t="shared" si="95"/>
        <v>0</v>
      </c>
      <c r="K188" s="580"/>
      <c r="L188" s="188" t="str">
        <f t="shared" si="96"/>
        <v/>
      </c>
      <c r="M188" s="309" t="str">
        <f t="shared" si="97"/>
        <v/>
      </c>
      <c r="P188" s="209">
        <f t="shared" si="98"/>
        <v>0</v>
      </c>
      <c r="Q188" s="209">
        <f t="shared" si="99"/>
        <v>0</v>
      </c>
      <c r="S188" s="315"/>
      <c r="T188" s="185"/>
      <c r="U188" s="317" t="str">
        <f t="shared" si="84"/>
        <v/>
      </c>
      <c r="V188" s="317" t="str">
        <f t="shared" si="85"/>
        <v/>
      </c>
      <c r="W188" s="317" t="str">
        <f t="shared" si="86"/>
        <v/>
      </c>
      <c r="X188" s="299" t="str">
        <f t="shared" si="87"/>
        <v/>
      </c>
      <c r="Y188" s="316">
        <f t="shared" si="88"/>
        <v>0</v>
      </c>
      <c r="Z188" s="317" t="str">
        <f t="shared" si="89"/>
        <v/>
      </c>
      <c r="AA188" s="317" t="str">
        <f t="shared" si="90"/>
        <v/>
      </c>
      <c r="AB188" s="299" t="str">
        <f t="shared" si="91"/>
        <v/>
      </c>
      <c r="AC188" s="299" t="str">
        <f t="shared" si="92"/>
        <v/>
      </c>
      <c r="AD188" s="185" t="str">
        <f>IF(S188="","",2*(BIVAR((-AA188),AB188,AC188)-BIVAR(-AA188,-AB188,AC188)))</f>
        <v/>
      </c>
      <c r="AE188" s="187" t="str">
        <f>IF(S188="","",2*(BIVAR(AA188,-AB188,AC188)-BIVAR(-AA188,-AB188,AC188)))</f>
        <v/>
      </c>
    </row>
    <row r="191" spans="1:31" ht="15" x14ac:dyDescent="0.55000000000000004">
      <c r="A191" s="570" t="s">
        <v>1774</v>
      </c>
      <c r="B191" s="571"/>
      <c r="C191" s="571"/>
      <c r="D191" s="571"/>
      <c r="E191" s="571"/>
      <c r="F191" s="571"/>
      <c r="G191" s="571"/>
      <c r="H191" s="571"/>
      <c r="I191" s="571"/>
      <c r="J191" s="571"/>
      <c r="K191" s="571"/>
      <c r="L191" s="571"/>
      <c r="M191" s="572"/>
    </row>
    <row r="192" spans="1:31" ht="15" x14ac:dyDescent="0.55000000000000004">
      <c r="A192" s="678"/>
      <c r="B192" s="679"/>
      <c r="C192" s="679"/>
      <c r="D192" s="679"/>
      <c r="E192" s="679"/>
      <c r="F192" s="679"/>
      <c r="G192" s="679"/>
      <c r="H192" s="679"/>
      <c r="I192" s="679"/>
      <c r="J192" s="679"/>
      <c r="K192" s="679"/>
      <c r="L192" s="679"/>
      <c r="M192" s="680"/>
    </row>
    <row r="193" spans="1:13" ht="15" x14ac:dyDescent="0.55000000000000004">
      <c r="A193" s="678"/>
      <c r="B193" s="679"/>
      <c r="C193" s="679"/>
      <c r="D193" s="679"/>
      <c r="E193" s="679"/>
      <c r="F193" s="679"/>
      <c r="G193" s="679"/>
      <c r="H193" s="679"/>
      <c r="I193" s="679"/>
      <c r="J193" s="679"/>
      <c r="K193" s="679"/>
      <c r="L193" s="679"/>
      <c r="M193" s="680"/>
    </row>
    <row r="194" spans="1:13" ht="15" x14ac:dyDescent="0.55000000000000004">
      <c r="A194" s="678"/>
      <c r="B194" s="679"/>
      <c r="C194" s="679"/>
      <c r="D194" s="679"/>
      <c r="E194" s="679"/>
      <c r="F194" s="679"/>
      <c r="G194" s="679"/>
      <c r="H194" s="679"/>
      <c r="I194" s="679"/>
      <c r="J194" s="679"/>
      <c r="K194" s="679"/>
      <c r="L194" s="679"/>
      <c r="M194" s="680"/>
    </row>
    <row r="195" spans="1:13" ht="15" x14ac:dyDescent="0.55000000000000004">
      <c r="A195" s="573"/>
      <c r="B195" s="574"/>
      <c r="C195" s="574"/>
      <c r="D195" s="574"/>
      <c r="E195" s="574"/>
      <c r="F195" s="574"/>
      <c r="G195" s="574"/>
      <c r="H195" s="574"/>
      <c r="I195" s="574"/>
      <c r="J195" s="574"/>
      <c r="K195" s="574"/>
      <c r="L195" s="574"/>
      <c r="M195" s="575"/>
    </row>
    <row r="196" spans="1:13" ht="15" x14ac:dyDescent="0.55000000000000004">
      <c r="A196" s="570" t="s">
        <v>2600</v>
      </c>
      <c r="B196" s="571"/>
      <c r="C196" s="571"/>
      <c r="D196" s="571"/>
      <c r="E196" s="571"/>
      <c r="F196" s="571"/>
      <c r="G196" s="571"/>
      <c r="H196" s="571"/>
      <c r="I196" s="571"/>
      <c r="J196" s="571"/>
      <c r="K196" s="571"/>
      <c r="L196" s="571"/>
      <c r="M196" s="572"/>
    </row>
    <row r="197" spans="1:13" ht="15" x14ac:dyDescent="0.55000000000000004">
      <c r="A197" s="678"/>
      <c r="B197" s="679"/>
      <c r="C197" s="679"/>
      <c r="D197" s="679"/>
      <c r="E197" s="679"/>
      <c r="F197" s="679"/>
      <c r="G197" s="679"/>
      <c r="H197" s="679"/>
      <c r="I197" s="679"/>
      <c r="J197" s="679"/>
      <c r="K197" s="679"/>
      <c r="L197" s="679"/>
      <c r="M197" s="680"/>
    </row>
    <row r="198" spans="1:13" ht="15" x14ac:dyDescent="0.55000000000000004">
      <c r="A198" s="678"/>
      <c r="B198" s="679"/>
      <c r="C198" s="679"/>
      <c r="D198" s="679"/>
      <c r="E198" s="679"/>
      <c r="F198" s="679"/>
      <c r="G198" s="679"/>
      <c r="H198" s="679"/>
      <c r="I198" s="679"/>
      <c r="J198" s="679"/>
      <c r="K198" s="679"/>
      <c r="L198" s="679"/>
      <c r="M198" s="680"/>
    </row>
    <row r="199" spans="1:13" ht="15" x14ac:dyDescent="0.55000000000000004">
      <c r="A199" s="678"/>
      <c r="B199" s="679"/>
      <c r="C199" s="679"/>
      <c r="D199" s="679"/>
      <c r="E199" s="679"/>
      <c r="F199" s="679"/>
      <c r="G199" s="679"/>
      <c r="H199" s="679"/>
      <c r="I199" s="679"/>
      <c r="J199" s="679"/>
      <c r="K199" s="679"/>
      <c r="L199" s="679"/>
      <c r="M199" s="680"/>
    </row>
    <row r="200" spans="1:13" ht="15" x14ac:dyDescent="0.55000000000000004">
      <c r="A200" s="573"/>
      <c r="B200" s="574"/>
      <c r="C200" s="574"/>
      <c r="D200" s="574"/>
      <c r="E200" s="574"/>
      <c r="F200" s="574"/>
      <c r="G200" s="574"/>
      <c r="H200" s="574"/>
      <c r="I200" s="574"/>
      <c r="J200" s="574"/>
      <c r="K200" s="574"/>
      <c r="L200" s="574"/>
      <c r="M200" s="575"/>
    </row>
    <row r="201" spans="1:13" ht="15" x14ac:dyDescent="0.55000000000000004">
      <c r="A201" s="570" t="s">
        <v>2684</v>
      </c>
      <c r="B201" s="627"/>
      <c r="C201" s="627"/>
      <c r="D201" s="627"/>
      <c r="E201" s="627"/>
      <c r="F201" s="627"/>
      <c r="G201" s="627"/>
      <c r="H201" s="627"/>
      <c r="I201" s="627"/>
      <c r="J201" s="627"/>
      <c r="K201" s="627"/>
      <c r="L201" s="627"/>
      <c r="M201" s="628"/>
    </row>
    <row r="202" spans="1:13" ht="15" x14ac:dyDescent="0.55000000000000004">
      <c r="A202" s="678"/>
      <c r="B202" s="681"/>
      <c r="C202" s="681"/>
      <c r="D202" s="681"/>
      <c r="E202" s="681"/>
      <c r="F202" s="681"/>
      <c r="G202" s="681"/>
      <c r="H202" s="681"/>
      <c r="I202" s="681"/>
      <c r="J202" s="681"/>
      <c r="K202" s="681"/>
      <c r="L202" s="681"/>
      <c r="M202" s="682"/>
    </row>
    <row r="203" spans="1:13" ht="15" x14ac:dyDescent="0.55000000000000004">
      <c r="A203" s="678"/>
      <c r="B203" s="681"/>
      <c r="C203" s="681"/>
      <c r="D203" s="681"/>
      <c r="E203" s="681"/>
      <c r="F203" s="681"/>
      <c r="G203" s="681"/>
      <c r="H203" s="681"/>
      <c r="I203" s="681"/>
      <c r="J203" s="681"/>
      <c r="K203" s="681"/>
      <c r="L203" s="681"/>
      <c r="M203" s="682"/>
    </row>
    <row r="204" spans="1:13" ht="15" x14ac:dyDescent="0.55000000000000004">
      <c r="A204" s="678"/>
      <c r="B204" s="681"/>
      <c r="C204" s="681"/>
      <c r="D204" s="681"/>
      <c r="E204" s="681"/>
      <c r="F204" s="681"/>
      <c r="G204" s="681"/>
      <c r="H204" s="681"/>
      <c r="I204" s="681"/>
      <c r="J204" s="681"/>
      <c r="K204" s="681"/>
      <c r="L204" s="681"/>
      <c r="M204" s="682"/>
    </row>
    <row r="205" spans="1:13" ht="15" x14ac:dyDescent="0.55000000000000004">
      <c r="A205" s="629"/>
      <c r="B205" s="630"/>
      <c r="C205" s="630"/>
      <c r="D205" s="630"/>
      <c r="E205" s="630"/>
      <c r="F205" s="630"/>
      <c r="G205" s="630"/>
      <c r="H205" s="630"/>
      <c r="I205" s="630"/>
      <c r="J205" s="630"/>
      <c r="K205" s="630"/>
      <c r="L205" s="630"/>
      <c r="M205" s="631"/>
    </row>
    <row r="206" spans="1:13" ht="15" x14ac:dyDescent="0.55000000000000004">
      <c r="A206" s="570" t="s">
        <v>2622</v>
      </c>
      <c r="B206" s="571"/>
      <c r="C206" s="571"/>
      <c r="D206" s="571"/>
      <c r="E206" s="571"/>
      <c r="F206" s="571"/>
      <c r="G206" s="571"/>
      <c r="H206" s="571"/>
      <c r="I206" s="571"/>
      <c r="J206" s="571"/>
      <c r="K206" s="571"/>
      <c r="L206" s="571"/>
      <c r="M206" s="572"/>
    </row>
    <row r="207" spans="1:13" ht="15" x14ac:dyDescent="0.55000000000000004">
      <c r="A207" s="678"/>
      <c r="B207" s="679"/>
      <c r="C207" s="679"/>
      <c r="D207" s="679"/>
      <c r="E207" s="679"/>
      <c r="F207" s="679"/>
      <c r="G207" s="679"/>
      <c r="H207" s="679"/>
      <c r="I207" s="679"/>
      <c r="J207" s="679"/>
      <c r="K207" s="679"/>
      <c r="L207" s="679"/>
      <c r="M207" s="680"/>
    </row>
    <row r="208" spans="1:13" ht="15" x14ac:dyDescent="0.55000000000000004">
      <c r="A208" s="573"/>
      <c r="B208" s="574"/>
      <c r="C208" s="574"/>
      <c r="D208" s="574"/>
      <c r="E208" s="574"/>
      <c r="F208" s="574"/>
      <c r="G208" s="574"/>
      <c r="H208" s="574"/>
      <c r="I208" s="574"/>
      <c r="J208" s="574"/>
      <c r="K208" s="574"/>
      <c r="L208" s="574"/>
      <c r="M208" s="575"/>
    </row>
    <row r="209" spans="1:14" ht="15" x14ac:dyDescent="0.55000000000000004">
      <c r="A209" s="570" t="s">
        <v>2601</v>
      </c>
      <c r="B209" s="571"/>
      <c r="C209" s="571"/>
      <c r="D209" s="571"/>
      <c r="E209" s="571"/>
      <c r="F209" s="571"/>
      <c r="G209" s="571"/>
      <c r="H209" s="571"/>
      <c r="I209" s="571"/>
      <c r="J209" s="571"/>
      <c r="K209" s="571"/>
      <c r="L209" s="571"/>
      <c r="M209" s="572"/>
    </row>
    <row r="210" spans="1:14" ht="15" x14ac:dyDescent="0.55000000000000004">
      <c r="A210" s="573"/>
      <c r="B210" s="574"/>
      <c r="C210" s="574"/>
      <c r="D210" s="574"/>
      <c r="E210" s="574"/>
      <c r="F210" s="574"/>
      <c r="G210" s="574"/>
      <c r="H210" s="574"/>
      <c r="I210" s="574"/>
      <c r="J210" s="574"/>
      <c r="K210" s="574"/>
      <c r="L210" s="574"/>
      <c r="M210" s="575"/>
    </row>
    <row r="211" spans="1:14" ht="15" x14ac:dyDescent="0.55000000000000004"/>
    <row r="212" spans="1:14" ht="15.3" thickBot="1" x14ac:dyDescent="0.6"/>
    <row r="213" spans="1:14" ht="15" x14ac:dyDescent="0.55000000000000004">
      <c r="A213" s="459"/>
      <c r="B213" s="460"/>
      <c r="C213" s="460"/>
      <c r="D213" s="460"/>
      <c r="E213" s="460"/>
      <c r="F213" s="460"/>
      <c r="G213" s="460"/>
      <c r="H213" s="460"/>
      <c r="I213" s="460"/>
      <c r="J213" s="460"/>
      <c r="K213" s="460"/>
      <c r="L213" s="460"/>
      <c r="M213" s="461"/>
    </row>
    <row r="214" spans="1:14" ht="15" x14ac:dyDescent="0.55000000000000004">
      <c r="A214" s="462"/>
      <c r="B214" s="463"/>
      <c r="C214" s="463"/>
      <c r="D214" s="463"/>
      <c r="E214" s="463"/>
      <c r="F214" s="463"/>
      <c r="G214" s="463"/>
      <c r="H214" s="463"/>
      <c r="I214" s="463"/>
      <c r="J214" s="463"/>
      <c r="K214" s="463"/>
      <c r="L214" s="463"/>
      <c r="M214" s="464"/>
    </row>
    <row r="215" spans="1:14" ht="15" x14ac:dyDescent="0.55000000000000004">
      <c r="A215" s="462"/>
      <c r="B215" s="463"/>
      <c r="C215" s="463"/>
      <c r="D215" s="463"/>
      <c r="E215" s="463"/>
      <c r="F215" s="463"/>
      <c r="G215" s="463"/>
      <c r="H215" s="463"/>
      <c r="I215" s="463"/>
      <c r="J215" s="463"/>
      <c r="K215" s="463"/>
      <c r="L215" s="463"/>
      <c r="M215" s="464"/>
    </row>
    <row r="216" spans="1:14" ht="15.3" thickBot="1" x14ac:dyDescent="0.6">
      <c r="A216" s="465"/>
      <c r="B216" s="466"/>
      <c r="C216" s="466"/>
      <c r="D216" s="466"/>
      <c r="E216" s="466"/>
      <c r="F216" s="466"/>
      <c r="G216" s="466"/>
      <c r="H216" s="466"/>
      <c r="I216" s="466"/>
      <c r="J216" s="466"/>
      <c r="K216" s="466"/>
      <c r="L216" s="466"/>
      <c r="M216" s="467"/>
    </row>
    <row r="217" spans="1:14" ht="15" x14ac:dyDescent="0.55000000000000004">
      <c r="A217" s="70"/>
      <c r="B217" s="70"/>
      <c r="C217" s="70"/>
      <c r="D217" s="70"/>
      <c r="E217" s="70"/>
      <c r="F217" s="70"/>
      <c r="G217" s="70"/>
      <c r="H217" s="70"/>
      <c r="I217" s="70"/>
      <c r="J217" s="70"/>
      <c r="K217" s="70"/>
      <c r="L217" s="70"/>
      <c r="M217" s="70"/>
    </row>
    <row r="218" spans="1:14" ht="15.75" customHeight="1" x14ac:dyDescent="0.55000000000000004">
      <c r="A218" s="303"/>
      <c r="B218" s="303"/>
      <c r="C218" s="303"/>
      <c r="D218" s="303"/>
      <c r="E218" s="303"/>
      <c r="F218" s="303"/>
      <c r="G218" s="303"/>
      <c r="H218" s="303"/>
      <c r="I218" s="303"/>
      <c r="J218" s="303"/>
      <c r="K218" s="303"/>
      <c r="L218" s="303"/>
      <c r="M218" s="303"/>
    </row>
    <row r="219" spans="1:14" ht="21.75" customHeight="1" x14ac:dyDescent="0.55000000000000004">
      <c r="A219" s="244"/>
      <c r="B219" s="244"/>
      <c r="C219" s="32"/>
      <c r="D219" s="568" t="s">
        <v>48</v>
      </c>
      <c r="E219" s="568"/>
      <c r="F219" s="568"/>
      <c r="G219" s="568"/>
      <c r="H219" s="568"/>
      <c r="I219" s="568"/>
      <c r="J219" s="568"/>
      <c r="K219" s="32"/>
      <c r="L219" s="32"/>
      <c r="N219" s="37"/>
    </row>
    <row r="220" spans="1:14" ht="21.75" customHeight="1" x14ac:dyDescent="0.55000000000000004">
      <c r="A220" s="244"/>
      <c r="B220" s="244"/>
      <c r="C220" s="246"/>
      <c r="D220" s="568"/>
      <c r="E220" s="568"/>
      <c r="F220" s="568"/>
      <c r="G220" s="568"/>
      <c r="H220" s="568"/>
      <c r="I220" s="568"/>
      <c r="J220" s="568"/>
      <c r="K220" s="32"/>
      <c r="L220" s="32"/>
      <c r="N220" s="37"/>
    </row>
    <row r="221" spans="1:14" ht="21.75" customHeight="1" x14ac:dyDescent="0.55000000000000004">
      <c r="A221" s="244"/>
      <c r="B221" s="244"/>
      <c r="C221" s="246"/>
      <c r="D221" s="568"/>
      <c r="E221" s="568"/>
      <c r="F221" s="568"/>
      <c r="G221" s="568"/>
      <c r="H221" s="568"/>
      <c r="I221" s="568"/>
      <c r="J221" s="568"/>
      <c r="K221" s="32"/>
      <c r="L221" s="32"/>
      <c r="N221" s="37"/>
    </row>
    <row r="222" spans="1:14" ht="21.75" customHeight="1" x14ac:dyDescent="0.55000000000000004">
      <c r="A222" s="244"/>
      <c r="B222" s="244"/>
      <c r="C222" s="32"/>
      <c r="D222" s="569" t="s">
        <v>2682</v>
      </c>
      <c r="E222" s="569"/>
      <c r="F222" s="569"/>
      <c r="G222" s="569"/>
      <c r="H222" s="569"/>
      <c r="I222" s="569"/>
      <c r="J222" s="569"/>
      <c r="K222" s="32"/>
      <c r="L222" s="32"/>
      <c r="N222" s="37"/>
    </row>
    <row r="223" spans="1:14" ht="21.75" customHeight="1" x14ac:dyDescent="0.7">
      <c r="A223" s="244"/>
      <c r="B223" s="244"/>
      <c r="C223" s="247"/>
      <c r="D223" s="569"/>
      <c r="E223" s="569"/>
      <c r="F223" s="569"/>
      <c r="G223" s="569"/>
      <c r="H223" s="569"/>
      <c r="I223" s="569"/>
      <c r="J223" s="569"/>
      <c r="K223" s="245"/>
      <c r="L223" s="245"/>
      <c r="N223" s="37"/>
    </row>
    <row r="224" spans="1:14" ht="21.75" customHeight="1" x14ac:dyDescent="0.55000000000000004">
      <c r="A224" s="244"/>
      <c r="B224" s="244"/>
      <c r="C224" s="247"/>
      <c r="D224" s="569"/>
      <c r="E224" s="569"/>
      <c r="F224" s="569"/>
      <c r="G224" s="569"/>
      <c r="H224" s="569"/>
      <c r="I224" s="569"/>
      <c r="J224" s="569"/>
      <c r="K224" s="32"/>
      <c r="L224" s="32"/>
      <c r="N224" s="37"/>
    </row>
    <row r="225" spans="1:31" ht="16.5" customHeight="1" x14ac:dyDescent="0.55000000000000004">
      <c r="A225" s="244"/>
      <c r="B225" s="244"/>
      <c r="C225" s="247"/>
      <c r="D225" s="342"/>
      <c r="E225" s="342"/>
      <c r="F225" s="342"/>
      <c r="G225" s="342"/>
      <c r="H225" s="342"/>
      <c r="I225" s="342"/>
      <c r="J225" s="342"/>
      <c r="K225" s="32"/>
      <c r="L225" s="32"/>
      <c r="N225" s="37"/>
    </row>
    <row r="226" spans="1:31" ht="16.5" customHeight="1" thickBot="1" x14ac:dyDescent="0.6"/>
    <row r="227" spans="1:31" ht="18.75" customHeight="1" thickBot="1" x14ac:dyDescent="0.6">
      <c r="A227" s="418" t="s">
        <v>2703</v>
      </c>
      <c r="B227" s="419"/>
      <c r="C227" s="419"/>
      <c r="D227" s="419"/>
      <c r="E227" s="419"/>
      <c r="F227" s="419"/>
      <c r="G227" s="419"/>
      <c r="H227" s="419"/>
      <c r="I227" s="419"/>
      <c r="J227" s="419"/>
      <c r="K227" s="419"/>
      <c r="L227" s="419"/>
      <c r="M227" s="420"/>
      <c r="S227" s="418" t="s">
        <v>2619</v>
      </c>
      <c r="T227" s="419"/>
      <c r="U227" s="419"/>
      <c r="V227" s="419"/>
      <c r="W227" s="419"/>
      <c r="X227" s="419"/>
      <c r="Y227" s="419"/>
      <c r="Z227" s="419"/>
      <c r="AA227" s="419"/>
      <c r="AB227" s="419"/>
      <c r="AC227" s="419"/>
      <c r="AD227" s="419"/>
      <c r="AE227" s="420"/>
    </row>
    <row r="228" spans="1:31" ht="49.5" customHeight="1" thickBot="1" x14ac:dyDescent="0.6">
      <c r="A228" s="470" t="s">
        <v>0</v>
      </c>
      <c r="B228" s="471"/>
      <c r="C228" s="472" t="s">
        <v>2</v>
      </c>
      <c r="D228" s="471"/>
      <c r="E228" s="320" t="s">
        <v>1771</v>
      </c>
      <c r="F228" s="320" t="s">
        <v>1772</v>
      </c>
      <c r="G228" s="320" t="s">
        <v>1</v>
      </c>
      <c r="H228" s="472" t="s">
        <v>3</v>
      </c>
      <c r="I228" s="471"/>
      <c r="J228" s="472" t="s">
        <v>5</v>
      </c>
      <c r="K228" s="471"/>
      <c r="L228" s="182" t="s">
        <v>2623</v>
      </c>
      <c r="M228" s="27" t="s">
        <v>2621</v>
      </c>
      <c r="P228" s="99" t="s">
        <v>58</v>
      </c>
      <c r="Q228" s="99" t="s">
        <v>59</v>
      </c>
      <c r="S228" s="210" t="s">
        <v>2607</v>
      </c>
      <c r="T228" s="211" t="s">
        <v>2608</v>
      </c>
      <c r="U228" s="211" t="s">
        <v>2609</v>
      </c>
      <c r="V228" s="211" t="s">
        <v>2610</v>
      </c>
      <c r="W228" s="211" t="s">
        <v>2611</v>
      </c>
      <c r="X228" s="211" t="s">
        <v>2620</v>
      </c>
      <c r="Y228" s="211" t="s">
        <v>2613</v>
      </c>
      <c r="Z228" s="211" t="s">
        <v>2612</v>
      </c>
      <c r="AA228" s="211" t="s">
        <v>2614</v>
      </c>
      <c r="AB228" s="211" t="s">
        <v>2615</v>
      </c>
      <c r="AC228" s="211" t="s">
        <v>2616</v>
      </c>
      <c r="AD228" s="211" t="s">
        <v>2617</v>
      </c>
      <c r="AE228" s="212" t="s">
        <v>2618</v>
      </c>
    </row>
    <row r="229" spans="1:31" ht="15.75" customHeight="1" x14ac:dyDescent="0.55000000000000004">
      <c r="A229" s="458"/>
      <c r="B229" s="456"/>
      <c r="C229" s="455"/>
      <c r="D229" s="456"/>
      <c r="E229" s="389" t="str">
        <f>IF(A229="","",(2*$K$81*(1/SQRT(3)))+((0.0016%*ABS(A229))+0.000001450377377))</f>
        <v/>
      </c>
      <c r="F229" s="322" t="str">
        <f>IF(A229="","",ROUND(((A229+S229)-(A229-S229))/(2*E229),1)&amp;":1")</f>
        <v/>
      </c>
      <c r="G229" s="322" t="s">
        <v>2692</v>
      </c>
      <c r="H229" s="455" t="str">
        <f t="shared" ref="H229:H235" si="100">IF(A229="","",A229-C229)</f>
        <v/>
      </c>
      <c r="I229" s="456"/>
      <c r="J229" s="566">
        <f>IF(X229&lt;4,Y229,S229)</f>
        <v>0</v>
      </c>
      <c r="K229" s="567"/>
      <c r="L229" s="343" t="str">
        <f>IF(AD229="","",IF(AD229&lt;2%,"&lt; 2%", "&gt; 2%"))</f>
        <v/>
      </c>
      <c r="M229" s="336" t="str">
        <f>IF(H229="","",IF(ABS(H229)+ABS(E229)&lt;ABS(J229),"Pass",IF(ABS(H229)-ABS(E229)&gt;ABS(J229),"Fail",IF(AND(ABS(H229)+ABS(E229)&gt;ABS(J229),ABS(H229)-ABS(E229)&lt;ABS(J229)),"-",""))))</f>
        <v/>
      </c>
      <c r="P229" s="209">
        <f>IF(X229&lt;4,-Y229,-S229)</f>
        <v>0</v>
      </c>
      <c r="Q229" s="209">
        <f>IF(X229&lt;4,Y229,S229)</f>
        <v>0</v>
      </c>
      <c r="S229" s="236"/>
      <c r="T229" s="213"/>
      <c r="U229" s="237"/>
      <c r="V229" s="214" t="str">
        <f>IF(S229="","",_xlfn.NORM.S.INV((1+T229)/2))</f>
        <v/>
      </c>
      <c r="W229" s="237" t="str">
        <f>IF(S229="","",SQRT((S229/V229)^2-U229^2))</f>
        <v/>
      </c>
      <c r="X229" s="321" t="str">
        <f>IF(S229="","",ROUND(((A229+S229)-(A229-S229))/(2*E229),1))</f>
        <v/>
      </c>
      <c r="Y229" s="239">
        <f>IF(X229&gt;=4,S229,S229-U229*(1.04-EXP(0.38*LN(X229)-0.54)))</f>
        <v>0</v>
      </c>
      <c r="Z229" s="214" t="str">
        <f>IF(S229="","",SQRT(W229^2+U229^2))</f>
        <v/>
      </c>
      <c r="AA229" s="214" t="str">
        <f>IF(S229="","",S229/W229)</f>
        <v/>
      </c>
      <c r="AB229" s="321" t="str">
        <f>IF(S229="","",Y229/Z229)</f>
        <v/>
      </c>
      <c r="AC229" s="321" t="str">
        <f>IF(S229="","",W229/Z229)</f>
        <v/>
      </c>
      <c r="AD229" s="213" t="str">
        <f>IF(S229="","",2*(BIVAR((-AA229),AB229,AC229)-BIVAR(-AA229,-AB229,AC229)))</f>
        <v/>
      </c>
      <c r="AE229" s="215" t="str">
        <f>IF(S229="","",2*(BIVAR(AA229,-AB229,AC229)-BIVAR(-AA229,-AB229,AC229)))</f>
        <v/>
      </c>
    </row>
    <row r="230" spans="1:31" ht="15.75" customHeight="1" x14ac:dyDescent="0.55000000000000004">
      <c r="A230" s="458"/>
      <c r="B230" s="456"/>
      <c r="C230" s="455"/>
      <c r="D230" s="456"/>
      <c r="E230" s="341" t="str">
        <f t="shared" ref="E230:E235" si="101">IF(A230="","",(2*$K$81*(1/SQRT(3)))+((0.0016%*ABS(A230))+0.000001450377377))</f>
        <v/>
      </c>
      <c r="F230" s="322" t="str">
        <f t="shared" ref="F230:F235" si="102">IF(A230="","",ROUND(((A230+S230)-(A230-S230))/(2*E230),1)&amp;":1")</f>
        <v/>
      </c>
      <c r="G230" s="322" t="s">
        <v>2705</v>
      </c>
      <c r="H230" s="455" t="str">
        <f t="shared" si="100"/>
        <v/>
      </c>
      <c r="I230" s="456"/>
      <c r="J230" s="566">
        <f t="shared" ref="J230:J235" si="103">IF(X230&lt;4,Y230,S230)</f>
        <v>0</v>
      </c>
      <c r="K230" s="567"/>
      <c r="L230" s="343" t="str">
        <f t="shared" ref="L230:L235" si="104">IF(AD230="","",IF(AD230&lt;2%,"&lt; 2%", "&gt; 2%"))</f>
        <v/>
      </c>
      <c r="M230" s="336" t="str">
        <f t="shared" ref="M230:M235" si="105">IF(H230="","",IF(ABS(H230)+ABS(E230)&lt;ABS(J230),"Pass",IF(ABS(H230)-ABS(E230)&gt;ABS(J230),"Fail",IF(AND(ABS(H230)+ABS(E230)&gt;ABS(J230),ABS(H230)-ABS(E230)&lt;ABS(J230)),"-",""))))</f>
        <v/>
      </c>
      <c r="P230" s="209">
        <f t="shared" ref="P230:P235" si="106">IF(X230&lt;4,-Y230,-S230)</f>
        <v>0</v>
      </c>
      <c r="Q230" s="209">
        <f t="shared" ref="Q230:Q235" si="107">IF(X230&lt;4,Y230,S230)</f>
        <v>0</v>
      </c>
      <c r="S230" s="340"/>
      <c r="T230" s="183" t="str">
        <f t="shared" ref="T230:T235" si="108">IF(S230="","",95%)</f>
        <v/>
      </c>
      <c r="U230" s="231" t="str">
        <f t="shared" ref="U230:U235" si="109">IF(S230="","",E230)</f>
        <v/>
      </c>
      <c r="V230" s="341" t="str">
        <f t="shared" ref="V230:V235" si="110">IF(S230="","",_xlfn.NORM.S.INV((1+T230)/2))</f>
        <v/>
      </c>
      <c r="W230" s="231" t="str">
        <f t="shared" ref="W230:W235" si="111">IF(S230="","",SQRT((S230/V230)^2-U230^2))</f>
        <v/>
      </c>
      <c r="X230" s="322" t="str">
        <f t="shared" ref="X230:X235" si="112">IF(S230="","",ROUND(((A230+S230)-(A230-S230))/(2*E230),1))</f>
        <v/>
      </c>
      <c r="Y230" s="339">
        <f t="shared" ref="Y230:Y235" si="113">IF(X230&gt;=4,S230,S230-U230*(1.04-EXP(0.38*LN(X230)-0.54)))</f>
        <v>0</v>
      </c>
      <c r="Z230" s="341" t="str">
        <f t="shared" ref="Z230:Z235" si="114">IF(S230="","",SQRT(W230^2+U230^2))</f>
        <v/>
      </c>
      <c r="AA230" s="341" t="str">
        <f t="shared" ref="AA230:AA235" si="115">IF(S230="","",S230/W230)</f>
        <v/>
      </c>
      <c r="AB230" s="322" t="str">
        <f t="shared" ref="AB230:AB235" si="116">IF(S230="","",Y230/Z230)</f>
        <v/>
      </c>
      <c r="AC230" s="322" t="str">
        <f t="shared" ref="AC230:AC235" si="117">IF(S230="","",W230/Z230)</f>
        <v/>
      </c>
      <c r="AD230" s="183" t="str">
        <f>IF(S230="","",2*(BIVAR((-AA230),AB230,AC230)-BIVAR(-AA230,-AB230,AC230)))</f>
        <v/>
      </c>
      <c r="AE230" s="184" t="str">
        <f>IF(S230="","",2*(BIVAR(AA230,-AB230,AC230)-BIVAR(-AA230,-AB230,AC230)))</f>
        <v/>
      </c>
    </row>
    <row r="231" spans="1:31" ht="15.75" customHeight="1" x14ac:dyDescent="0.55000000000000004">
      <c r="A231" s="458"/>
      <c r="B231" s="456"/>
      <c r="C231" s="455"/>
      <c r="D231" s="456"/>
      <c r="E231" s="341" t="str">
        <f t="shared" si="101"/>
        <v/>
      </c>
      <c r="F231" s="322" t="str">
        <f t="shared" ref="F231" si="118">IF(A231="","",ROUND(((A231+S231)-(A231-S231))/(2*E231),1)&amp;":1")</f>
        <v/>
      </c>
      <c r="G231" s="322" t="s">
        <v>2705</v>
      </c>
      <c r="H231" s="455" t="str">
        <f t="shared" ref="H231" si="119">IF(A231="","",A231-C231)</f>
        <v/>
      </c>
      <c r="I231" s="456"/>
      <c r="J231" s="566">
        <f t="shared" ref="J231" si="120">IF(X231&lt;4,Y231,S231)</f>
        <v>0</v>
      </c>
      <c r="K231" s="567"/>
      <c r="L231" s="343" t="str">
        <f t="shared" ref="L231" si="121">IF(AD231="","",IF(AD231&lt;2%,"&lt; 2%", "&gt; 2%"))</f>
        <v/>
      </c>
      <c r="M231" s="336" t="str">
        <f t="shared" ref="M231" si="122">IF(H231="","",IF(ABS(H231)+ABS(E231)&lt;ABS(J231),"Pass",IF(ABS(H231)-ABS(E231)&gt;ABS(J231),"Fail",IF(AND(ABS(H231)+ABS(E231)&gt;ABS(J231),ABS(H231)-ABS(E231)&lt;ABS(J231)),"-",""))))</f>
        <v/>
      </c>
      <c r="P231" s="209">
        <f t="shared" ref="P231" si="123">IF(X231&lt;4,-Y231,-S231)</f>
        <v>0</v>
      </c>
      <c r="Q231" s="209">
        <f t="shared" ref="Q231" si="124">IF(X231&lt;4,Y231,S231)</f>
        <v>0</v>
      </c>
      <c r="S231" s="340"/>
      <c r="T231" s="183" t="str">
        <f t="shared" ref="T231" si="125">IF(S231="","",95%)</f>
        <v/>
      </c>
      <c r="U231" s="231" t="str">
        <f t="shared" ref="U231" si="126">IF(S231="","",E231)</f>
        <v/>
      </c>
      <c r="V231" s="341" t="str">
        <f t="shared" ref="V231" si="127">IF(S231="","",_xlfn.NORM.S.INV((1+T231)/2))</f>
        <v/>
      </c>
      <c r="W231" s="231" t="str">
        <f t="shared" ref="W231" si="128">IF(S231="","",SQRT((S231/V231)^2-U231^2))</f>
        <v/>
      </c>
      <c r="X231" s="322" t="str">
        <f t="shared" ref="X231" si="129">IF(S231="","",ROUND(((A231+S231)-(A231-S231))/(2*E231),1))</f>
        <v/>
      </c>
      <c r="Y231" s="339">
        <f t="shared" ref="Y231" si="130">IF(X231&gt;=4,S231,S231-U231*(1.04-EXP(0.38*LN(X231)-0.54)))</f>
        <v>0</v>
      </c>
      <c r="Z231" s="341" t="str">
        <f t="shared" ref="Z231" si="131">IF(S231="","",SQRT(W231^2+U231^2))</f>
        <v/>
      </c>
      <c r="AA231" s="341" t="str">
        <f t="shared" ref="AA231" si="132">IF(S231="","",S231/W231)</f>
        <v/>
      </c>
      <c r="AB231" s="322" t="str">
        <f t="shared" ref="AB231" si="133">IF(S231="","",Y231/Z231)</f>
        <v/>
      </c>
      <c r="AC231" s="322" t="str">
        <f t="shared" ref="AC231" si="134">IF(S231="","",W231/Z231)</f>
        <v/>
      </c>
      <c r="AD231" s="183" t="str">
        <f>IF(S231="","",2*(BIVAR((-AA231),AB231,AC231)-BIVAR(-AA231,-AB231,AC231)))</f>
        <v/>
      </c>
      <c r="AE231" s="184" t="str">
        <f>IF(S231="","",2*(BIVAR(AA231,-AB231,AC231)-BIVAR(-AA231,-AB231,AC231)))</f>
        <v/>
      </c>
    </row>
    <row r="232" spans="1:31" ht="15.75" customHeight="1" x14ac:dyDescent="0.55000000000000004">
      <c r="A232" s="458"/>
      <c r="B232" s="456"/>
      <c r="C232" s="455"/>
      <c r="D232" s="456"/>
      <c r="E232" s="341" t="str">
        <f t="shared" si="101"/>
        <v/>
      </c>
      <c r="F232" s="322" t="str">
        <f t="shared" si="102"/>
        <v/>
      </c>
      <c r="G232" s="322" t="s">
        <v>2705</v>
      </c>
      <c r="H232" s="455" t="str">
        <f t="shared" si="100"/>
        <v/>
      </c>
      <c r="I232" s="456"/>
      <c r="J232" s="566">
        <f t="shared" si="103"/>
        <v>0</v>
      </c>
      <c r="K232" s="567"/>
      <c r="L232" s="343" t="str">
        <f t="shared" si="104"/>
        <v/>
      </c>
      <c r="M232" s="336" t="str">
        <f t="shared" si="105"/>
        <v/>
      </c>
      <c r="P232" s="209">
        <f t="shared" si="106"/>
        <v>0</v>
      </c>
      <c r="Q232" s="209">
        <f t="shared" si="107"/>
        <v>0</v>
      </c>
      <c r="S232" s="340"/>
      <c r="T232" s="183" t="str">
        <f t="shared" si="108"/>
        <v/>
      </c>
      <c r="U232" s="231" t="str">
        <f t="shared" si="109"/>
        <v/>
      </c>
      <c r="V232" s="341" t="str">
        <f t="shared" si="110"/>
        <v/>
      </c>
      <c r="W232" s="231" t="str">
        <f t="shared" si="111"/>
        <v/>
      </c>
      <c r="X232" s="322" t="str">
        <f t="shared" si="112"/>
        <v/>
      </c>
      <c r="Y232" s="339">
        <f t="shared" si="113"/>
        <v>0</v>
      </c>
      <c r="Z232" s="341" t="str">
        <f t="shared" si="114"/>
        <v/>
      </c>
      <c r="AA232" s="341" t="str">
        <f t="shared" si="115"/>
        <v/>
      </c>
      <c r="AB232" s="322" t="str">
        <f t="shared" si="116"/>
        <v/>
      </c>
      <c r="AC232" s="322" t="str">
        <f t="shared" si="117"/>
        <v/>
      </c>
      <c r="AD232" s="183" t="str">
        <f>IF(S232="","",2*(BIVAR((-AA232),AB232,AC232)-BIVAR(-AA232,-AB232,AC232)))</f>
        <v/>
      </c>
      <c r="AE232" s="184" t="str">
        <f>IF(S232="","",2*(BIVAR(AA232,-AB232,AC232)-BIVAR(-AA232,-AB232,AC232)))</f>
        <v/>
      </c>
    </row>
    <row r="233" spans="1:31" ht="15.75" customHeight="1" x14ac:dyDescent="0.55000000000000004">
      <c r="A233" s="458"/>
      <c r="B233" s="456"/>
      <c r="C233" s="455"/>
      <c r="D233" s="456"/>
      <c r="E233" s="341" t="str">
        <f t="shared" si="101"/>
        <v/>
      </c>
      <c r="F233" s="322" t="str">
        <f t="shared" si="102"/>
        <v/>
      </c>
      <c r="G233" s="322" t="s">
        <v>2706</v>
      </c>
      <c r="H233" s="455" t="str">
        <f t="shared" si="100"/>
        <v/>
      </c>
      <c r="I233" s="456"/>
      <c r="J233" s="566">
        <f t="shared" si="103"/>
        <v>0</v>
      </c>
      <c r="K233" s="567"/>
      <c r="L233" s="343" t="str">
        <f t="shared" si="104"/>
        <v/>
      </c>
      <c r="M233" s="336" t="str">
        <f t="shared" si="105"/>
        <v/>
      </c>
      <c r="P233" s="209">
        <f t="shared" si="106"/>
        <v>0</v>
      </c>
      <c r="Q233" s="209">
        <f t="shared" si="107"/>
        <v>0</v>
      </c>
      <c r="S233" s="340"/>
      <c r="T233" s="183" t="str">
        <f t="shared" si="108"/>
        <v/>
      </c>
      <c r="U233" s="231" t="str">
        <f t="shared" si="109"/>
        <v/>
      </c>
      <c r="V233" s="341" t="str">
        <f t="shared" si="110"/>
        <v/>
      </c>
      <c r="W233" s="231" t="str">
        <f t="shared" si="111"/>
        <v/>
      </c>
      <c r="X233" s="322" t="str">
        <f t="shared" si="112"/>
        <v/>
      </c>
      <c r="Y233" s="339">
        <f t="shared" si="113"/>
        <v>0</v>
      </c>
      <c r="Z233" s="341" t="str">
        <f t="shared" si="114"/>
        <v/>
      </c>
      <c r="AA233" s="341" t="str">
        <f t="shared" si="115"/>
        <v/>
      </c>
      <c r="AB233" s="322" t="str">
        <f t="shared" si="116"/>
        <v/>
      </c>
      <c r="AC233" s="322" t="str">
        <f t="shared" si="117"/>
        <v/>
      </c>
      <c r="AD233" s="183" t="str">
        <f>IF(S233="","",2*(BIVAR((-AA233),AB233,AC233)-BIVAR(-AA233,-AB233,AC233)))</f>
        <v/>
      </c>
      <c r="AE233" s="184" t="str">
        <f>IF(S233="","",2*(BIVAR(AA233,-AB233,AC233)-BIVAR(-AA233,-AB233,AC233)))</f>
        <v/>
      </c>
    </row>
    <row r="234" spans="1:31" ht="15.75" customHeight="1" x14ac:dyDescent="0.55000000000000004">
      <c r="A234" s="458"/>
      <c r="B234" s="456"/>
      <c r="C234" s="455"/>
      <c r="D234" s="456"/>
      <c r="E234" s="341" t="str">
        <f t="shared" si="101"/>
        <v/>
      </c>
      <c r="F234" s="322" t="str">
        <f t="shared" si="102"/>
        <v/>
      </c>
      <c r="G234" s="322" t="s">
        <v>2706</v>
      </c>
      <c r="H234" s="455" t="str">
        <f t="shared" si="100"/>
        <v/>
      </c>
      <c r="I234" s="456"/>
      <c r="J234" s="566">
        <f t="shared" si="103"/>
        <v>0</v>
      </c>
      <c r="K234" s="567"/>
      <c r="L234" s="343" t="str">
        <f t="shared" si="104"/>
        <v/>
      </c>
      <c r="M234" s="336" t="str">
        <f t="shared" si="105"/>
        <v/>
      </c>
      <c r="P234" s="209">
        <f t="shared" si="106"/>
        <v>0</v>
      </c>
      <c r="Q234" s="209">
        <f t="shared" si="107"/>
        <v>0</v>
      </c>
      <c r="S234" s="340"/>
      <c r="T234" s="183" t="str">
        <f t="shared" si="108"/>
        <v/>
      </c>
      <c r="U234" s="231" t="str">
        <f t="shared" si="109"/>
        <v/>
      </c>
      <c r="V234" s="341" t="str">
        <f t="shared" si="110"/>
        <v/>
      </c>
      <c r="W234" s="231" t="str">
        <f t="shared" si="111"/>
        <v/>
      </c>
      <c r="X234" s="322" t="str">
        <f t="shared" si="112"/>
        <v/>
      </c>
      <c r="Y234" s="339">
        <f t="shared" si="113"/>
        <v>0</v>
      </c>
      <c r="Z234" s="341" t="str">
        <f t="shared" si="114"/>
        <v/>
      </c>
      <c r="AA234" s="341" t="str">
        <f t="shared" si="115"/>
        <v/>
      </c>
      <c r="AB234" s="322" t="str">
        <f t="shared" si="116"/>
        <v/>
      </c>
      <c r="AC234" s="322" t="str">
        <f t="shared" si="117"/>
        <v/>
      </c>
      <c r="AD234" s="183" t="str">
        <f>IF(S234="","",2*(BIVAR((-AA234),AB234,AC234)-BIVAR(-AA234,-AB234,AC234)))</f>
        <v/>
      </c>
      <c r="AE234" s="184" t="str">
        <f>IF(S234="","",2*(BIVAR(AA234,-AB234,AC234)-BIVAR(-AA234,-AB234,AC234)))</f>
        <v/>
      </c>
    </row>
    <row r="235" spans="1:31" ht="17.7" thickBot="1" x14ac:dyDescent="0.6">
      <c r="A235" s="425"/>
      <c r="B235" s="424"/>
      <c r="C235" s="424"/>
      <c r="D235" s="424"/>
      <c r="E235" s="347" t="str">
        <f t="shared" si="101"/>
        <v/>
      </c>
      <c r="F235" s="323" t="str">
        <f t="shared" si="102"/>
        <v/>
      </c>
      <c r="G235" s="323" t="s">
        <v>2706</v>
      </c>
      <c r="H235" s="424" t="str">
        <f t="shared" si="100"/>
        <v/>
      </c>
      <c r="I235" s="424"/>
      <c r="J235" s="579">
        <f t="shared" si="103"/>
        <v>0</v>
      </c>
      <c r="K235" s="580"/>
      <c r="L235" s="188" t="str">
        <f t="shared" si="104"/>
        <v/>
      </c>
      <c r="M235" s="337" t="str">
        <f t="shared" si="105"/>
        <v/>
      </c>
      <c r="P235" s="209">
        <f t="shared" si="106"/>
        <v>0</v>
      </c>
      <c r="Q235" s="209">
        <f t="shared" si="107"/>
        <v>0</v>
      </c>
      <c r="S235" s="235"/>
      <c r="T235" s="185" t="str">
        <f t="shared" si="108"/>
        <v/>
      </c>
      <c r="U235" s="232" t="str">
        <f t="shared" si="109"/>
        <v/>
      </c>
      <c r="V235" s="347" t="str">
        <f t="shared" si="110"/>
        <v/>
      </c>
      <c r="W235" s="232" t="str">
        <f t="shared" si="111"/>
        <v/>
      </c>
      <c r="X235" s="323" t="str">
        <f t="shared" si="112"/>
        <v/>
      </c>
      <c r="Y235" s="346">
        <f t="shared" si="113"/>
        <v>0</v>
      </c>
      <c r="Z235" s="347" t="str">
        <f t="shared" si="114"/>
        <v/>
      </c>
      <c r="AA235" s="347" t="str">
        <f t="shared" si="115"/>
        <v/>
      </c>
      <c r="AB235" s="323" t="str">
        <f t="shared" si="116"/>
        <v/>
      </c>
      <c r="AC235" s="323" t="str">
        <f t="shared" si="117"/>
        <v/>
      </c>
      <c r="AD235" s="185" t="str">
        <f>IF(S235="","",2*(BIVAR((-AA235),AB235,AC235)-BIVAR(-AA235,-AB235,AC235)))</f>
        <v/>
      </c>
      <c r="AE235" s="187" t="str">
        <f>IF(S235="","",2*(BIVAR(AA235,-AB235,AC235)-BIVAR(-AA235,-AB235,AC235)))</f>
        <v/>
      </c>
    </row>
    <row r="236" spans="1:31" ht="15.75" customHeight="1" x14ac:dyDescent="0.55000000000000004">
      <c r="A236" s="324"/>
      <c r="B236" s="324"/>
      <c r="C236" s="324"/>
      <c r="D236" s="324"/>
      <c r="E236" s="294"/>
      <c r="F236" s="324"/>
      <c r="G236" s="324"/>
      <c r="H236" s="324"/>
      <c r="I236" s="324"/>
      <c r="J236" s="294"/>
      <c r="K236" s="294"/>
      <c r="L236" s="324"/>
      <c r="M236" s="338"/>
      <c r="P236" s="209"/>
      <c r="Q236" s="209"/>
      <c r="S236" s="355"/>
      <c r="T236" s="295"/>
      <c r="U236" s="356"/>
      <c r="V236" s="294"/>
      <c r="W236" s="356"/>
      <c r="X236" s="324"/>
      <c r="Y236" s="293"/>
      <c r="Z236" s="294"/>
      <c r="AA236" s="294"/>
      <c r="AB236" s="324"/>
      <c r="AC236" s="324"/>
      <c r="AD236" s="295"/>
      <c r="AE236" s="295"/>
    </row>
    <row r="237" spans="1:31" ht="15.75" customHeight="1" thickBot="1" x14ac:dyDescent="0.6"/>
    <row r="238" spans="1:31" ht="18.75" customHeight="1" thickBot="1" x14ac:dyDescent="0.6">
      <c r="A238" s="418" t="s">
        <v>2727</v>
      </c>
      <c r="B238" s="419"/>
      <c r="C238" s="419"/>
      <c r="D238" s="419"/>
      <c r="E238" s="419"/>
      <c r="F238" s="419"/>
      <c r="G238" s="419"/>
      <c r="H238" s="419"/>
      <c r="I238" s="419"/>
      <c r="J238" s="419"/>
      <c r="K238" s="419"/>
      <c r="L238" s="419"/>
      <c r="M238" s="420"/>
      <c r="S238" s="418" t="s">
        <v>2619</v>
      </c>
      <c r="T238" s="419"/>
      <c r="U238" s="419"/>
      <c r="V238" s="419"/>
      <c r="W238" s="419"/>
      <c r="X238" s="419"/>
      <c r="Y238" s="419"/>
      <c r="Z238" s="419"/>
      <c r="AA238" s="419"/>
      <c r="AB238" s="419"/>
      <c r="AC238" s="419"/>
      <c r="AD238" s="419"/>
      <c r="AE238" s="420"/>
    </row>
    <row r="239" spans="1:31" ht="49.5" customHeight="1" thickBot="1" x14ac:dyDescent="0.6">
      <c r="A239" s="470" t="s">
        <v>0</v>
      </c>
      <c r="B239" s="471"/>
      <c r="C239" s="472" t="s">
        <v>2</v>
      </c>
      <c r="D239" s="471"/>
      <c r="E239" s="300" t="s">
        <v>1771</v>
      </c>
      <c r="F239" s="300" t="s">
        <v>1772</v>
      </c>
      <c r="G239" s="300" t="s">
        <v>1</v>
      </c>
      <c r="H239" s="472" t="s">
        <v>3</v>
      </c>
      <c r="I239" s="471"/>
      <c r="J239" s="472" t="s">
        <v>5</v>
      </c>
      <c r="K239" s="471"/>
      <c r="L239" s="182" t="s">
        <v>2623</v>
      </c>
      <c r="M239" s="27" t="s">
        <v>2621</v>
      </c>
      <c r="P239" s="99" t="s">
        <v>58</v>
      </c>
      <c r="Q239" s="99" t="s">
        <v>59</v>
      </c>
      <c r="S239" s="210" t="s">
        <v>2607</v>
      </c>
      <c r="T239" s="211" t="s">
        <v>2608</v>
      </c>
      <c r="U239" s="211" t="s">
        <v>2609</v>
      </c>
      <c r="V239" s="211" t="s">
        <v>2610</v>
      </c>
      <c r="W239" s="211" t="s">
        <v>2611</v>
      </c>
      <c r="X239" s="211" t="s">
        <v>2620</v>
      </c>
      <c r="Y239" s="211" t="s">
        <v>2613</v>
      </c>
      <c r="Z239" s="211" t="s">
        <v>2612</v>
      </c>
      <c r="AA239" s="211" t="s">
        <v>2614</v>
      </c>
      <c r="AB239" s="211" t="s">
        <v>2615</v>
      </c>
      <c r="AC239" s="211" t="s">
        <v>2616</v>
      </c>
      <c r="AD239" s="211" t="s">
        <v>2617</v>
      </c>
      <c r="AE239" s="212" t="s">
        <v>2618</v>
      </c>
    </row>
    <row r="240" spans="1:31" ht="15.75" customHeight="1" x14ac:dyDescent="0.55000000000000004">
      <c r="A240" s="458"/>
      <c r="B240" s="456"/>
      <c r="C240" s="455"/>
      <c r="D240" s="456"/>
      <c r="E240" s="389" t="str">
        <f>IF(A240="","",(2*$K$81*(1/SQRT(3)))+((0.0016%*ABS(A240))+0.000001450377377))</f>
        <v/>
      </c>
      <c r="F240" s="296" t="str">
        <f>IF(A240="","",ROUND(((A240+S240)-(A240-S240))/(2*E240),1)&amp;":1")</f>
        <v/>
      </c>
      <c r="G240" s="296" t="s">
        <v>2701</v>
      </c>
      <c r="H240" s="455" t="str">
        <f t="shared" ref="H240:H246" si="135">IF(A240="","",A240-C240)</f>
        <v/>
      </c>
      <c r="I240" s="456"/>
      <c r="J240" s="566">
        <f>IF(X240&lt;4,Y240,S240)</f>
        <v>0</v>
      </c>
      <c r="K240" s="567"/>
      <c r="L240" s="319" t="str">
        <f>IF(AD240="","",IF(AD240&lt;2%,"&lt; 2%", "&gt; 2%"))</f>
        <v/>
      </c>
      <c r="M240" s="310" t="str">
        <f>IF(H240="","",IF(ABS(H240)+ABS(E240)&lt;ABS(J240),"Pass",IF(ABS(H240)-ABS(E240)&gt;ABS(J240),"Fail",IF(AND(ABS(H240)+ABS(E240)&gt;ABS(J240),ABS(H240)-ABS(E240)&lt;ABS(J240)),"-",""))))</f>
        <v/>
      </c>
      <c r="P240" s="209">
        <f>IF(X240&lt;4,-Y240,-S240)</f>
        <v>0</v>
      </c>
      <c r="Q240" s="209">
        <f>IF(X240&lt;4,Y240,S240)</f>
        <v>0</v>
      </c>
      <c r="S240" s="236"/>
      <c r="T240" s="213"/>
      <c r="U240" s="237"/>
      <c r="V240" s="214" t="str">
        <f>IF(S240="","",_xlfn.NORM.S.INV((1+T240)/2))</f>
        <v/>
      </c>
      <c r="W240" s="237" t="str">
        <f>IF(S240="","",SQRT((S240/V240)^2-U240^2))</f>
        <v/>
      </c>
      <c r="X240" s="301" t="str">
        <f>IF(S240="","",ROUND(((A240+S240)-(A240-S240))/(2*E240),1))</f>
        <v/>
      </c>
      <c r="Y240" s="239">
        <f>IF(X240&gt;=4,S240,S240-U240*(1.04-EXP(0.38*LN(X240)-0.54)))</f>
        <v>0</v>
      </c>
      <c r="Z240" s="214" t="str">
        <f>IF(S240="","",SQRT(W240^2+U240^2))</f>
        <v/>
      </c>
      <c r="AA240" s="214" t="str">
        <f>IF(S240="","",S240/W240)</f>
        <v/>
      </c>
      <c r="AB240" s="301" t="str">
        <f>IF(S240="","",Y240/Z240)</f>
        <v/>
      </c>
      <c r="AC240" s="301" t="str">
        <f>IF(S240="","",W240/Z240)</f>
        <v/>
      </c>
      <c r="AD240" s="213" t="str">
        <f>IF(S240="","",2*(BIVAR((-AA240),AB240,AC240)-BIVAR(-AA240,-AB240,AC240)))</f>
        <v/>
      </c>
      <c r="AE240" s="215" t="str">
        <f>IF(S240="","",2*(BIVAR(AA240,-AB240,AC240)-BIVAR(-AA240,-AB240,AC240)))</f>
        <v/>
      </c>
    </row>
    <row r="241" spans="1:31" ht="15.75" customHeight="1" x14ac:dyDescent="0.55000000000000004">
      <c r="A241" s="458"/>
      <c r="B241" s="456"/>
      <c r="C241" s="455"/>
      <c r="D241" s="456"/>
      <c r="E241" s="341" t="str">
        <f t="shared" ref="E241:E246" si="136">IF(A241="","",(2*$K$81*(1/SQRT(3)))+((0.0016%*ABS(A241))+0.000001450377377))</f>
        <v/>
      </c>
      <c r="F241" s="322" t="str">
        <f t="shared" ref="F241" si="137">IF(A241="","",ROUND(((A241+S241)-(A241-S241))/(2*E241),1)&amp;":1")</f>
        <v/>
      </c>
      <c r="G241" s="322" t="s">
        <v>2701</v>
      </c>
      <c r="H241" s="455" t="str">
        <f t="shared" ref="H241" si="138">IF(A241="","",A241-C241)</f>
        <v/>
      </c>
      <c r="I241" s="456"/>
      <c r="J241" s="566">
        <f t="shared" ref="J241" si="139">IF(X241&lt;4,Y241,S241)</f>
        <v>0</v>
      </c>
      <c r="K241" s="567"/>
      <c r="L241" s="343" t="str">
        <f t="shared" ref="L241" si="140">IF(AD241="","",IF(AD241&lt;2%,"&lt; 2%", "&gt; 2%"))</f>
        <v/>
      </c>
      <c r="M241" s="336" t="str">
        <f t="shared" ref="M241" si="141">IF(H241="","",IF(ABS(H241)+ABS(E241)&lt;ABS(J241),"Pass",IF(ABS(H241)-ABS(E241)&gt;ABS(J241),"Fail",IF(AND(ABS(H241)+ABS(E241)&gt;ABS(J241),ABS(H241)-ABS(E241)&lt;ABS(J241)),"-",""))))</f>
        <v/>
      </c>
      <c r="P241" s="209">
        <f t="shared" ref="P241" si="142">IF(X241&lt;4,-Y241,-S241)</f>
        <v>0</v>
      </c>
      <c r="Q241" s="209">
        <f t="shared" ref="Q241" si="143">IF(X241&lt;4,Y241,S241)</f>
        <v>0</v>
      </c>
      <c r="S241" s="340"/>
      <c r="T241" s="183" t="str">
        <f t="shared" ref="T241" si="144">IF(S241="","",95%)</f>
        <v/>
      </c>
      <c r="U241" s="231" t="str">
        <f t="shared" ref="U241" si="145">IF(S241="","",E241)</f>
        <v/>
      </c>
      <c r="V241" s="341" t="str">
        <f t="shared" ref="V241" si="146">IF(S241="","",_xlfn.NORM.S.INV((1+T241)/2))</f>
        <v/>
      </c>
      <c r="W241" s="231" t="str">
        <f t="shared" ref="W241" si="147">IF(S241="","",SQRT((S241/V241)^2-U241^2))</f>
        <v/>
      </c>
      <c r="X241" s="322" t="str">
        <f t="shared" ref="X241" si="148">IF(S241="","",ROUND(((A241+S241)-(A241-S241))/(2*E241),1))</f>
        <v/>
      </c>
      <c r="Y241" s="339">
        <f t="shared" ref="Y241" si="149">IF(X241&gt;=4,S241,S241-U241*(1.04-EXP(0.38*LN(X241)-0.54)))</f>
        <v>0</v>
      </c>
      <c r="Z241" s="341" t="str">
        <f t="shared" ref="Z241" si="150">IF(S241="","",SQRT(W241^2+U241^2))</f>
        <v/>
      </c>
      <c r="AA241" s="341" t="str">
        <f t="shared" ref="AA241" si="151">IF(S241="","",S241/W241)</f>
        <v/>
      </c>
      <c r="AB241" s="322" t="str">
        <f t="shared" ref="AB241" si="152">IF(S241="","",Y241/Z241)</f>
        <v/>
      </c>
      <c r="AC241" s="322" t="str">
        <f t="shared" ref="AC241" si="153">IF(S241="","",W241/Z241)</f>
        <v/>
      </c>
      <c r="AD241" s="183" t="str">
        <f>IF(S241="","",2*(BIVAR((-AA241),AB241,AC241)-BIVAR(-AA241,-AB241,AC241)))</f>
        <v/>
      </c>
      <c r="AE241" s="184" t="str">
        <f>IF(S241="","",2*(BIVAR(AA241,-AB241,AC241)-BIVAR(-AA241,-AB241,AC241)))</f>
        <v/>
      </c>
    </row>
    <row r="242" spans="1:31" ht="15.75" customHeight="1" x14ac:dyDescent="0.55000000000000004">
      <c r="A242" s="458"/>
      <c r="B242" s="456"/>
      <c r="C242" s="455"/>
      <c r="D242" s="456"/>
      <c r="E242" s="313" t="str">
        <f t="shared" si="136"/>
        <v/>
      </c>
      <c r="F242" s="296" t="str">
        <f t="shared" ref="F242:F246" si="154">IF(A242="","",ROUND(((A242+S242)-(A242-S242))/(2*E242),1)&amp;":1")</f>
        <v/>
      </c>
      <c r="G242" s="296" t="s">
        <v>2702</v>
      </c>
      <c r="H242" s="455" t="str">
        <f t="shared" si="135"/>
        <v/>
      </c>
      <c r="I242" s="456"/>
      <c r="J242" s="566">
        <f t="shared" ref="J242:J246" si="155">IF(X242&lt;4,Y242,S242)</f>
        <v>0</v>
      </c>
      <c r="K242" s="567"/>
      <c r="L242" s="319" t="str">
        <f t="shared" ref="L242:L246" si="156">IF(AD242="","",IF(AD242&lt;2%,"&lt; 2%", "&gt; 2%"))</f>
        <v/>
      </c>
      <c r="M242" s="310" t="str">
        <f t="shared" ref="M242:M246" si="157">IF(H242="","",IF(ABS(H242)+ABS(E242)&lt;ABS(J242),"Pass",IF(ABS(H242)-ABS(E242)&gt;ABS(J242),"Fail",IF(AND(ABS(H242)+ABS(E242)&gt;ABS(J242),ABS(H242)-ABS(E242)&lt;ABS(J242)),"-",""))))</f>
        <v/>
      </c>
      <c r="P242" s="209">
        <f t="shared" ref="P242:P246" si="158">IF(X242&lt;4,-Y242,-S242)</f>
        <v>0</v>
      </c>
      <c r="Q242" s="209">
        <f t="shared" ref="Q242:Q246" si="159">IF(X242&lt;4,Y242,S242)</f>
        <v>0</v>
      </c>
      <c r="S242" s="312"/>
      <c r="T242" s="183" t="str">
        <f t="shared" ref="T242:T246" si="160">IF(S242="","",95%)</f>
        <v/>
      </c>
      <c r="U242" s="231" t="str">
        <f t="shared" ref="U242:U246" si="161">IF(S242="","",E242)</f>
        <v/>
      </c>
      <c r="V242" s="313" t="str">
        <f t="shared" ref="V242:V246" si="162">IF(S242="","",_xlfn.NORM.S.INV((1+T242)/2))</f>
        <v/>
      </c>
      <c r="W242" s="231" t="str">
        <f t="shared" ref="W242:W246" si="163">IF(S242="","",SQRT((S242/V242)^2-U242^2))</f>
        <v/>
      </c>
      <c r="X242" s="296" t="str">
        <f t="shared" ref="X242:X246" si="164">IF(S242="","",ROUND(((A242+S242)-(A242-S242))/(2*E242),1))</f>
        <v/>
      </c>
      <c r="Y242" s="311">
        <f t="shared" ref="Y242:Y246" si="165">IF(X242&gt;=4,S242,S242-U242*(1.04-EXP(0.38*LN(X242)-0.54)))</f>
        <v>0</v>
      </c>
      <c r="Z242" s="313" t="str">
        <f t="shared" ref="Z242:Z246" si="166">IF(S242="","",SQRT(W242^2+U242^2))</f>
        <v/>
      </c>
      <c r="AA242" s="313" t="str">
        <f t="shared" ref="AA242:AA246" si="167">IF(S242="","",S242/W242)</f>
        <v/>
      </c>
      <c r="AB242" s="296" t="str">
        <f t="shared" ref="AB242:AB246" si="168">IF(S242="","",Y242/Z242)</f>
        <v/>
      </c>
      <c r="AC242" s="296" t="str">
        <f t="shared" ref="AC242:AC246" si="169">IF(S242="","",W242/Z242)</f>
        <v/>
      </c>
      <c r="AD242" s="183" t="str">
        <f>IF(S242="","",2*(BIVAR((-AA242),AB242,AC242)-BIVAR(-AA242,-AB242,AC242)))</f>
        <v/>
      </c>
      <c r="AE242" s="184" t="str">
        <f>IF(S242="","",2*(BIVAR(AA242,-AB242,AC242)-BIVAR(-AA242,-AB242,AC242)))</f>
        <v/>
      </c>
    </row>
    <row r="243" spans="1:31" ht="15.75" customHeight="1" x14ac:dyDescent="0.55000000000000004">
      <c r="A243" s="458"/>
      <c r="B243" s="456"/>
      <c r="C243" s="455"/>
      <c r="D243" s="456"/>
      <c r="E243" s="313" t="str">
        <f t="shared" si="136"/>
        <v/>
      </c>
      <c r="F243" s="296" t="str">
        <f t="shared" si="154"/>
        <v/>
      </c>
      <c r="G243" s="296" t="s">
        <v>2702</v>
      </c>
      <c r="H243" s="455" t="str">
        <f t="shared" si="135"/>
        <v/>
      </c>
      <c r="I243" s="456"/>
      <c r="J243" s="566">
        <f t="shared" si="155"/>
        <v>0</v>
      </c>
      <c r="K243" s="567"/>
      <c r="L243" s="319" t="str">
        <f t="shared" si="156"/>
        <v/>
      </c>
      <c r="M243" s="310" t="str">
        <f t="shared" si="157"/>
        <v/>
      </c>
      <c r="P243" s="209">
        <f t="shared" si="158"/>
        <v>0</v>
      </c>
      <c r="Q243" s="209">
        <f t="shared" si="159"/>
        <v>0</v>
      </c>
      <c r="S243" s="312"/>
      <c r="T243" s="183" t="str">
        <f t="shared" si="160"/>
        <v/>
      </c>
      <c r="U243" s="231" t="str">
        <f t="shared" si="161"/>
        <v/>
      </c>
      <c r="V243" s="313" t="str">
        <f t="shared" si="162"/>
        <v/>
      </c>
      <c r="W243" s="231" t="str">
        <f t="shared" si="163"/>
        <v/>
      </c>
      <c r="X243" s="296" t="str">
        <f t="shared" si="164"/>
        <v/>
      </c>
      <c r="Y243" s="311">
        <f t="shared" si="165"/>
        <v>0</v>
      </c>
      <c r="Z243" s="313" t="str">
        <f t="shared" si="166"/>
        <v/>
      </c>
      <c r="AA243" s="313" t="str">
        <f t="shared" si="167"/>
        <v/>
      </c>
      <c r="AB243" s="296" t="str">
        <f t="shared" si="168"/>
        <v/>
      </c>
      <c r="AC243" s="296" t="str">
        <f t="shared" si="169"/>
        <v/>
      </c>
      <c r="AD243" s="183" t="str">
        <f>IF(S243="","",2*(BIVAR((-AA243),AB243,AC243)-BIVAR(-AA243,-AB243,AC243)))</f>
        <v/>
      </c>
      <c r="AE243" s="184" t="str">
        <f>IF(S243="","",2*(BIVAR(AA243,-AB243,AC243)-BIVAR(-AA243,-AB243,AC243)))</f>
        <v/>
      </c>
    </row>
    <row r="244" spans="1:31" ht="15.75" customHeight="1" x14ac:dyDescent="0.55000000000000004">
      <c r="A244" s="458"/>
      <c r="B244" s="456"/>
      <c r="C244" s="455"/>
      <c r="D244" s="456"/>
      <c r="E244" s="313" t="str">
        <f t="shared" si="136"/>
        <v/>
      </c>
      <c r="F244" s="296" t="str">
        <f t="shared" si="154"/>
        <v/>
      </c>
      <c r="G244" s="296" t="s">
        <v>2702</v>
      </c>
      <c r="H244" s="455" t="str">
        <f t="shared" si="135"/>
        <v/>
      </c>
      <c r="I244" s="456"/>
      <c r="J244" s="566">
        <f t="shared" si="155"/>
        <v>0</v>
      </c>
      <c r="K244" s="567"/>
      <c r="L244" s="319" t="str">
        <f t="shared" si="156"/>
        <v/>
      </c>
      <c r="M244" s="310" t="str">
        <f t="shared" si="157"/>
        <v/>
      </c>
      <c r="P244" s="209">
        <f t="shared" si="158"/>
        <v>0</v>
      </c>
      <c r="Q244" s="209">
        <f t="shared" si="159"/>
        <v>0</v>
      </c>
      <c r="S244" s="312"/>
      <c r="T244" s="183" t="str">
        <f t="shared" si="160"/>
        <v/>
      </c>
      <c r="U244" s="231" t="str">
        <f t="shared" si="161"/>
        <v/>
      </c>
      <c r="V244" s="313" t="str">
        <f t="shared" si="162"/>
        <v/>
      </c>
      <c r="W244" s="231" t="str">
        <f t="shared" si="163"/>
        <v/>
      </c>
      <c r="X244" s="296" t="str">
        <f t="shared" si="164"/>
        <v/>
      </c>
      <c r="Y244" s="311">
        <f t="shared" si="165"/>
        <v>0</v>
      </c>
      <c r="Z244" s="313" t="str">
        <f t="shared" si="166"/>
        <v/>
      </c>
      <c r="AA244" s="313" t="str">
        <f t="shared" si="167"/>
        <v/>
      </c>
      <c r="AB244" s="296" t="str">
        <f t="shared" si="168"/>
        <v/>
      </c>
      <c r="AC244" s="296" t="str">
        <f t="shared" si="169"/>
        <v/>
      </c>
      <c r="AD244" s="183" t="str">
        <f>IF(S244="","",2*(BIVAR((-AA244),AB244,AC244)-BIVAR(-AA244,-AB244,AC244)))</f>
        <v/>
      </c>
      <c r="AE244" s="184" t="str">
        <f>IF(S244="","",2*(BIVAR(AA244,-AB244,AC244)-BIVAR(-AA244,-AB244,AC244)))</f>
        <v/>
      </c>
    </row>
    <row r="245" spans="1:31" ht="15.75" customHeight="1" x14ac:dyDescent="0.55000000000000004">
      <c r="A245" s="458"/>
      <c r="B245" s="456"/>
      <c r="C245" s="455"/>
      <c r="D245" s="456"/>
      <c r="E245" s="313" t="str">
        <f t="shared" si="136"/>
        <v/>
      </c>
      <c r="F245" s="296" t="str">
        <f t="shared" si="154"/>
        <v/>
      </c>
      <c r="G245" s="296" t="s">
        <v>2702</v>
      </c>
      <c r="H245" s="455" t="str">
        <f t="shared" si="135"/>
        <v/>
      </c>
      <c r="I245" s="456"/>
      <c r="J245" s="566">
        <f t="shared" si="155"/>
        <v>0</v>
      </c>
      <c r="K245" s="567"/>
      <c r="L245" s="319" t="str">
        <f t="shared" si="156"/>
        <v/>
      </c>
      <c r="M245" s="310" t="str">
        <f t="shared" si="157"/>
        <v/>
      </c>
      <c r="P245" s="209">
        <f t="shared" si="158"/>
        <v>0</v>
      </c>
      <c r="Q245" s="209">
        <f t="shared" si="159"/>
        <v>0</v>
      </c>
      <c r="S245" s="312"/>
      <c r="T245" s="183" t="str">
        <f t="shared" si="160"/>
        <v/>
      </c>
      <c r="U245" s="231" t="str">
        <f t="shared" si="161"/>
        <v/>
      </c>
      <c r="V245" s="313" t="str">
        <f t="shared" si="162"/>
        <v/>
      </c>
      <c r="W245" s="231" t="str">
        <f t="shared" si="163"/>
        <v/>
      </c>
      <c r="X245" s="296" t="str">
        <f t="shared" si="164"/>
        <v/>
      </c>
      <c r="Y245" s="311">
        <f t="shared" si="165"/>
        <v>0</v>
      </c>
      <c r="Z245" s="313" t="str">
        <f t="shared" si="166"/>
        <v/>
      </c>
      <c r="AA245" s="313" t="str">
        <f t="shared" si="167"/>
        <v/>
      </c>
      <c r="AB245" s="296" t="str">
        <f t="shared" si="168"/>
        <v/>
      </c>
      <c r="AC245" s="296" t="str">
        <f t="shared" si="169"/>
        <v/>
      </c>
      <c r="AD245" s="183" t="str">
        <f>IF(S245="","",2*(BIVAR((-AA245),AB245,AC245)-BIVAR(-AA245,-AB245,AC245)))</f>
        <v/>
      </c>
      <c r="AE245" s="184" t="str">
        <f>IF(S245="","",2*(BIVAR(AA245,-AB245,AC245)-BIVAR(-AA245,-AB245,AC245)))</f>
        <v/>
      </c>
    </row>
    <row r="246" spans="1:31" ht="17.7" thickBot="1" x14ac:dyDescent="0.6">
      <c r="A246" s="425"/>
      <c r="B246" s="424"/>
      <c r="C246" s="424"/>
      <c r="D246" s="424"/>
      <c r="E246" s="317" t="str">
        <f t="shared" si="136"/>
        <v/>
      </c>
      <c r="F246" s="299" t="str">
        <f t="shared" si="154"/>
        <v/>
      </c>
      <c r="G246" s="299" t="s">
        <v>2752</v>
      </c>
      <c r="H246" s="424" t="str">
        <f t="shared" si="135"/>
        <v/>
      </c>
      <c r="I246" s="424"/>
      <c r="J246" s="579">
        <f t="shared" si="155"/>
        <v>0</v>
      </c>
      <c r="K246" s="580"/>
      <c r="L246" s="188" t="str">
        <f t="shared" si="156"/>
        <v/>
      </c>
      <c r="M246" s="309" t="str">
        <f t="shared" si="157"/>
        <v/>
      </c>
      <c r="P246" s="209">
        <f t="shared" si="158"/>
        <v>0</v>
      </c>
      <c r="Q246" s="209">
        <f t="shared" si="159"/>
        <v>0</v>
      </c>
      <c r="S246" s="235"/>
      <c r="T246" s="185" t="str">
        <f t="shared" si="160"/>
        <v/>
      </c>
      <c r="U246" s="232" t="str">
        <f t="shared" si="161"/>
        <v/>
      </c>
      <c r="V246" s="317" t="str">
        <f t="shared" si="162"/>
        <v/>
      </c>
      <c r="W246" s="232" t="str">
        <f t="shared" si="163"/>
        <v/>
      </c>
      <c r="X246" s="299" t="str">
        <f t="shared" si="164"/>
        <v/>
      </c>
      <c r="Y246" s="316">
        <f t="shared" si="165"/>
        <v>0</v>
      </c>
      <c r="Z246" s="317" t="str">
        <f t="shared" si="166"/>
        <v/>
      </c>
      <c r="AA246" s="317" t="str">
        <f t="shared" si="167"/>
        <v/>
      </c>
      <c r="AB246" s="299" t="str">
        <f t="shared" si="168"/>
        <v/>
      </c>
      <c r="AC246" s="299" t="str">
        <f t="shared" si="169"/>
        <v/>
      </c>
      <c r="AD246" s="185" t="str">
        <f>IF(S246="","",2*(BIVAR((-AA246),AB246,AC246)-BIVAR(-AA246,-AB246,AC246)))</f>
        <v/>
      </c>
      <c r="AE246" s="187" t="str">
        <f>IF(S246="","",2*(BIVAR(AA246,-AB246,AC246)-BIVAR(-AA246,-AB246,AC246)))</f>
        <v/>
      </c>
    </row>
    <row r="247" spans="1:31" ht="15.75" customHeight="1" x14ac:dyDescent="0.55000000000000004">
      <c r="A247" s="324"/>
      <c r="B247" s="324"/>
      <c r="C247" s="324"/>
      <c r="D247" s="324"/>
      <c r="E247" s="294"/>
      <c r="F247" s="324"/>
      <c r="G247" s="324"/>
      <c r="H247" s="324"/>
      <c r="I247" s="324"/>
      <c r="J247" s="294"/>
      <c r="K247" s="294"/>
      <c r="L247" s="324"/>
      <c r="M247" s="338"/>
      <c r="P247" s="209"/>
      <c r="Q247" s="209"/>
      <c r="S247" s="355"/>
      <c r="T247" s="295"/>
      <c r="U247" s="356"/>
      <c r="V247" s="294"/>
      <c r="W247" s="356"/>
      <c r="X247" s="324"/>
      <c r="Y247" s="293"/>
      <c r="Z247" s="294"/>
      <c r="AA247" s="294"/>
      <c r="AB247" s="324"/>
      <c r="AC247" s="324"/>
      <c r="AD247" s="295"/>
      <c r="AE247" s="295"/>
    </row>
    <row r="248" spans="1:31" ht="15.75" customHeight="1" thickBot="1" x14ac:dyDescent="0.6"/>
    <row r="249" spans="1:31" ht="18.75" customHeight="1" thickBot="1" x14ac:dyDescent="0.6">
      <c r="A249" s="418" t="s">
        <v>2754</v>
      </c>
      <c r="B249" s="419"/>
      <c r="C249" s="419"/>
      <c r="D249" s="419"/>
      <c r="E249" s="419"/>
      <c r="F249" s="419"/>
      <c r="G249" s="419"/>
      <c r="H249" s="419"/>
      <c r="I249" s="419"/>
      <c r="J249" s="419"/>
      <c r="K249" s="419"/>
      <c r="L249" s="419"/>
      <c r="M249" s="420"/>
      <c r="S249" s="418" t="s">
        <v>2619</v>
      </c>
      <c r="T249" s="419"/>
      <c r="U249" s="419"/>
      <c r="V249" s="419"/>
      <c r="W249" s="419"/>
      <c r="X249" s="419"/>
      <c r="Y249" s="419"/>
      <c r="Z249" s="419"/>
      <c r="AA249" s="419"/>
      <c r="AB249" s="419"/>
      <c r="AC249" s="419"/>
      <c r="AD249" s="419"/>
      <c r="AE249" s="420"/>
    </row>
    <row r="250" spans="1:31" ht="49.5" customHeight="1" thickBot="1" x14ac:dyDescent="0.6">
      <c r="A250" s="470" t="s">
        <v>0</v>
      </c>
      <c r="B250" s="471"/>
      <c r="C250" s="472" t="s">
        <v>2</v>
      </c>
      <c r="D250" s="471"/>
      <c r="E250" s="300" t="s">
        <v>1771</v>
      </c>
      <c r="F250" s="300" t="s">
        <v>1772</v>
      </c>
      <c r="G250" s="300" t="s">
        <v>1</v>
      </c>
      <c r="H250" s="472" t="s">
        <v>3</v>
      </c>
      <c r="I250" s="471"/>
      <c r="J250" s="472" t="s">
        <v>5</v>
      </c>
      <c r="K250" s="471"/>
      <c r="L250" s="182" t="s">
        <v>2623</v>
      </c>
      <c r="M250" s="27" t="s">
        <v>2621</v>
      </c>
      <c r="P250" s="99" t="s">
        <v>58</v>
      </c>
      <c r="Q250" s="99" t="s">
        <v>59</v>
      </c>
      <c r="S250" s="210" t="s">
        <v>2607</v>
      </c>
      <c r="T250" s="211" t="s">
        <v>2608</v>
      </c>
      <c r="U250" s="211" t="s">
        <v>2609</v>
      </c>
      <c r="V250" s="211" t="s">
        <v>2610</v>
      </c>
      <c r="W250" s="211" t="s">
        <v>2611</v>
      </c>
      <c r="X250" s="211" t="s">
        <v>2620</v>
      </c>
      <c r="Y250" s="211" t="s">
        <v>2613</v>
      </c>
      <c r="Z250" s="211" t="s">
        <v>2612</v>
      </c>
      <c r="AA250" s="211" t="s">
        <v>2614</v>
      </c>
      <c r="AB250" s="211" t="s">
        <v>2615</v>
      </c>
      <c r="AC250" s="211" t="s">
        <v>2616</v>
      </c>
      <c r="AD250" s="211" t="s">
        <v>2617</v>
      </c>
      <c r="AE250" s="212" t="s">
        <v>2618</v>
      </c>
    </row>
    <row r="251" spans="1:31" ht="15.75" customHeight="1" x14ac:dyDescent="0.55000000000000004">
      <c r="A251" s="458"/>
      <c r="B251" s="456"/>
      <c r="C251" s="455"/>
      <c r="D251" s="456"/>
      <c r="E251" s="389" t="str">
        <f>IF(A251="","",(2*$K$81*(1/SQRT(3)))+((0.0016%*ABS(A251))+0.000001450377377))</f>
        <v/>
      </c>
      <c r="F251" s="296" t="str">
        <f t="shared" ref="F251:F276" si="170">IF(A251="","",ROUND(((A251+S251)-(A251-S251))/(2*E251),1)&amp;":1")</f>
        <v/>
      </c>
      <c r="G251" s="296" t="s">
        <v>2755</v>
      </c>
      <c r="H251" s="455" t="str">
        <f t="shared" ref="H251:H276" si="171">IF(A251="","",A251-C251)</f>
        <v/>
      </c>
      <c r="I251" s="456"/>
      <c r="J251" s="566">
        <f t="shared" ref="J251:J276" si="172">IF(X251&lt;4,Y251,S251)</f>
        <v>0</v>
      </c>
      <c r="K251" s="567"/>
      <c r="L251" s="319" t="str">
        <f t="shared" ref="L251:L276" si="173">IF(AD251="","",IF(AD251&lt;2%,"&lt; 2%", "&gt; 2%"))</f>
        <v/>
      </c>
      <c r="M251" s="310" t="str">
        <f t="shared" ref="M251:M276" si="174">IF(H251="","",IF(ABS(H251)+ABS(E251)&lt;ABS(J251),"Pass",IF(ABS(H251)-ABS(E251)&gt;ABS(J251),"Fail",IF(AND(ABS(H251)+ABS(E251)&gt;ABS(J251),ABS(H251)-ABS(E251)&lt;ABS(J251)),"-",""))))</f>
        <v/>
      </c>
      <c r="P251" s="209">
        <f t="shared" ref="P251:P276" si="175">IF(X251&lt;4,-Y251,-S251)</f>
        <v>0</v>
      </c>
      <c r="Q251" s="209">
        <f t="shared" ref="Q251:Q276" si="176">IF(X251&lt;4,Y251,S251)</f>
        <v>0</v>
      </c>
      <c r="S251" s="236"/>
      <c r="T251" s="213"/>
      <c r="U251" s="237"/>
      <c r="V251" s="214" t="str">
        <f t="shared" ref="V251:V276" si="177">IF(S251="","",_xlfn.NORM.S.INV((1+T251)/2))</f>
        <v/>
      </c>
      <c r="W251" s="237" t="str">
        <f t="shared" ref="W251:W276" si="178">IF(S251="","",SQRT((S251/V251)^2-U251^2))</f>
        <v/>
      </c>
      <c r="X251" s="301" t="str">
        <f t="shared" ref="X251:X276" si="179">IF(S251="","",ROUND(((A251+S251)-(A251-S251))/(2*E251),1))</f>
        <v/>
      </c>
      <c r="Y251" s="239">
        <f t="shared" ref="Y251:Y276" si="180">IF(X251&gt;=4,S251,S251-U251*(1.04-EXP(0.38*LN(X251)-0.54)))</f>
        <v>0</v>
      </c>
      <c r="Z251" s="214" t="str">
        <f t="shared" ref="Z251:Z276" si="181">IF(S251="","",SQRT(W251^2+U251^2))</f>
        <v/>
      </c>
      <c r="AA251" s="214" t="str">
        <f t="shared" ref="AA251:AA276" si="182">IF(S251="","",S251/W251)</f>
        <v/>
      </c>
      <c r="AB251" s="301" t="str">
        <f t="shared" ref="AB251:AB276" si="183">IF(S251="","",Y251/Z251)</f>
        <v/>
      </c>
      <c r="AC251" s="301" t="str">
        <f t="shared" ref="AC251:AC276" si="184">IF(S251="","",W251/Z251)</f>
        <v/>
      </c>
      <c r="AD251" s="213" t="str">
        <f>IF(S251="","",2*(BIVAR((-AA251),AB251,AC251)-BIVAR(-AA251,-AB251,AC251)))</f>
        <v/>
      </c>
      <c r="AE251" s="215" t="str">
        <f>IF(S251="","",2*(BIVAR(AA251,-AB251,AC251)-BIVAR(-AA251,-AB251,AC251)))</f>
        <v/>
      </c>
    </row>
    <row r="252" spans="1:31" ht="15.75" customHeight="1" x14ac:dyDescent="0.55000000000000004">
      <c r="A252" s="458"/>
      <c r="B252" s="456"/>
      <c r="C252" s="455"/>
      <c r="D252" s="456"/>
      <c r="E252" s="313" t="str">
        <f t="shared" ref="E252:E276" si="185">IF(A252="","",(2*$K$81*(1/SQRT(3)))+((0.0016%*ABS(A252))+0.000001450377377))</f>
        <v/>
      </c>
      <c r="F252" s="296" t="str">
        <f t="shared" si="170"/>
        <v/>
      </c>
      <c r="G252" s="296" t="s">
        <v>2756</v>
      </c>
      <c r="H252" s="455" t="str">
        <f t="shared" si="171"/>
        <v/>
      </c>
      <c r="I252" s="456"/>
      <c r="J252" s="566">
        <f t="shared" si="172"/>
        <v>0</v>
      </c>
      <c r="K252" s="567"/>
      <c r="L252" s="319" t="str">
        <f t="shared" si="173"/>
        <v/>
      </c>
      <c r="M252" s="310" t="str">
        <f t="shared" si="174"/>
        <v/>
      </c>
      <c r="P252" s="209">
        <f t="shared" si="175"/>
        <v>0</v>
      </c>
      <c r="Q252" s="209">
        <f t="shared" si="176"/>
        <v>0</v>
      </c>
      <c r="S252" s="312"/>
      <c r="T252" s="183" t="str">
        <f t="shared" ref="T252:T276" si="186">IF(S252="","",95%)</f>
        <v/>
      </c>
      <c r="U252" s="231" t="str">
        <f t="shared" ref="U252:U276" si="187">IF(S252="","",E252)</f>
        <v/>
      </c>
      <c r="V252" s="313" t="str">
        <f t="shared" si="177"/>
        <v/>
      </c>
      <c r="W252" s="231" t="str">
        <f t="shared" si="178"/>
        <v/>
      </c>
      <c r="X252" s="296" t="str">
        <f t="shared" si="179"/>
        <v/>
      </c>
      <c r="Y252" s="311">
        <f t="shared" si="180"/>
        <v>0</v>
      </c>
      <c r="Z252" s="313" t="str">
        <f t="shared" si="181"/>
        <v/>
      </c>
      <c r="AA252" s="313" t="str">
        <f t="shared" si="182"/>
        <v/>
      </c>
      <c r="AB252" s="296" t="str">
        <f t="shared" si="183"/>
        <v/>
      </c>
      <c r="AC252" s="296" t="str">
        <f t="shared" si="184"/>
        <v/>
      </c>
      <c r="AD252" s="183" t="str">
        <f>IF(S252="","",2*(BIVAR((-AA252),AB252,AC252)-BIVAR(-AA252,-AB252,AC252)))</f>
        <v/>
      </c>
      <c r="AE252" s="184" t="str">
        <f>IF(S252="","",2*(BIVAR(AA252,-AB252,AC252)-BIVAR(-AA252,-AB252,AC252)))</f>
        <v/>
      </c>
    </row>
    <row r="253" spans="1:31" ht="15.75" customHeight="1" x14ac:dyDescent="0.55000000000000004">
      <c r="A253" s="458"/>
      <c r="B253" s="456"/>
      <c r="C253" s="455"/>
      <c r="D253" s="456"/>
      <c r="E253" s="313" t="str">
        <f t="shared" si="185"/>
        <v/>
      </c>
      <c r="F253" s="296" t="str">
        <f t="shared" si="170"/>
        <v/>
      </c>
      <c r="G253" s="296" t="s">
        <v>2710</v>
      </c>
      <c r="H253" s="455" t="str">
        <f t="shared" si="171"/>
        <v/>
      </c>
      <c r="I253" s="456"/>
      <c r="J253" s="566">
        <f t="shared" si="172"/>
        <v>0</v>
      </c>
      <c r="K253" s="567"/>
      <c r="L253" s="319" t="str">
        <f t="shared" si="173"/>
        <v/>
      </c>
      <c r="M253" s="310" t="str">
        <f t="shared" si="174"/>
        <v/>
      </c>
      <c r="P253" s="209">
        <f t="shared" si="175"/>
        <v>0</v>
      </c>
      <c r="Q253" s="209">
        <f t="shared" si="176"/>
        <v>0</v>
      </c>
      <c r="S253" s="312"/>
      <c r="T253" s="183" t="str">
        <f t="shared" si="186"/>
        <v/>
      </c>
      <c r="U253" s="231" t="str">
        <f t="shared" si="187"/>
        <v/>
      </c>
      <c r="V253" s="313" t="str">
        <f t="shared" si="177"/>
        <v/>
      </c>
      <c r="W253" s="231" t="str">
        <f t="shared" si="178"/>
        <v/>
      </c>
      <c r="X253" s="296" t="str">
        <f t="shared" si="179"/>
        <v/>
      </c>
      <c r="Y253" s="311">
        <f t="shared" si="180"/>
        <v>0</v>
      </c>
      <c r="Z253" s="313" t="str">
        <f t="shared" si="181"/>
        <v/>
      </c>
      <c r="AA253" s="313" t="str">
        <f t="shared" si="182"/>
        <v/>
      </c>
      <c r="AB253" s="296" t="str">
        <f t="shared" si="183"/>
        <v/>
      </c>
      <c r="AC253" s="296" t="str">
        <f t="shared" si="184"/>
        <v/>
      </c>
      <c r="AD253" s="183" t="str">
        <f>IF(S253="","",2*(BIVAR((-AA253),AB253,AC253)-BIVAR(-AA253,-AB253,AC253)))</f>
        <v/>
      </c>
      <c r="AE253" s="184" t="str">
        <f>IF(S253="","",2*(BIVAR(AA253,-AB253,AC253)-BIVAR(-AA253,-AB253,AC253)))</f>
        <v/>
      </c>
    </row>
    <row r="254" spans="1:31" ht="15.75" customHeight="1" x14ac:dyDescent="0.55000000000000004">
      <c r="A254" s="458"/>
      <c r="B254" s="456"/>
      <c r="C254" s="455"/>
      <c r="D254" s="456"/>
      <c r="E254" s="341" t="str">
        <f t="shared" si="185"/>
        <v/>
      </c>
      <c r="F254" s="322" t="str">
        <f t="shared" ref="F254:F268" si="188">IF(A254="","",ROUND(((A254+S254)-(A254-S254))/(2*E254),1)&amp;":1")</f>
        <v/>
      </c>
      <c r="G254" s="322" t="s">
        <v>2757</v>
      </c>
      <c r="H254" s="455" t="str">
        <f t="shared" ref="H254:H267" si="189">IF(A254="","",A254-C254)</f>
        <v/>
      </c>
      <c r="I254" s="456"/>
      <c r="J254" s="566">
        <f t="shared" ref="J254:J268" si="190">IF(X254&lt;4,Y254,S254)</f>
        <v>0</v>
      </c>
      <c r="K254" s="567"/>
      <c r="L254" s="343" t="str">
        <f t="shared" ref="L254:L268" si="191">IF(AD254="","",IF(AD254&lt;2%,"&lt; 2%", "&gt; 2%"))</f>
        <v/>
      </c>
      <c r="M254" s="336" t="str">
        <f t="shared" ref="M254:M268" si="192">IF(H254="","",IF(ABS(H254)+ABS(E254)&lt;ABS(J254),"Pass",IF(ABS(H254)-ABS(E254)&gt;ABS(J254),"Fail",IF(AND(ABS(H254)+ABS(E254)&gt;ABS(J254),ABS(H254)-ABS(E254)&lt;ABS(J254)),"-",""))))</f>
        <v/>
      </c>
      <c r="P254" s="209">
        <f t="shared" ref="P254:P268" si="193">IF(X254&lt;4,-Y254,-S254)</f>
        <v>0</v>
      </c>
      <c r="Q254" s="209">
        <f t="shared" ref="Q254:Q268" si="194">IF(X254&lt;4,Y254,S254)</f>
        <v>0</v>
      </c>
      <c r="S254" s="340"/>
      <c r="T254" s="183" t="str">
        <f t="shared" ref="T254:T268" si="195">IF(S254="","",95%)</f>
        <v/>
      </c>
      <c r="U254" s="231" t="str">
        <f t="shared" ref="U254:U268" si="196">IF(S254="","",E254)</f>
        <v/>
      </c>
      <c r="V254" s="341" t="str">
        <f t="shared" ref="V254:V268" si="197">IF(S254="","",_xlfn.NORM.S.INV((1+T254)/2))</f>
        <v/>
      </c>
      <c r="W254" s="231" t="str">
        <f t="shared" ref="W254:W268" si="198">IF(S254="","",SQRT((S254/V254)^2-U254^2))</f>
        <v/>
      </c>
      <c r="X254" s="322" t="str">
        <f t="shared" ref="X254:X268" si="199">IF(S254="","",ROUND(((A254+S254)-(A254-S254))/(2*E254),1))</f>
        <v/>
      </c>
      <c r="Y254" s="339">
        <f t="shared" ref="Y254:Y268" si="200">IF(X254&gt;=4,S254,S254-U254*(1.04-EXP(0.38*LN(X254)-0.54)))</f>
        <v>0</v>
      </c>
      <c r="Z254" s="341" t="str">
        <f t="shared" ref="Z254:Z268" si="201">IF(S254="","",SQRT(W254^2+U254^2))</f>
        <v/>
      </c>
      <c r="AA254" s="341" t="str">
        <f t="shared" ref="AA254:AA268" si="202">IF(S254="","",S254/W254)</f>
        <v/>
      </c>
      <c r="AB254" s="322" t="str">
        <f t="shared" ref="AB254:AB268" si="203">IF(S254="","",Y254/Z254)</f>
        <v/>
      </c>
      <c r="AC254" s="322" t="str">
        <f t="shared" ref="AC254:AC268" si="204">IF(S254="","",W254/Z254)</f>
        <v/>
      </c>
      <c r="AD254" s="183" t="str">
        <f>IF(S254="","",2*(BIVAR((-AA254),AB254,AC254)-BIVAR(-AA254,-AB254,AC254)))</f>
        <v/>
      </c>
      <c r="AE254" s="184" t="str">
        <f>IF(S254="","",2*(BIVAR(AA254,-AB254,AC254)-BIVAR(-AA254,-AB254,AC254)))</f>
        <v/>
      </c>
    </row>
    <row r="255" spans="1:31" ht="15.75" customHeight="1" x14ac:dyDescent="0.55000000000000004">
      <c r="A255" s="458"/>
      <c r="B255" s="456"/>
      <c r="C255" s="455"/>
      <c r="D255" s="456"/>
      <c r="E255" s="341" t="str">
        <f t="shared" si="185"/>
        <v/>
      </c>
      <c r="F255" s="322" t="str">
        <f t="shared" si="188"/>
        <v/>
      </c>
      <c r="G255" s="322" t="s">
        <v>2758</v>
      </c>
      <c r="H255" s="455" t="str">
        <f t="shared" si="189"/>
        <v/>
      </c>
      <c r="I255" s="456"/>
      <c r="J255" s="566">
        <f t="shared" si="190"/>
        <v>0</v>
      </c>
      <c r="K255" s="567"/>
      <c r="L255" s="343" t="str">
        <f t="shared" si="191"/>
        <v/>
      </c>
      <c r="M255" s="336" t="str">
        <f t="shared" si="192"/>
        <v/>
      </c>
      <c r="P255" s="209">
        <f t="shared" si="193"/>
        <v>0</v>
      </c>
      <c r="Q255" s="209">
        <f t="shared" si="194"/>
        <v>0</v>
      </c>
      <c r="S255" s="340"/>
      <c r="T255" s="183" t="str">
        <f t="shared" si="195"/>
        <v/>
      </c>
      <c r="U255" s="231" t="str">
        <f t="shared" si="196"/>
        <v/>
      </c>
      <c r="V255" s="341" t="str">
        <f t="shared" si="197"/>
        <v/>
      </c>
      <c r="W255" s="231" t="str">
        <f t="shared" si="198"/>
        <v/>
      </c>
      <c r="X255" s="322" t="str">
        <f t="shared" si="199"/>
        <v/>
      </c>
      <c r="Y255" s="339">
        <f t="shared" si="200"/>
        <v>0</v>
      </c>
      <c r="Z255" s="341" t="str">
        <f t="shared" si="201"/>
        <v/>
      </c>
      <c r="AA255" s="341" t="str">
        <f t="shared" si="202"/>
        <v/>
      </c>
      <c r="AB255" s="322" t="str">
        <f t="shared" si="203"/>
        <v/>
      </c>
      <c r="AC255" s="322" t="str">
        <f t="shared" si="204"/>
        <v/>
      </c>
      <c r="AD255" s="183" t="str">
        <f>IF(S255="","",2*(BIVAR((-AA255),AB255,AC255)-BIVAR(-AA255,-AB255,AC255)))</f>
        <v/>
      </c>
      <c r="AE255" s="184" t="str">
        <f>IF(S255="","",2*(BIVAR(AA255,-AB255,AC255)-BIVAR(-AA255,-AB255,AC255)))</f>
        <v/>
      </c>
    </row>
    <row r="256" spans="1:31" ht="15.75" customHeight="1" x14ac:dyDescent="0.55000000000000004">
      <c r="A256" s="458"/>
      <c r="B256" s="456"/>
      <c r="C256" s="455"/>
      <c r="D256" s="456"/>
      <c r="E256" s="341" t="str">
        <f t="shared" si="185"/>
        <v/>
      </c>
      <c r="F256" s="322" t="str">
        <f t="shared" si="188"/>
        <v/>
      </c>
      <c r="G256" s="322" t="s">
        <v>2759</v>
      </c>
      <c r="H256" s="455" t="str">
        <f t="shared" si="189"/>
        <v/>
      </c>
      <c r="I256" s="456"/>
      <c r="J256" s="566">
        <f t="shared" si="190"/>
        <v>0</v>
      </c>
      <c r="K256" s="567"/>
      <c r="L256" s="343" t="str">
        <f t="shared" si="191"/>
        <v/>
      </c>
      <c r="M256" s="336" t="str">
        <f t="shared" si="192"/>
        <v/>
      </c>
      <c r="P256" s="209">
        <f t="shared" si="193"/>
        <v>0</v>
      </c>
      <c r="Q256" s="209">
        <f t="shared" si="194"/>
        <v>0</v>
      </c>
      <c r="S256" s="340"/>
      <c r="T256" s="183" t="str">
        <f t="shared" si="195"/>
        <v/>
      </c>
      <c r="U256" s="231" t="str">
        <f t="shared" si="196"/>
        <v/>
      </c>
      <c r="V256" s="341" t="str">
        <f t="shared" si="197"/>
        <v/>
      </c>
      <c r="W256" s="231" t="str">
        <f t="shared" si="198"/>
        <v/>
      </c>
      <c r="X256" s="322" t="str">
        <f t="shared" si="199"/>
        <v/>
      </c>
      <c r="Y256" s="339">
        <f t="shared" si="200"/>
        <v>0</v>
      </c>
      <c r="Z256" s="341" t="str">
        <f t="shared" si="201"/>
        <v/>
      </c>
      <c r="AA256" s="341" t="str">
        <f t="shared" si="202"/>
        <v/>
      </c>
      <c r="AB256" s="322" t="str">
        <f t="shared" si="203"/>
        <v/>
      </c>
      <c r="AC256" s="322" t="str">
        <f t="shared" si="204"/>
        <v/>
      </c>
      <c r="AD256" s="183" t="str">
        <f>IF(S256="","",2*(BIVAR((-AA256),AB256,AC256)-BIVAR(-AA256,-AB256,AC256)))</f>
        <v/>
      </c>
      <c r="AE256" s="184" t="str">
        <f>IF(S256="","",2*(BIVAR(AA256,-AB256,AC256)-BIVAR(-AA256,-AB256,AC256)))</f>
        <v/>
      </c>
    </row>
    <row r="257" spans="1:31" ht="15.75" customHeight="1" x14ac:dyDescent="0.55000000000000004">
      <c r="A257" s="458"/>
      <c r="B257" s="456"/>
      <c r="C257" s="455"/>
      <c r="D257" s="456"/>
      <c r="E257" s="341" t="str">
        <f t="shared" si="185"/>
        <v/>
      </c>
      <c r="F257" s="322" t="str">
        <f t="shared" si="188"/>
        <v/>
      </c>
      <c r="G257" s="322" t="s">
        <v>2760</v>
      </c>
      <c r="H257" s="455" t="str">
        <f t="shared" si="189"/>
        <v/>
      </c>
      <c r="I257" s="456"/>
      <c r="J257" s="566">
        <f t="shared" si="190"/>
        <v>0</v>
      </c>
      <c r="K257" s="567"/>
      <c r="L257" s="343" t="str">
        <f t="shared" si="191"/>
        <v/>
      </c>
      <c r="M257" s="336" t="str">
        <f t="shared" si="192"/>
        <v/>
      </c>
      <c r="P257" s="209">
        <f t="shared" si="193"/>
        <v>0</v>
      </c>
      <c r="Q257" s="209">
        <f t="shared" si="194"/>
        <v>0</v>
      </c>
      <c r="S257" s="340"/>
      <c r="T257" s="183" t="str">
        <f t="shared" si="195"/>
        <v/>
      </c>
      <c r="U257" s="231" t="str">
        <f t="shared" si="196"/>
        <v/>
      </c>
      <c r="V257" s="341" t="str">
        <f t="shared" si="197"/>
        <v/>
      </c>
      <c r="W257" s="231" t="str">
        <f t="shared" si="198"/>
        <v/>
      </c>
      <c r="X257" s="322" t="str">
        <f t="shared" si="199"/>
        <v/>
      </c>
      <c r="Y257" s="339">
        <f t="shared" si="200"/>
        <v>0</v>
      </c>
      <c r="Z257" s="341" t="str">
        <f t="shared" si="201"/>
        <v/>
      </c>
      <c r="AA257" s="341" t="str">
        <f t="shared" si="202"/>
        <v/>
      </c>
      <c r="AB257" s="322" t="str">
        <f t="shared" si="203"/>
        <v/>
      </c>
      <c r="AC257" s="322" t="str">
        <f t="shared" si="204"/>
        <v/>
      </c>
      <c r="AD257" s="183" t="str">
        <f>IF(S257="","",2*(BIVAR((-AA257),AB257,AC257)-BIVAR(-AA257,-AB257,AC257)))</f>
        <v/>
      </c>
      <c r="AE257" s="184" t="str">
        <f>IF(S257="","",2*(BIVAR(AA257,-AB257,AC257)-BIVAR(-AA257,-AB257,AC257)))</f>
        <v/>
      </c>
    </row>
    <row r="258" spans="1:31" ht="15.75" customHeight="1" x14ac:dyDescent="0.55000000000000004">
      <c r="A258" s="458"/>
      <c r="B258" s="456"/>
      <c r="C258" s="455"/>
      <c r="D258" s="456"/>
      <c r="E258" s="341" t="str">
        <f t="shared" si="185"/>
        <v/>
      </c>
      <c r="F258" s="322" t="str">
        <f t="shared" si="188"/>
        <v/>
      </c>
      <c r="G258" s="322" t="s">
        <v>2761</v>
      </c>
      <c r="H258" s="455" t="str">
        <f t="shared" si="189"/>
        <v/>
      </c>
      <c r="I258" s="456"/>
      <c r="J258" s="566">
        <f t="shared" si="190"/>
        <v>0</v>
      </c>
      <c r="K258" s="567"/>
      <c r="L258" s="343" t="str">
        <f t="shared" si="191"/>
        <v/>
      </c>
      <c r="M258" s="336" t="str">
        <f t="shared" si="192"/>
        <v/>
      </c>
      <c r="P258" s="209">
        <f t="shared" si="193"/>
        <v>0</v>
      </c>
      <c r="Q258" s="209">
        <f t="shared" si="194"/>
        <v>0</v>
      </c>
      <c r="S258" s="340"/>
      <c r="T258" s="183" t="str">
        <f t="shared" si="195"/>
        <v/>
      </c>
      <c r="U258" s="231" t="str">
        <f t="shared" si="196"/>
        <v/>
      </c>
      <c r="V258" s="341" t="str">
        <f t="shared" si="197"/>
        <v/>
      </c>
      <c r="W258" s="231" t="str">
        <f t="shared" si="198"/>
        <v/>
      </c>
      <c r="X258" s="322" t="str">
        <f t="shared" si="199"/>
        <v/>
      </c>
      <c r="Y258" s="339">
        <f t="shared" si="200"/>
        <v>0</v>
      </c>
      <c r="Z258" s="341" t="str">
        <f t="shared" si="201"/>
        <v/>
      </c>
      <c r="AA258" s="341" t="str">
        <f t="shared" si="202"/>
        <v/>
      </c>
      <c r="AB258" s="322" t="str">
        <f t="shared" si="203"/>
        <v/>
      </c>
      <c r="AC258" s="322" t="str">
        <f t="shared" si="204"/>
        <v/>
      </c>
      <c r="AD258" s="183" t="str">
        <f>IF(S258="","",2*(BIVAR((-AA258),AB258,AC258)-BIVAR(-AA258,-AB258,AC258)))</f>
        <v/>
      </c>
      <c r="AE258" s="184" t="str">
        <f>IF(S258="","",2*(BIVAR(AA258,-AB258,AC258)-BIVAR(-AA258,-AB258,AC258)))</f>
        <v/>
      </c>
    </row>
    <row r="259" spans="1:31" ht="15.75" customHeight="1" x14ac:dyDescent="0.55000000000000004">
      <c r="A259" s="458"/>
      <c r="B259" s="456"/>
      <c r="C259" s="455"/>
      <c r="D259" s="456"/>
      <c r="E259" s="341" t="str">
        <f t="shared" si="185"/>
        <v/>
      </c>
      <c r="F259" s="322" t="str">
        <f t="shared" si="188"/>
        <v/>
      </c>
      <c r="G259" s="322" t="s">
        <v>2712</v>
      </c>
      <c r="H259" s="455" t="str">
        <f t="shared" si="189"/>
        <v/>
      </c>
      <c r="I259" s="456"/>
      <c r="J259" s="566">
        <f t="shared" si="190"/>
        <v>0</v>
      </c>
      <c r="K259" s="567"/>
      <c r="L259" s="343" t="str">
        <f t="shared" si="191"/>
        <v/>
      </c>
      <c r="M259" s="336" t="str">
        <f t="shared" si="192"/>
        <v/>
      </c>
      <c r="P259" s="209">
        <f t="shared" si="193"/>
        <v>0</v>
      </c>
      <c r="Q259" s="209">
        <f t="shared" si="194"/>
        <v>0</v>
      </c>
      <c r="S259" s="340"/>
      <c r="T259" s="183" t="str">
        <f t="shared" si="195"/>
        <v/>
      </c>
      <c r="U259" s="231" t="str">
        <f t="shared" si="196"/>
        <v/>
      </c>
      <c r="V259" s="341" t="str">
        <f t="shared" si="197"/>
        <v/>
      </c>
      <c r="W259" s="231" t="str">
        <f t="shared" si="198"/>
        <v/>
      </c>
      <c r="X259" s="322" t="str">
        <f t="shared" si="199"/>
        <v/>
      </c>
      <c r="Y259" s="339">
        <f t="shared" si="200"/>
        <v>0</v>
      </c>
      <c r="Z259" s="341" t="str">
        <f t="shared" si="201"/>
        <v/>
      </c>
      <c r="AA259" s="341" t="str">
        <f t="shared" si="202"/>
        <v/>
      </c>
      <c r="AB259" s="322" t="str">
        <f t="shared" si="203"/>
        <v/>
      </c>
      <c r="AC259" s="322" t="str">
        <f t="shared" si="204"/>
        <v/>
      </c>
      <c r="AD259" s="183" t="str">
        <f>IF(S259="","",2*(BIVAR((-AA259),AB259,AC259)-BIVAR(-AA259,-AB259,AC259)))</f>
        <v/>
      </c>
      <c r="AE259" s="184" t="str">
        <f>IF(S259="","",2*(BIVAR(AA259,-AB259,AC259)-BIVAR(-AA259,-AB259,AC259)))</f>
        <v/>
      </c>
    </row>
    <row r="260" spans="1:31" ht="15.75" customHeight="1" x14ac:dyDescent="0.55000000000000004">
      <c r="A260" s="458"/>
      <c r="B260" s="456"/>
      <c r="C260" s="455"/>
      <c r="D260" s="456"/>
      <c r="E260" s="341" t="str">
        <f t="shared" si="185"/>
        <v/>
      </c>
      <c r="F260" s="322" t="str">
        <f t="shared" si="188"/>
        <v/>
      </c>
      <c r="G260" s="322" t="s">
        <v>2762</v>
      </c>
      <c r="H260" s="455" t="str">
        <f t="shared" si="189"/>
        <v/>
      </c>
      <c r="I260" s="456"/>
      <c r="J260" s="566">
        <f t="shared" si="190"/>
        <v>0</v>
      </c>
      <c r="K260" s="567"/>
      <c r="L260" s="343" t="str">
        <f t="shared" si="191"/>
        <v/>
      </c>
      <c r="M260" s="336" t="str">
        <f t="shared" si="192"/>
        <v/>
      </c>
      <c r="P260" s="209">
        <f t="shared" si="193"/>
        <v>0</v>
      </c>
      <c r="Q260" s="209">
        <f t="shared" si="194"/>
        <v>0</v>
      </c>
      <c r="S260" s="340"/>
      <c r="T260" s="183" t="str">
        <f t="shared" si="195"/>
        <v/>
      </c>
      <c r="U260" s="231" t="str">
        <f t="shared" si="196"/>
        <v/>
      </c>
      <c r="V260" s="341" t="str">
        <f t="shared" si="197"/>
        <v/>
      </c>
      <c r="W260" s="231" t="str">
        <f t="shared" si="198"/>
        <v/>
      </c>
      <c r="X260" s="322" t="str">
        <f t="shared" si="199"/>
        <v/>
      </c>
      <c r="Y260" s="339">
        <f t="shared" si="200"/>
        <v>0</v>
      </c>
      <c r="Z260" s="341" t="str">
        <f t="shared" si="201"/>
        <v/>
      </c>
      <c r="AA260" s="341" t="str">
        <f t="shared" si="202"/>
        <v/>
      </c>
      <c r="AB260" s="322" t="str">
        <f t="shared" si="203"/>
        <v/>
      </c>
      <c r="AC260" s="322" t="str">
        <f t="shared" si="204"/>
        <v/>
      </c>
      <c r="AD260" s="183" t="str">
        <f>IF(S260="","",2*(BIVAR((-AA260),AB260,AC260)-BIVAR(-AA260,-AB260,AC260)))</f>
        <v/>
      </c>
      <c r="AE260" s="184" t="str">
        <f>IF(S260="","",2*(BIVAR(AA260,-AB260,AC260)-BIVAR(-AA260,-AB260,AC260)))</f>
        <v/>
      </c>
    </row>
    <row r="261" spans="1:31" ht="15.75" customHeight="1" x14ac:dyDescent="0.55000000000000004">
      <c r="A261" s="458"/>
      <c r="B261" s="456"/>
      <c r="C261" s="455"/>
      <c r="D261" s="456"/>
      <c r="E261" s="341" t="str">
        <f t="shared" si="185"/>
        <v/>
      </c>
      <c r="F261" s="322" t="str">
        <f t="shared" si="188"/>
        <v/>
      </c>
      <c r="G261" s="322" t="s">
        <v>2763</v>
      </c>
      <c r="H261" s="455" t="str">
        <f t="shared" si="189"/>
        <v/>
      </c>
      <c r="I261" s="456"/>
      <c r="J261" s="566">
        <f t="shared" si="190"/>
        <v>0</v>
      </c>
      <c r="K261" s="567"/>
      <c r="L261" s="343" t="str">
        <f t="shared" si="191"/>
        <v/>
      </c>
      <c r="M261" s="336" t="str">
        <f t="shared" si="192"/>
        <v/>
      </c>
      <c r="P261" s="209">
        <f t="shared" si="193"/>
        <v>0</v>
      </c>
      <c r="Q261" s="209">
        <f t="shared" si="194"/>
        <v>0</v>
      </c>
      <c r="S261" s="340"/>
      <c r="T261" s="183" t="str">
        <f t="shared" si="195"/>
        <v/>
      </c>
      <c r="U261" s="231" t="str">
        <f t="shared" si="196"/>
        <v/>
      </c>
      <c r="V261" s="341" t="str">
        <f t="shared" si="197"/>
        <v/>
      </c>
      <c r="W261" s="231" t="str">
        <f t="shared" si="198"/>
        <v/>
      </c>
      <c r="X261" s="322" t="str">
        <f t="shared" si="199"/>
        <v/>
      </c>
      <c r="Y261" s="339">
        <f t="shared" si="200"/>
        <v>0</v>
      </c>
      <c r="Z261" s="341" t="str">
        <f t="shared" si="201"/>
        <v/>
      </c>
      <c r="AA261" s="341" t="str">
        <f t="shared" si="202"/>
        <v/>
      </c>
      <c r="AB261" s="322" t="str">
        <f t="shared" si="203"/>
        <v/>
      </c>
      <c r="AC261" s="322" t="str">
        <f t="shared" si="204"/>
        <v/>
      </c>
      <c r="AD261" s="183" t="str">
        <f>IF(S261="","",2*(BIVAR((-AA261),AB261,AC261)-BIVAR(-AA261,-AB261,AC261)))</f>
        <v/>
      </c>
      <c r="AE261" s="184" t="str">
        <f>IF(S261="","",2*(BIVAR(AA261,-AB261,AC261)-BIVAR(-AA261,-AB261,AC261)))</f>
        <v/>
      </c>
    </row>
    <row r="262" spans="1:31" ht="15.75" customHeight="1" x14ac:dyDescent="0.55000000000000004">
      <c r="A262" s="458"/>
      <c r="B262" s="456"/>
      <c r="C262" s="455"/>
      <c r="D262" s="456"/>
      <c r="E262" s="341" t="str">
        <f t="shared" si="185"/>
        <v/>
      </c>
      <c r="F262" s="322" t="str">
        <f t="shared" si="188"/>
        <v/>
      </c>
      <c r="G262" s="322" t="s">
        <v>2764</v>
      </c>
      <c r="H262" s="455" t="str">
        <f t="shared" si="189"/>
        <v/>
      </c>
      <c r="I262" s="456"/>
      <c r="J262" s="566">
        <f t="shared" si="190"/>
        <v>0</v>
      </c>
      <c r="K262" s="567"/>
      <c r="L262" s="343" t="str">
        <f t="shared" si="191"/>
        <v/>
      </c>
      <c r="M262" s="336" t="str">
        <f t="shared" si="192"/>
        <v/>
      </c>
      <c r="P262" s="209">
        <f t="shared" si="193"/>
        <v>0</v>
      </c>
      <c r="Q262" s="209">
        <f t="shared" si="194"/>
        <v>0</v>
      </c>
      <c r="S262" s="340"/>
      <c r="T262" s="183" t="str">
        <f t="shared" si="195"/>
        <v/>
      </c>
      <c r="U262" s="231" t="str">
        <f t="shared" si="196"/>
        <v/>
      </c>
      <c r="V262" s="341" t="str">
        <f t="shared" si="197"/>
        <v/>
      </c>
      <c r="W262" s="231" t="str">
        <f t="shared" si="198"/>
        <v/>
      </c>
      <c r="X262" s="322" t="str">
        <f t="shared" si="199"/>
        <v/>
      </c>
      <c r="Y262" s="339">
        <f t="shared" si="200"/>
        <v>0</v>
      </c>
      <c r="Z262" s="341" t="str">
        <f t="shared" si="201"/>
        <v/>
      </c>
      <c r="AA262" s="341" t="str">
        <f t="shared" si="202"/>
        <v/>
      </c>
      <c r="AB262" s="322" t="str">
        <f t="shared" si="203"/>
        <v/>
      </c>
      <c r="AC262" s="322" t="str">
        <f t="shared" si="204"/>
        <v/>
      </c>
      <c r="AD262" s="183" t="str">
        <f>IF(S262="","",2*(BIVAR((-AA262),AB262,AC262)-BIVAR(-AA262,-AB262,AC262)))</f>
        <v/>
      </c>
      <c r="AE262" s="184" t="str">
        <f>IF(S262="","",2*(BIVAR(AA262,-AB262,AC262)-BIVAR(-AA262,-AB262,AC262)))</f>
        <v/>
      </c>
    </row>
    <row r="263" spans="1:31" ht="15.75" customHeight="1" x14ac:dyDescent="0.55000000000000004">
      <c r="A263" s="458"/>
      <c r="B263" s="456"/>
      <c r="C263" s="455"/>
      <c r="D263" s="456"/>
      <c r="E263" s="341" t="str">
        <f t="shared" si="185"/>
        <v/>
      </c>
      <c r="F263" s="322" t="str">
        <f t="shared" si="188"/>
        <v/>
      </c>
      <c r="G263" s="322" t="s">
        <v>2760</v>
      </c>
      <c r="H263" s="455" t="str">
        <f t="shared" si="189"/>
        <v/>
      </c>
      <c r="I263" s="456"/>
      <c r="J263" s="566">
        <f t="shared" si="190"/>
        <v>0</v>
      </c>
      <c r="K263" s="567"/>
      <c r="L263" s="343" t="str">
        <f t="shared" si="191"/>
        <v/>
      </c>
      <c r="M263" s="336" t="str">
        <f t="shared" si="192"/>
        <v/>
      </c>
      <c r="P263" s="209">
        <f t="shared" si="193"/>
        <v>0</v>
      </c>
      <c r="Q263" s="209">
        <f t="shared" si="194"/>
        <v>0</v>
      </c>
      <c r="S263" s="340"/>
      <c r="T263" s="183" t="str">
        <f t="shared" si="195"/>
        <v/>
      </c>
      <c r="U263" s="231" t="str">
        <f t="shared" si="196"/>
        <v/>
      </c>
      <c r="V263" s="341" t="str">
        <f t="shared" si="197"/>
        <v/>
      </c>
      <c r="W263" s="231" t="str">
        <f t="shared" si="198"/>
        <v/>
      </c>
      <c r="X263" s="322" t="str">
        <f t="shared" si="199"/>
        <v/>
      </c>
      <c r="Y263" s="339">
        <f t="shared" si="200"/>
        <v>0</v>
      </c>
      <c r="Z263" s="341" t="str">
        <f t="shared" si="201"/>
        <v/>
      </c>
      <c r="AA263" s="341" t="str">
        <f t="shared" si="202"/>
        <v/>
      </c>
      <c r="AB263" s="322" t="str">
        <f t="shared" si="203"/>
        <v/>
      </c>
      <c r="AC263" s="322" t="str">
        <f t="shared" si="204"/>
        <v/>
      </c>
      <c r="AD263" s="183" t="str">
        <f>IF(S263="","",2*(BIVAR((-AA263),AB263,AC263)-BIVAR(-AA263,-AB263,AC263)))</f>
        <v/>
      </c>
      <c r="AE263" s="184" t="str">
        <f>IF(S263="","",2*(BIVAR(AA263,-AB263,AC263)-BIVAR(-AA263,-AB263,AC263)))</f>
        <v/>
      </c>
    </row>
    <row r="264" spans="1:31" ht="15.75" customHeight="1" x14ac:dyDescent="0.55000000000000004">
      <c r="A264" s="458"/>
      <c r="B264" s="456"/>
      <c r="C264" s="455"/>
      <c r="D264" s="456"/>
      <c r="E264" s="341" t="str">
        <f t="shared" si="185"/>
        <v/>
      </c>
      <c r="F264" s="322" t="str">
        <f t="shared" si="188"/>
        <v/>
      </c>
      <c r="G264" s="322" t="s">
        <v>2761</v>
      </c>
      <c r="H264" s="455" t="str">
        <f t="shared" si="189"/>
        <v/>
      </c>
      <c r="I264" s="456"/>
      <c r="J264" s="566">
        <f t="shared" si="190"/>
        <v>0</v>
      </c>
      <c r="K264" s="567"/>
      <c r="L264" s="343" t="str">
        <f t="shared" si="191"/>
        <v/>
      </c>
      <c r="M264" s="336" t="str">
        <f t="shared" si="192"/>
        <v/>
      </c>
      <c r="P264" s="209">
        <f t="shared" si="193"/>
        <v>0</v>
      </c>
      <c r="Q264" s="209">
        <f t="shared" si="194"/>
        <v>0</v>
      </c>
      <c r="S264" s="340"/>
      <c r="T264" s="183" t="str">
        <f t="shared" si="195"/>
        <v/>
      </c>
      <c r="U264" s="231" t="str">
        <f t="shared" si="196"/>
        <v/>
      </c>
      <c r="V264" s="341" t="str">
        <f t="shared" si="197"/>
        <v/>
      </c>
      <c r="W264" s="231" t="str">
        <f t="shared" si="198"/>
        <v/>
      </c>
      <c r="X264" s="322" t="str">
        <f t="shared" si="199"/>
        <v/>
      </c>
      <c r="Y264" s="339">
        <f t="shared" si="200"/>
        <v>0</v>
      </c>
      <c r="Z264" s="341" t="str">
        <f t="shared" si="201"/>
        <v/>
      </c>
      <c r="AA264" s="341" t="str">
        <f t="shared" si="202"/>
        <v/>
      </c>
      <c r="AB264" s="322" t="str">
        <f t="shared" si="203"/>
        <v/>
      </c>
      <c r="AC264" s="322" t="str">
        <f t="shared" si="204"/>
        <v/>
      </c>
      <c r="AD264" s="183" t="str">
        <f>IF(S264="","",2*(BIVAR((-AA264),AB264,AC264)-BIVAR(-AA264,-AB264,AC264)))</f>
        <v/>
      </c>
      <c r="AE264" s="184" t="str">
        <f>IF(S264="","",2*(BIVAR(AA264,-AB264,AC264)-BIVAR(-AA264,-AB264,AC264)))</f>
        <v/>
      </c>
    </row>
    <row r="265" spans="1:31" ht="15.75" customHeight="1" x14ac:dyDescent="0.55000000000000004">
      <c r="A265" s="458"/>
      <c r="B265" s="456"/>
      <c r="C265" s="455"/>
      <c r="D265" s="456"/>
      <c r="E265" s="341" t="str">
        <f t="shared" si="185"/>
        <v/>
      </c>
      <c r="F265" s="322" t="str">
        <f t="shared" si="188"/>
        <v/>
      </c>
      <c r="G265" s="322" t="s">
        <v>2712</v>
      </c>
      <c r="H265" s="455" t="str">
        <f t="shared" si="189"/>
        <v/>
      </c>
      <c r="I265" s="456"/>
      <c r="J265" s="566">
        <f t="shared" si="190"/>
        <v>0</v>
      </c>
      <c r="K265" s="567"/>
      <c r="L265" s="343" t="str">
        <f t="shared" si="191"/>
        <v/>
      </c>
      <c r="M265" s="336" t="str">
        <f t="shared" si="192"/>
        <v/>
      </c>
      <c r="P265" s="209">
        <f t="shared" si="193"/>
        <v>0</v>
      </c>
      <c r="Q265" s="209">
        <f t="shared" si="194"/>
        <v>0</v>
      </c>
      <c r="S265" s="340"/>
      <c r="T265" s="183" t="str">
        <f t="shared" si="195"/>
        <v/>
      </c>
      <c r="U265" s="231" t="str">
        <f t="shared" si="196"/>
        <v/>
      </c>
      <c r="V265" s="341" t="str">
        <f t="shared" si="197"/>
        <v/>
      </c>
      <c r="W265" s="231" t="str">
        <f t="shared" si="198"/>
        <v/>
      </c>
      <c r="X265" s="322" t="str">
        <f t="shared" si="199"/>
        <v/>
      </c>
      <c r="Y265" s="339">
        <f t="shared" si="200"/>
        <v>0</v>
      </c>
      <c r="Z265" s="341" t="str">
        <f t="shared" si="201"/>
        <v/>
      </c>
      <c r="AA265" s="341" t="str">
        <f t="shared" si="202"/>
        <v/>
      </c>
      <c r="AB265" s="322" t="str">
        <f t="shared" si="203"/>
        <v/>
      </c>
      <c r="AC265" s="322" t="str">
        <f t="shared" si="204"/>
        <v/>
      </c>
      <c r="AD265" s="183" t="str">
        <f>IF(S265="","",2*(BIVAR((-AA265),AB265,AC265)-BIVAR(-AA265,-AB265,AC265)))</f>
        <v/>
      </c>
      <c r="AE265" s="184" t="str">
        <f>IF(S265="","",2*(BIVAR(AA265,-AB265,AC265)-BIVAR(-AA265,-AB265,AC265)))</f>
        <v/>
      </c>
    </row>
    <row r="266" spans="1:31" ht="15.75" customHeight="1" x14ac:dyDescent="0.55000000000000004">
      <c r="A266" s="458"/>
      <c r="B266" s="456"/>
      <c r="C266" s="455"/>
      <c r="D266" s="456"/>
      <c r="E266" s="341" t="str">
        <f t="shared" si="185"/>
        <v/>
      </c>
      <c r="F266" s="322" t="str">
        <f t="shared" si="188"/>
        <v/>
      </c>
      <c r="G266" s="322" t="s">
        <v>2762</v>
      </c>
      <c r="H266" s="455" t="str">
        <f t="shared" si="189"/>
        <v/>
      </c>
      <c r="I266" s="456"/>
      <c r="J266" s="566">
        <f t="shared" si="190"/>
        <v>0</v>
      </c>
      <c r="K266" s="567"/>
      <c r="L266" s="343" t="str">
        <f t="shared" si="191"/>
        <v/>
      </c>
      <c r="M266" s="336" t="str">
        <f t="shared" si="192"/>
        <v/>
      </c>
      <c r="P266" s="209">
        <f t="shared" si="193"/>
        <v>0</v>
      </c>
      <c r="Q266" s="209">
        <f t="shared" si="194"/>
        <v>0</v>
      </c>
      <c r="S266" s="340"/>
      <c r="T266" s="183" t="str">
        <f t="shared" si="195"/>
        <v/>
      </c>
      <c r="U266" s="231" t="str">
        <f t="shared" si="196"/>
        <v/>
      </c>
      <c r="V266" s="341" t="str">
        <f t="shared" si="197"/>
        <v/>
      </c>
      <c r="W266" s="231" t="str">
        <f t="shared" si="198"/>
        <v/>
      </c>
      <c r="X266" s="322" t="str">
        <f t="shared" si="199"/>
        <v/>
      </c>
      <c r="Y266" s="339">
        <f t="shared" si="200"/>
        <v>0</v>
      </c>
      <c r="Z266" s="341" t="str">
        <f t="shared" si="201"/>
        <v/>
      </c>
      <c r="AA266" s="341" t="str">
        <f t="shared" si="202"/>
        <v/>
      </c>
      <c r="AB266" s="322" t="str">
        <f t="shared" si="203"/>
        <v/>
      </c>
      <c r="AC266" s="322" t="str">
        <f t="shared" si="204"/>
        <v/>
      </c>
      <c r="AD266" s="183" t="str">
        <f>IF(S266="","",2*(BIVAR((-AA266),AB266,AC266)-BIVAR(-AA266,-AB266,AC266)))</f>
        <v/>
      </c>
      <c r="AE266" s="184" t="str">
        <f>IF(S266="","",2*(BIVAR(AA266,-AB266,AC266)-BIVAR(-AA266,-AB266,AC266)))</f>
        <v/>
      </c>
    </row>
    <row r="267" spans="1:31" ht="15.75" customHeight="1" x14ac:dyDescent="0.55000000000000004">
      <c r="A267" s="458"/>
      <c r="B267" s="456"/>
      <c r="C267" s="455"/>
      <c r="D267" s="456"/>
      <c r="E267" s="341" t="str">
        <f t="shared" si="185"/>
        <v/>
      </c>
      <c r="F267" s="322" t="str">
        <f t="shared" si="188"/>
        <v/>
      </c>
      <c r="G267" s="322" t="s">
        <v>2763</v>
      </c>
      <c r="H267" s="455" t="str">
        <f t="shared" si="189"/>
        <v/>
      </c>
      <c r="I267" s="456"/>
      <c r="J267" s="566">
        <f t="shared" si="190"/>
        <v>0</v>
      </c>
      <c r="K267" s="567"/>
      <c r="L267" s="343" t="str">
        <f t="shared" si="191"/>
        <v/>
      </c>
      <c r="M267" s="336" t="str">
        <f t="shared" si="192"/>
        <v/>
      </c>
      <c r="P267" s="209">
        <f t="shared" si="193"/>
        <v>0</v>
      </c>
      <c r="Q267" s="209">
        <f t="shared" si="194"/>
        <v>0</v>
      </c>
      <c r="S267" s="340"/>
      <c r="T267" s="183" t="str">
        <f t="shared" si="195"/>
        <v/>
      </c>
      <c r="U267" s="231" t="str">
        <f t="shared" si="196"/>
        <v/>
      </c>
      <c r="V267" s="341" t="str">
        <f t="shared" si="197"/>
        <v/>
      </c>
      <c r="W267" s="231" t="str">
        <f t="shared" si="198"/>
        <v/>
      </c>
      <c r="X267" s="322" t="str">
        <f t="shared" si="199"/>
        <v/>
      </c>
      <c r="Y267" s="339">
        <f t="shared" si="200"/>
        <v>0</v>
      </c>
      <c r="Z267" s="341" t="str">
        <f t="shared" si="201"/>
        <v/>
      </c>
      <c r="AA267" s="341" t="str">
        <f t="shared" si="202"/>
        <v/>
      </c>
      <c r="AB267" s="322" t="str">
        <f t="shared" si="203"/>
        <v/>
      </c>
      <c r="AC267" s="322" t="str">
        <f t="shared" si="204"/>
        <v/>
      </c>
      <c r="AD267" s="183" t="str">
        <f>IF(S267="","",2*(BIVAR((-AA267),AB267,AC267)-BIVAR(-AA267,-AB267,AC267)))</f>
        <v/>
      </c>
      <c r="AE267" s="184" t="str">
        <f>IF(S267="","",2*(BIVAR(AA267,-AB267,AC267)-BIVAR(-AA267,-AB267,AC267)))</f>
        <v/>
      </c>
    </row>
    <row r="268" spans="1:31" ht="15.75" customHeight="1" x14ac:dyDescent="0.55000000000000004">
      <c r="A268" s="458"/>
      <c r="B268" s="456"/>
      <c r="C268" s="455"/>
      <c r="D268" s="456"/>
      <c r="E268" s="341" t="str">
        <f t="shared" si="185"/>
        <v/>
      </c>
      <c r="F268" s="322" t="str">
        <f t="shared" si="188"/>
        <v/>
      </c>
      <c r="G268" s="322" t="s">
        <v>2764</v>
      </c>
      <c r="H268" s="455" t="str">
        <f>IF(A268="","",A268-C268)</f>
        <v/>
      </c>
      <c r="I268" s="456"/>
      <c r="J268" s="566">
        <f t="shared" si="190"/>
        <v>0</v>
      </c>
      <c r="K268" s="567"/>
      <c r="L268" s="343" t="str">
        <f t="shared" si="191"/>
        <v/>
      </c>
      <c r="M268" s="336" t="str">
        <f t="shared" si="192"/>
        <v/>
      </c>
      <c r="P268" s="209">
        <f t="shared" si="193"/>
        <v>0</v>
      </c>
      <c r="Q268" s="209">
        <f t="shared" si="194"/>
        <v>0</v>
      </c>
      <c r="S268" s="340"/>
      <c r="T268" s="183" t="str">
        <f t="shared" si="195"/>
        <v/>
      </c>
      <c r="U268" s="231" t="str">
        <f t="shared" si="196"/>
        <v/>
      </c>
      <c r="V268" s="341" t="str">
        <f t="shared" si="197"/>
        <v/>
      </c>
      <c r="W268" s="231" t="str">
        <f t="shared" si="198"/>
        <v/>
      </c>
      <c r="X268" s="322" t="str">
        <f t="shared" si="199"/>
        <v/>
      </c>
      <c r="Y268" s="339">
        <f t="shared" si="200"/>
        <v>0</v>
      </c>
      <c r="Z268" s="341" t="str">
        <f t="shared" si="201"/>
        <v/>
      </c>
      <c r="AA268" s="341" t="str">
        <f t="shared" si="202"/>
        <v/>
      </c>
      <c r="AB268" s="322" t="str">
        <f t="shared" si="203"/>
        <v/>
      </c>
      <c r="AC268" s="322" t="str">
        <f t="shared" si="204"/>
        <v/>
      </c>
      <c r="AD268" s="183" t="str">
        <f>IF(S268="","",2*(BIVAR((-AA268),AB268,AC268)-BIVAR(-AA268,-AB268,AC268)))</f>
        <v/>
      </c>
      <c r="AE268" s="184" t="str">
        <f>IF(S268="","",2*(BIVAR(AA268,-AB268,AC268)-BIVAR(-AA268,-AB268,AC268)))</f>
        <v/>
      </c>
    </row>
    <row r="269" spans="1:31" ht="15.75" customHeight="1" x14ac:dyDescent="0.55000000000000004">
      <c r="A269" s="458"/>
      <c r="B269" s="456"/>
      <c r="C269" s="455"/>
      <c r="D269" s="456"/>
      <c r="E269" s="313" t="str">
        <f t="shared" si="185"/>
        <v/>
      </c>
      <c r="F269" s="296" t="str">
        <f t="shared" si="170"/>
        <v/>
      </c>
      <c r="G269" s="296" t="s">
        <v>2761</v>
      </c>
      <c r="H269" s="455" t="str">
        <f t="shared" si="171"/>
        <v/>
      </c>
      <c r="I269" s="456"/>
      <c r="J269" s="566">
        <f t="shared" si="172"/>
        <v>0</v>
      </c>
      <c r="K269" s="567"/>
      <c r="L269" s="319" t="str">
        <f t="shared" si="173"/>
        <v/>
      </c>
      <c r="M269" s="310" t="str">
        <f t="shared" si="174"/>
        <v/>
      </c>
      <c r="P269" s="209">
        <f t="shared" si="175"/>
        <v>0</v>
      </c>
      <c r="Q269" s="209">
        <f t="shared" si="176"/>
        <v>0</v>
      </c>
      <c r="S269" s="312"/>
      <c r="T269" s="183" t="str">
        <f t="shared" si="186"/>
        <v/>
      </c>
      <c r="U269" s="231" t="str">
        <f t="shared" si="187"/>
        <v/>
      </c>
      <c r="V269" s="313" t="str">
        <f t="shared" si="177"/>
        <v/>
      </c>
      <c r="W269" s="231" t="str">
        <f t="shared" si="178"/>
        <v/>
      </c>
      <c r="X269" s="296" t="str">
        <f t="shared" si="179"/>
        <v/>
      </c>
      <c r="Y269" s="311">
        <f t="shared" si="180"/>
        <v>0</v>
      </c>
      <c r="Z269" s="313" t="str">
        <f t="shared" si="181"/>
        <v/>
      </c>
      <c r="AA269" s="313" t="str">
        <f t="shared" si="182"/>
        <v/>
      </c>
      <c r="AB269" s="296" t="str">
        <f t="shared" si="183"/>
        <v/>
      </c>
      <c r="AC269" s="296" t="str">
        <f t="shared" si="184"/>
        <v/>
      </c>
      <c r="AD269" s="183" t="str">
        <f>IF(S269="","",2*(BIVAR((-AA269),AB269,AC269)-BIVAR(-AA269,-AB269,AC269)))</f>
        <v/>
      </c>
      <c r="AE269" s="184" t="str">
        <f>IF(S269="","",2*(BIVAR(AA269,-AB269,AC269)-BIVAR(-AA269,-AB269,AC269)))</f>
        <v/>
      </c>
    </row>
    <row r="270" spans="1:31" ht="15.75" customHeight="1" x14ac:dyDescent="0.55000000000000004">
      <c r="A270" s="458"/>
      <c r="B270" s="456"/>
      <c r="C270" s="455"/>
      <c r="D270" s="456"/>
      <c r="E270" s="313" t="str">
        <f t="shared" si="185"/>
        <v/>
      </c>
      <c r="F270" s="296" t="str">
        <f t="shared" si="170"/>
        <v/>
      </c>
      <c r="G270" s="296" t="s">
        <v>2712</v>
      </c>
      <c r="H270" s="455" t="str">
        <f t="shared" si="171"/>
        <v/>
      </c>
      <c r="I270" s="456"/>
      <c r="J270" s="566">
        <f t="shared" si="172"/>
        <v>0</v>
      </c>
      <c r="K270" s="567"/>
      <c r="L270" s="319" t="str">
        <f t="shared" si="173"/>
        <v/>
      </c>
      <c r="M270" s="310" t="str">
        <f t="shared" si="174"/>
        <v/>
      </c>
      <c r="P270" s="209">
        <f t="shared" si="175"/>
        <v>0</v>
      </c>
      <c r="Q270" s="209">
        <f t="shared" si="176"/>
        <v>0</v>
      </c>
      <c r="S270" s="312"/>
      <c r="T270" s="183" t="str">
        <f t="shared" si="186"/>
        <v/>
      </c>
      <c r="U270" s="231" t="str">
        <f t="shared" si="187"/>
        <v/>
      </c>
      <c r="V270" s="313" t="str">
        <f t="shared" si="177"/>
        <v/>
      </c>
      <c r="W270" s="231" t="str">
        <f t="shared" si="178"/>
        <v/>
      </c>
      <c r="X270" s="296" t="str">
        <f t="shared" si="179"/>
        <v/>
      </c>
      <c r="Y270" s="311">
        <f t="shared" si="180"/>
        <v>0</v>
      </c>
      <c r="Z270" s="313" t="str">
        <f t="shared" si="181"/>
        <v/>
      </c>
      <c r="AA270" s="313" t="str">
        <f t="shared" si="182"/>
        <v/>
      </c>
      <c r="AB270" s="296" t="str">
        <f t="shared" si="183"/>
        <v/>
      </c>
      <c r="AC270" s="296" t="str">
        <f t="shared" si="184"/>
        <v/>
      </c>
      <c r="AD270" s="183" t="str">
        <f>IF(S270="","",2*(BIVAR((-AA270),AB270,AC270)-BIVAR(-AA270,-AB270,AC270)))</f>
        <v/>
      </c>
      <c r="AE270" s="184" t="str">
        <f>IF(S270="","",2*(BIVAR(AA270,-AB270,AC270)-BIVAR(-AA270,-AB270,AC270)))</f>
        <v/>
      </c>
    </row>
    <row r="271" spans="1:31" ht="15.75" customHeight="1" x14ac:dyDescent="0.55000000000000004">
      <c r="A271" s="458"/>
      <c r="B271" s="456"/>
      <c r="C271" s="455"/>
      <c r="D271" s="456"/>
      <c r="E271" s="313" t="str">
        <f t="shared" si="185"/>
        <v/>
      </c>
      <c r="F271" s="296" t="str">
        <f t="shared" si="170"/>
        <v/>
      </c>
      <c r="G271" s="296" t="s">
        <v>2762</v>
      </c>
      <c r="H271" s="455" t="str">
        <f t="shared" si="171"/>
        <v/>
      </c>
      <c r="I271" s="456"/>
      <c r="J271" s="566">
        <f t="shared" si="172"/>
        <v>0</v>
      </c>
      <c r="K271" s="567"/>
      <c r="L271" s="319" t="str">
        <f t="shared" si="173"/>
        <v/>
      </c>
      <c r="M271" s="310" t="str">
        <f t="shared" si="174"/>
        <v/>
      </c>
      <c r="P271" s="209">
        <f t="shared" si="175"/>
        <v>0</v>
      </c>
      <c r="Q271" s="209">
        <f t="shared" si="176"/>
        <v>0</v>
      </c>
      <c r="S271" s="312"/>
      <c r="T271" s="183" t="str">
        <f t="shared" si="186"/>
        <v/>
      </c>
      <c r="U271" s="231" t="str">
        <f t="shared" si="187"/>
        <v/>
      </c>
      <c r="V271" s="313" t="str">
        <f t="shared" si="177"/>
        <v/>
      </c>
      <c r="W271" s="231" t="str">
        <f t="shared" si="178"/>
        <v/>
      </c>
      <c r="X271" s="296" t="str">
        <f t="shared" si="179"/>
        <v/>
      </c>
      <c r="Y271" s="311">
        <f t="shared" si="180"/>
        <v>0</v>
      </c>
      <c r="Z271" s="313" t="str">
        <f t="shared" si="181"/>
        <v/>
      </c>
      <c r="AA271" s="313" t="str">
        <f t="shared" si="182"/>
        <v/>
      </c>
      <c r="AB271" s="296" t="str">
        <f t="shared" si="183"/>
        <v/>
      </c>
      <c r="AC271" s="296" t="str">
        <f t="shared" si="184"/>
        <v/>
      </c>
      <c r="AD271" s="183" t="str">
        <f>IF(S271="","",2*(BIVAR((-AA271),AB271,AC271)-BIVAR(-AA271,-AB271,AC271)))</f>
        <v/>
      </c>
      <c r="AE271" s="184" t="str">
        <f>IF(S271="","",2*(BIVAR(AA271,-AB271,AC271)-BIVAR(-AA271,-AB271,AC271)))</f>
        <v/>
      </c>
    </row>
    <row r="272" spans="1:31" ht="15.75" customHeight="1" x14ac:dyDescent="0.55000000000000004">
      <c r="A272" s="458"/>
      <c r="B272" s="456"/>
      <c r="C272" s="455"/>
      <c r="D272" s="456"/>
      <c r="E272" s="313" t="str">
        <f t="shared" si="185"/>
        <v/>
      </c>
      <c r="F272" s="296" t="str">
        <f t="shared" si="170"/>
        <v/>
      </c>
      <c r="G272" s="296" t="s">
        <v>2763</v>
      </c>
      <c r="H272" s="455" t="str">
        <f t="shared" si="171"/>
        <v/>
      </c>
      <c r="I272" s="456"/>
      <c r="J272" s="566">
        <f t="shared" si="172"/>
        <v>0</v>
      </c>
      <c r="K272" s="567"/>
      <c r="L272" s="319" t="str">
        <f t="shared" si="173"/>
        <v/>
      </c>
      <c r="M272" s="310" t="str">
        <f t="shared" si="174"/>
        <v/>
      </c>
      <c r="P272" s="209">
        <f t="shared" si="175"/>
        <v>0</v>
      </c>
      <c r="Q272" s="209">
        <f t="shared" si="176"/>
        <v>0</v>
      </c>
      <c r="S272" s="312"/>
      <c r="T272" s="183" t="str">
        <f t="shared" si="186"/>
        <v/>
      </c>
      <c r="U272" s="231" t="str">
        <f t="shared" si="187"/>
        <v/>
      </c>
      <c r="V272" s="313" t="str">
        <f t="shared" si="177"/>
        <v/>
      </c>
      <c r="W272" s="231" t="str">
        <f t="shared" si="178"/>
        <v/>
      </c>
      <c r="X272" s="296" t="str">
        <f t="shared" si="179"/>
        <v/>
      </c>
      <c r="Y272" s="311">
        <f t="shared" si="180"/>
        <v>0</v>
      </c>
      <c r="Z272" s="313" t="str">
        <f t="shared" si="181"/>
        <v/>
      </c>
      <c r="AA272" s="313" t="str">
        <f t="shared" si="182"/>
        <v/>
      </c>
      <c r="AB272" s="296" t="str">
        <f t="shared" si="183"/>
        <v/>
      </c>
      <c r="AC272" s="296" t="str">
        <f t="shared" si="184"/>
        <v/>
      </c>
      <c r="AD272" s="183" t="str">
        <f>IF(S272="","",2*(BIVAR((-AA272),AB272,AC272)-BIVAR(-AA272,-AB272,AC272)))</f>
        <v/>
      </c>
      <c r="AE272" s="184" t="str">
        <f>IF(S272="","",2*(BIVAR(AA272,-AB272,AC272)-BIVAR(-AA272,-AB272,AC272)))</f>
        <v/>
      </c>
    </row>
    <row r="273" spans="1:31" ht="15.75" customHeight="1" x14ac:dyDescent="0.55000000000000004">
      <c r="A273" s="458"/>
      <c r="B273" s="456"/>
      <c r="C273" s="455"/>
      <c r="D273" s="456"/>
      <c r="E273" s="313" t="str">
        <f t="shared" si="185"/>
        <v/>
      </c>
      <c r="F273" s="296" t="str">
        <f t="shared" si="170"/>
        <v/>
      </c>
      <c r="G273" s="296" t="s">
        <v>2764</v>
      </c>
      <c r="H273" s="455" t="str">
        <f t="shared" si="171"/>
        <v/>
      </c>
      <c r="I273" s="456"/>
      <c r="J273" s="566">
        <f t="shared" si="172"/>
        <v>0</v>
      </c>
      <c r="K273" s="567"/>
      <c r="L273" s="319" t="str">
        <f t="shared" si="173"/>
        <v/>
      </c>
      <c r="M273" s="310" t="str">
        <f t="shared" si="174"/>
        <v/>
      </c>
      <c r="P273" s="209">
        <f t="shared" si="175"/>
        <v>0</v>
      </c>
      <c r="Q273" s="209">
        <f t="shared" si="176"/>
        <v>0</v>
      </c>
      <c r="S273" s="312"/>
      <c r="T273" s="183" t="str">
        <f t="shared" si="186"/>
        <v/>
      </c>
      <c r="U273" s="231" t="str">
        <f t="shared" si="187"/>
        <v/>
      </c>
      <c r="V273" s="313" t="str">
        <f t="shared" si="177"/>
        <v/>
      </c>
      <c r="W273" s="231" t="str">
        <f t="shared" si="178"/>
        <v/>
      </c>
      <c r="X273" s="296" t="str">
        <f t="shared" si="179"/>
        <v/>
      </c>
      <c r="Y273" s="311">
        <f t="shared" si="180"/>
        <v>0</v>
      </c>
      <c r="Z273" s="313" t="str">
        <f t="shared" si="181"/>
        <v/>
      </c>
      <c r="AA273" s="313" t="str">
        <f t="shared" si="182"/>
        <v/>
      </c>
      <c r="AB273" s="296" t="str">
        <f t="shared" si="183"/>
        <v/>
      </c>
      <c r="AC273" s="296" t="str">
        <f t="shared" si="184"/>
        <v/>
      </c>
      <c r="AD273" s="183" t="str">
        <f>IF(S273="","",2*(BIVAR((-AA273),AB273,AC273)-BIVAR(-AA273,-AB273,AC273)))</f>
        <v/>
      </c>
      <c r="AE273" s="184" t="str">
        <f>IF(S273="","",2*(BIVAR(AA273,-AB273,AC273)-BIVAR(-AA273,-AB273,AC273)))</f>
        <v/>
      </c>
    </row>
    <row r="274" spans="1:31" ht="15.75" customHeight="1" x14ac:dyDescent="0.55000000000000004">
      <c r="A274" s="458"/>
      <c r="B274" s="456"/>
      <c r="C274" s="455"/>
      <c r="D274" s="456"/>
      <c r="E274" s="313" t="str">
        <f t="shared" si="185"/>
        <v/>
      </c>
      <c r="F274" s="296" t="str">
        <f t="shared" si="170"/>
        <v/>
      </c>
      <c r="G274" s="296" t="s">
        <v>2761</v>
      </c>
      <c r="H274" s="455" t="str">
        <f t="shared" si="171"/>
        <v/>
      </c>
      <c r="I274" s="456"/>
      <c r="J274" s="566">
        <f t="shared" si="172"/>
        <v>0</v>
      </c>
      <c r="K274" s="567"/>
      <c r="L274" s="319" t="str">
        <f t="shared" si="173"/>
        <v/>
      </c>
      <c r="M274" s="310" t="str">
        <f t="shared" si="174"/>
        <v/>
      </c>
      <c r="P274" s="209">
        <f t="shared" si="175"/>
        <v>0</v>
      </c>
      <c r="Q274" s="209">
        <f t="shared" si="176"/>
        <v>0</v>
      </c>
      <c r="S274" s="312"/>
      <c r="T274" s="183" t="str">
        <f t="shared" si="186"/>
        <v/>
      </c>
      <c r="U274" s="231" t="str">
        <f t="shared" si="187"/>
        <v/>
      </c>
      <c r="V274" s="313" t="str">
        <f t="shared" si="177"/>
        <v/>
      </c>
      <c r="W274" s="231" t="str">
        <f t="shared" si="178"/>
        <v/>
      </c>
      <c r="X274" s="296" t="str">
        <f t="shared" si="179"/>
        <v/>
      </c>
      <c r="Y274" s="311">
        <f t="shared" si="180"/>
        <v>0</v>
      </c>
      <c r="Z274" s="313" t="str">
        <f t="shared" si="181"/>
        <v/>
      </c>
      <c r="AA274" s="313" t="str">
        <f t="shared" si="182"/>
        <v/>
      </c>
      <c r="AB274" s="296" t="str">
        <f t="shared" si="183"/>
        <v/>
      </c>
      <c r="AC274" s="296" t="str">
        <f t="shared" si="184"/>
        <v/>
      </c>
      <c r="AD274" s="183" t="str">
        <f>IF(S274="","",2*(BIVAR((-AA274),AB274,AC274)-BIVAR(-AA274,-AB274,AC274)))</f>
        <v/>
      </c>
      <c r="AE274" s="184" t="str">
        <f>IF(S274="","",2*(BIVAR(AA274,-AB274,AC274)-BIVAR(-AA274,-AB274,AC274)))</f>
        <v/>
      </c>
    </row>
    <row r="275" spans="1:31" ht="15.75" customHeight="1" x14ac:dyDescent="0.55000000000000004">
      <c r="A275" s="458"/>
      <c r="B275" s="456"/>
      <c r="C275" s="455"/>
      <c r="D275" s="456"/>
      <c r="E275" s="313" t="str">
        <f t="shared" si="185"/>
        <v/>
      </c>
      <c r="F275" s="296" t="str">
        <f t="shared" si="170"/>
        <v/>
      </c>
      <c r="G275" s="296" t="s">
        <v>2712</v>
      </c>
      <c r="H275" s="455" t="str">
        <f t="shared" si="171"/>
        <v/>
      </c>
      <c r="I275" s="456"/>
      <c r="J275" s="566">
        <f t="shared" si="172"/>
        <v>0</v>
      </c>
      <c r="K275" s="567"/>
      <c r="L275" s="319" t="str">
        <f t="shared" si="173"/>
        <v/>
      </c>
      <c r="M275" s="310" t="str">
        <f t="shared" si="174"/>
        <v/>
      </c>
      <c r="P275" s="209">
        <f t="shared" si="175"/>
        <v>0</v>
      </c>
      <c r="Q275" s="209">
        <f t="shared" si="176"/>
        <v>0</v>
      </c>
      <c r="S275" s="312"/>
      <c r="T275" s="183" t="str">
        <f t="shared" si="186"/>
        <v/>
      </c>
      <c r="U275" s="231" t="str">
        <f t="shared" si="187"/>
        <v/>
      </c>
      <c r="V275" s="313" t="str">
        <f t="shared" si="177"/>
        <v/>
      </c>
      <c r="W275" s="231" t="str">
        <f t="shared" si="178"/>
        <v/>
      </c>
      <c r="X275" s="296" t="str">
        <f t="shared" si="179"/>
        <v/>
      </c>
      <c r="Y275" s="311">
        <f t="shared" si="180"/>
        <v>0</v>
      </c>
      <c r="Z275" s="313" t="str">
        <f t="shared" si="181"/>
        <v/>
      </c>
      <c r="AA275" s="313" t="str">
        <f t="shared" si="182"/>
        <v/>
      </c>
      <c r="AB275" s="296" t="str">
        <f t="shared" si="183"/>
        <v/>
      </c>
      <c r="AC275" s="296" t="str">
        <f t="shared" si="184"/>
        <v/>
      </c>
      <c r="AD275" s="183" t="str">
        <f>IF(S275="","",2*(BIVAR((-AA275),AB275,AC275)-BIVAR(-AA275,-AB275,AC275)))</f>
        <v/>
      </c>
      <c r="AE275" s="184" t="str">
        <f>IF(S275="","",2*(BIVAR(AA275,-AB275,AC275)-BIVAR(-AA275,-AB275,AC275)))</f>
        <v/>
      </c>
    </row>
    <row r="276" spans="1:31" ht="17.7" thickBot="1" x14ac:dyDescent="0.6">
      <c r="A276" s="425"/>
      <c r="B276" s="424"/>
      <c r="C276" s="424"/>
      <c r="D276" s="424"/>
      <c r="E276" s="317" t="str">
        <f t="shared" si="185"/>
        <v/>
      </c>
      <c r="F276" s="299" t="str">
        <f t="shared" si="170"/>
        <v/>
      </c>
      <c r="G276" s="299" t="s">
        <v>2762</v>
      </c>
      <c r="H276" s="424" t="str">
        <f t="shared" si="171"/>
        <v/>
      </c>
      <c r="I276" s="424"/>
      <c r="J276" s="579">
        <f t="shared" si="172"/>
        <v>0</v>
      </c>
      <c r="K276" s="580"/>
      <c r="L276" s="188" t="str">
        <f t="shared" si="173"/>
        <v/>
      </c>
      <c r="M276" s="309" t="str">
        <f t="shared" si="174"/>
        <v/>
      </c>
      <c r="P276" s="209">
        <f t="shared" si="175"/>
        <v>0</v>
      </c>
      <c r="Q276" s="209">
        <f t="shared" si="176"/>
        <v>0</v>
      </c>
      <c r="S276" s="235"/>
      <c r="T276" s="185" t="str">
        <f t="shared" si="186"/>
        <v/>
      </c>
      <c r="U276" s="232" t="str">
        <f t="shared" si="187"/>
        <v/>
      </c>
      <c r="V276" s="317" t="str">
        <f t="shared" si="177"/>
        <v/>
      </c>
      <c r="W276" s="232" t="str">
        <f t="shared" si="178"/>
        <v/>
      </c>
      <c r="X276" s="299" t="str">
        <f t="shared" si="179"/>
        <v/>
      </c>
      <c r="Y276" s="316">
        <f t="shared" si="180"/>
        <v>0</v>
      </c>
      <c r="Z276" s="317" t="str">
        <f t="shared" si="181"/>
        <v/>
      </c>
      <c r="AA276" s="317" t="str">
        <f t="shared" si="182"/>
        <v/>
      </c>
      <c r="AB276" s="299" t="str">
        <f t="shared" si="183"/>
        <v/>
      </c>
      <c r="AC276" s="299" t="str">
        <f t="shared" si="184"/>
        <v/>
      </c>
      <c r="AD276" s="185" t="str">
        <f>IF(S276="","",2*(BIVAR((-AA276),AB276,AC276)-BIVAR(-AA276,-AB276,AC276)))</f>
        <v/>
      </c>
      <c r="AE276" s="187" t="str">
        <f>IF(S276="","",2*(BIVAR(AA276,-AB276,AC276)-BIVAR(-AA276,-AB276,AC276)))</f>
        <v/>
      </c>
    </row>
    <row r="277" spans="1:31" ht="15.75" customHeight="1" x14ac:dyDescent="0.55000000000000004">
      <c r="A277" s="324"/>
      <c r="B277" s="324"/>
      <c r="C277" s="324"/>
      <c r="D277" s="324"/>
      <c r="E277" s="294"/>
      <c r="F277" s="324"/>
      <c r="G277" s="324"/>
      <c r="H277" s="324"/>
      <c r="I277" s="324"/>
      <c r="J277" s="294"/>
      <c r="K277" s="294"/>
      <c r="L277" s="324"/>
      <c r="M277" s="338"/>
      <c r="P277" s="209"/>
      <c r="Q277" s="209"/>
      <c r="S277" s="355"/>
      <c r="T277" s="295"/>
      <c r="U277" s="356"/>
      <c r="V277" s="294"/>
      <c r="W277" s="356"/>
      <c r="X277" s="324"/>
      <c r="Y277" s="293"/>
      <c r="Z277" s="294"/>
      <c r="AA277" s="294"/>
      <c r="AB277" s="324"/>
      <c r="AC277" s="324"/>
      <c r="AD277" s="295"/>
      <c r="AE277" s="295"/>
    </row>
    <row r="278" spans="1:31" ht="15.75" customHeight="1" thickBot="1" x14ac:dyDescent="0.6">
      <c r="A278" s="324"/>
      <c r="B278" s="324"/>
      <c r="C278" s="324"/>
      <c r="D278" s="324"/>
      <c r="E278" s="294"/>
      <c r="F278" s="324"/>
      <c r="G278" s="324"/>
      <c r="H278" s="324"/>
      <c r="I278" s="324"/>
      <c r="J278" s="294"/>
      <c r="K278" s="294"/>
      <c r="L278" s="324"/>
      <c r="M278" s="338"/>
      <c r="P278" s="209"/>
      <c r="Q278" s="209"/>
      <c r="S278" s="355"/>
      <c r="T278" s="295"/>
      <c r="U278" s="356"/>
      <c r="V278" s="294"/>
      <c r="W278" s="356"/>
      <c r="X278" s="324"/>
      <c r="Y278" s="293"/>
      <c r="Z278" s="294"/>
      <c r="AA278" s="294"/>
      <c r="AB278" s="324"/>
      <c r="AC278" s="324"/>
      <c r="AD278" s="295"/>
      <c r="AE278" s="295"/>
    </row>
    <row r="279" spans="1:31" ht="18.75" customHeight="1" thickBot="1" x14ac:dyDescent="0.6">
      <c r="A279" s="418" t="s">
        <v>2765</v>
      </c>
      <c r="B279" s="419"/>
      <c r="C279" s="419"/>
      <c r="D279" s="419"/>
      <c r="E279" s="419"/>
      <c r="F279" s="419"/>
      <c r="G279" s="419"/>
      <c r="H279" s="419"/>
      <c r="I279" s="419"/>
      <c r="J279" s="419"/>
      <c r="K279" s="419"/>
      <c r="L279" s="419"/>
      <c r="M279" s="420"/>
      <c r="S279" s="418" t="s">
        <v>2619</v>
      </c>
      <c r="T279" s="419"/>
      <c r="U279" s="419"/>
      <c r="V279" s="419"/>
      <c r="W279" s="419"/>
      <c r="X279" s="419"/>
      <c r="Y279" s="419"/>
      <c r="Z279" s="419"/>
      <c r="AA279" s="419"/>
      <c r="AB279" s="419"/>
      <c r="AC279" s="419"/>
      <c r="AD279" s="419"/>
      <c r="AE279" s="420"/>
    </row>
    <row r="280" spans="1:31" ht="33.299999999999997" thickBot="1" x14ac:dyDescent="0.6">
      <c r="A280" s="470" t="s">
        <v>0</v>
      </c>
      <c r="B280" s="471"/>
      <c r="C280" s="472" t="s">
        <v>2</v>
      </c>
      <c r="D280" s="471"/>
      <c r="E280" s="320" t="s">
        <v>1771</v>
      </c>
      <c r="F280" s="320" t="s">
        <v>1772</v>
      </c>
      <c r="G280" s="320" t="s">
        <v>1</v>
      </c>
      <c r="H280" s="472" t="s">
        <v>3</v>
      </c>
      <c r="I280" s="471"/>
      <c r="J280" s="472" t="s">
        <v>5</v>
      </c>
      <c r="K280" s="471"/>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55000000000000004">
      <c r="A281" s="582"/>
      <c r="B281" s="583"/>
      <c r="C281" s="566"/>
      <c r="D281" s="567"/>
      <c r="E281" s="389" t="str">
        <f>IF(A281="","",(2*$K$81*(1/SQRT(3)))+((0.0016%*ABS(A281))+0.000001450377377))</f>
        <v/>
      </c>
      <c r="F281" s="322" t="str">
        <f>IF(A281="","",ROUND(((A281+S281)-(A281-S281))/(2*E281),1)&amp;":1")</f>
        <v/>
      </c>
      <c r="G281" s="322" t="s">
        <v>2749</v>
      </c>
      <c r="H281" s="566" t="str">
        <f t="shared" ref="H281:H287" si="205">IF(A281="","",A281-C281)</f>
        <v/>
      </c>
      <c r="I281" s="567"/>
      <c r="J281" s="566">
        <f>IF(X281&lt;4,Y281,S281)</f>
        <v>0</v>
      </c>
      <c r="K281" s="567"/>
      <c r="L281" s="343" t="str">
        <f>IF(AD281="","",IF(AD281&lt;2%,"&lt; 2%", "&gt; 2%"))</f>
        <v/>
      </c>
      <c r="M281" s="336" t="str">
        <f>IF(H281="","",IF(ABS(H281)+ABS(E281)&lt;ABS(J281),"Pass",IF(ABS(H281)-ABS(E281)&gt;ABS(J281),"Fail",IF(AND(ABS(H281)+ABS(E281)&gt;ABS(J281),ABS(H281)-ABS(E281)&lt;ABS(J281)),"-",""))))</f>
        <v/>
      </c>
      <c r="P281" s="209">
        <f>IF(X281&lt;4,-Y281,-S281)</f>
        <v>0</v>
      </c>
      <c r="Q281" s="209">
        <f>IF(X281&lt;4,Y281,S281)</f>
        <v>0</v>
      </c>
      <c r="S281" s="241"/>
      <c r="T281" s="213"/>
      <c r="U281" s="214" t="str">
        <f t="shared" ref="U281:U287" si="206">IF(S281="","",E281)</f>
        <v/>
      </c>
      <c r="V281" s="214" t="str">
        <f t="shared" ref="V281:V287" si="207">IF(S281="","",_xlfn.NORM.S.INV((1+T281)/2))</f>
        <v/>
      </c>
      <c r="W281" s="214" t="str">
        <f t="shared" ref="W281:W287" si="208">IF(S281="","",SQRT((S281/V281)^2-U281^2))</f>
        <v/>
      </c>
      <c r="X281" s="321" t="str">
        <f t="shared" ref="X281:X287" si="209">IF(S281="","",ROUND(((A281+S281)-(A281-S281))/(2*E281),1))</f>
        <v/>
      </c>
      <c r="Y281" s="239">
        <f t="shared" ref="Y281:Y287" si="210">IF(X281&gt;=4,S281,S281-U281*(1.04-EXP(0.38*LN(X281)-0.54)))</f>
        <v>0</v>
      </c>
      <c r="Z281" s="214" t="str">
        <f t="shared" ref="Z281:Z287" si="211">IF(S281="","",SQRT(W281^2+U281^2))</f>
        <v/>
      </c>
      <c r="AA281" s="214" t="str">
        <f t="shared" ref="AA281:AA287" si="212">IF(S281="","",S281/W281)</f>
        <v/>
      </c>
      <c r="AB281" s="321" t="str">
        <f t="shared" ref="AB281:AB287" si="213">IF(S281="","",Y281/Z281)</f>
        <v/>
      </c>
      <c r="AC281" s="321" t="str">
        <f t="shared" ref="AC281:AC287" si="214">IF(S281="","",W281/Z281)</f>
        <v/>
      </c>
      <c r="AD281" s="213" t="str">
        <f>IF(S281="","",2*(BIVAR((-AA281),AB281,AC281)-BIVAR(-AA281,-AB281,AC281)))</f>
        <v/>
      </c>
      <c r="AE281" s="215" t="str">
        <f>IF(S281="","",2*(BIVAR(AA281,-AB281,AC281)-BIVAR(-AA281,-AB281,AC281)))</f>
        <v/>
      </c>
    </row>
    <row r="282" spans="1:31" ht="15.75" customHeight="1" x14ac:dyDescent="0.55000000000000004">
      <c r="A282" s="582"/>
      <c r="B282" s="583"/>
      <c r="C282" s="566"/>
      <c r="D282" s="567"/>
      <c r="E282" s="341" t="str">
        <f t="shared" ref="E282:E287" si="215">IF(A282="","",(2*$K$81*(1/SQRT(3)))+((0.0016%*ABS(A282))+0.000001450377377))</f>
        <v/>
      </c>
      <c r="F282" s="322" t="str">
        <f t="shared" ref="F282:F287" si="216">IF(A282="","",ROUND(((A282+S282)-(A282-S282))/(2*E282),1)&amp;":1")</f>
        <v/>
      </c>
      <c r="G282" s="322" t="s">
        <v>2749</v>
      </c>
      <c r="H282" s="566" t="str">
        <f t="shared" si="205"/>
        <v/>
      </c>
      <c r="I282" s="567"/>
      <c r="J282" s="566">
        <f t="shared" ref="J282:J287" si="217">IF(X282&lt;4,Y282,S282)</f>
        <v>0</v>
      </c>
      <c r="K282" s="567"/>
      <c r="L282" s="343" t="str">
        <f t="shared" ref="L282:L287" si="218">IF(AD282="","",IF(AD282&lt;2%,"&lt; 2%", "&gt; 2%"))</f>
        <v/>
      </c>
      <c r="M282" s="336" t="str">
        <f t="shared" ref="M282:M287" si="219">IF(H282="","",IF(ABS(H282)+ABS(E282)&lt;ABS(J282),"Pass",IF(ABS(H282)-ABS(E282)&gt;ABS(J282),"Fail",IF(AND(ABS(H282)+ABS(E282)&gt;ABS(J282),ABS(H282)-ABS(E282)&lt;ABS(J282)),"-",""))))</f>
        <v/>
      </c>
      <c r="P282" s="209">
        <f t="shared" ref="P282:P287" si="220">IF(X282&lt;4,-Y282,-S282)</f>
        <v>0</v>
      </c>
      <c r="Q282" s="209">
        <f t="shared" ref="Q282:Q287" si="221">IF(X282&lt;4,Y282,S282)</f>
        <v>0</v>
      </c>
      <c r="S282" s="344"/>
      <c r="T282" s="183"/>
      <c r="U282" s="341" t="str">
        <f t="shared" si="206"/>
        <v/>
      </c>
      <c r="V282" s="341" t="str">
        <f t="shared" si="207"/>
        <v/>
      </c>
      <c r="W282" s="341" t="str">
        <f t="shared" si="208"/>
        <v/>
      </c>
      <c r="X282" s="322" t="str">
        <f t="shared" si="209"/>
        <v/>
      </c>
      <c r="Y282" s="339">
        <f t="shared" si="210"/>
        <v>0</v>
      </c>
      <c r="Z282" s="341" t="str">
        <f t="shared" si="211"/>
        <v/>
      </c>
      <c r="AA282" s="341" t="str">
        <f t="shared" si="212"/>
        <v/>
      </c>
      <c r="AB282" s="322" t="str">
        <f t="shared" si="213"/>
        <v/>
      </c>
      <c r="AC282" s="322" t="str">
        <f t="shared" si="214"/>
        <v/>
      </c>
      <c r="AD282" s="183" t="str">
        <f>IF(S282="","",2*(BIVAR((-AA282),AB282,AC282)-BIVAR(-AA282,-AB282,AC282)))</f>
        <v/>
      </c>
      <c r="AE282" s="184" t="str">
        <f>IF(S282="","",2*(BIVAR(AA282,-AB282,AC282)-BIVAR(-AA282,-AB282,AC282)))</f>
        <v/>
      </c>
    </row>
    <row r="283" spans="1:31" ht="15.75" customHeight="1" x14ac:dyDescent="0.55000000000000004">
      <c r="A283" s="582"/>
      <c r="B283" s="583"/>
      <c r="C283" s="566"/>
      <c r="D283" s="567"/>
      <c r="E283" s="341" t="str">
        <f t="shared" si="215"/>
        <v/>
      </c>
      <c r="F283" s="322" t="str">
        <f t="shared" si="216"/>
        <v/>
      </c>
      <c r="G283" s="322" t="s">
        <v>2750</v>
      </c>
      <c r="H283" s="566" t="str">
        <f t="shared" si="205"/>
        <v/>
      </c>
      <c r="I283" s="567"/>
      <c r="J283" s="566">
        <f t="shared" si="217"/>
        <v>0</v>
      </c>
      <c r="K283" s="567"/>
      <c r="L283" s="343" t="str">
        <f t="shared" si="218"/>
        <v/>
      </c>
      <c r="M283" s="336" t="str">
        <f t="shared" si="219"/>
        <v/>
      </c>
      <c r="P283" s="209">
        <f t="shared" si="220"/>
        <v>0</v>
      </c>
      <c r="Q283" s="209">
        <f t="shared" si="221"/>
        <v>0</v>
      </c>
      <c r="S283" s="344"/>
      <c r="T283" s="183"/>
      <c r="U283" s="341" t="str">
        <f t="shared" si="206"/>
        <v/>
      </c>
      <c r="V283" s="341" t="str">
        <f t="shared" si="207"/>
        <v/>
      </c>
      <c r="W283" s="341" t="str">
        <f t="shared" si="208"/>
        <v/>
      </c>
      <c r="X283" s="322" t="str">
        <f t="shared" si="209"/>
        <v/>
      </c>
      <c r="Y283" s="339">
        <f t="shared" si="210"/>
        <v>0</v>
      </c>
      <c r="Z283" s="341" t="str">
        <f t="shared" si="211"/>
        <v/>
      </c>
      <c r="AA283" s="341" t="str">
        <f t="shared" si="212"/>
        <v/>
      </c>
      <c r="AB283" s="322" t="str">
        <f t="shared" si="213"/>
        <v/>
      </c>
      <c r="AC283" s="322" t="str">
        <f t="shared" si="214"/>
        <v/>
      </c>
      <c r="AD283" s="183" t="str">
        <f>IF(S283="","",2*(BIVAR((-AA283),AB283,AC283)-BIVAR(-AA283,-AB283,AC283)))</f>
        <v/>
      </c>
      <c r="AE283" s="184" t="str">
        <f>IF(S283="","",2*(BIVAR(AA283,-AB283,AC283)-BIVAR(-AA283,-AB283,AC283)))</f>
        <v/>
      </c>
    </row>
    <row r="284" spans="1:31" ht="15.75" customHeight="1" x14ac:dyDescent="0.55000000000000004">
      <c r="A284" s="582"/>
      <c r="B284" s="583"/>
      <c r="C284" s="566"/>
      <c r="D284" s="567"/>
      <c r="E284" s="341" t="str">
        <f t="shared" si="215"/>
        <v/>
      </c>
      <c r="F284" s="322" t="str">
        <f t="shared" si="216"/>
        <v/>
      </c>
      <c r="G284" s="322" t="s">
        <v>2750</v>
      </c>
      <c r="H284" s="566" t="str">
        <f t="shared" si="205"/>
        <v/>
      </c>
      <c r="I284" s="567"/>
      <c r="J284" s="566">
        <f t="shared" si="217"/>
        <v>0</v>
      </c>
      <c r="K284" s="567"/>
      <c r="L284" s="343" t="str">
        <f t="shared" si="218"/>
        <v/>
      </c>
      <c r="M284" s="336" t="str">
        <f t="shared" si="219"/>
        <v/>
      </c>
      <c r="P284" s="209">
        <f t="shared" si="220"/>
        <v>0</v>
      </c>
      <c r="Q284" s="209">
        <f t="shared" si="221"/>
        <v>0</v>
      </c>
      <c r="S284" s="344"/>
      <c r="T284" s="183"/>
      <c r="U284" s="341" t="str">
        <f t="shared" si="206"/>
        <v/>
      </c>
      <c r="V284" s="341" t="str">
        <f t="shared" si="207"/>
        <v/>
      </c>
      <c r="W284" s="341" t="str">
        <f t="shared" si="208"/>
        <v/>
      </c>
      <c r="X284" s="322" t="str">
        <f t="shared" si="209"/>
        <v/>
      </c>
      <c r="Y284" s="339">
        <f t="shared" si="210"/>
        <v>0</v>
      </c>
      <c r="Z284" s="341" t="str">
        <f t="shared" si="211"/>
        <v/>
      </c>
      <c r="AA284" s="341" t="str">
        <f t="shared" si="212"/>
        <v/>
      </c>
      <c r="AB284" s="322" t="str">
        <f t="shared" si="213"/>
        <v/>
      </c>
      <c r="AC284" s="322" t="str">
        <f t="shared" si="214"/>
        <v/>
      </c>
      <c r="AD284" s="183" t="str">
        <f>IF(S284="","",2*(BIVAR((-AA284),AB284,AC284)-BIVAR(-AA284,-AB284,AC284)))</f>
        <v/>
      </c>
      <c r="AE284" s="184" t="str">
        <f>IF(S284="","",2*(BIVAR(AA284,-AB284,AC284)-BIVAR(-AA284,-AB284,AC284)))</f>
        <v/>
      </c>
    </row>
    <row r="285" spans="1:31" ht="15.75" customHeight="1" x14ac:dyDescent="0.55000000000000004">
      <c r="A285" s="582"/>
      <c r="B285" s="583"/>
      <c r="C285" s="566"/>
      <c r="D285" s="567"/>
      <c r="E285" s="341" t="str">
        <f t="shared" si="215"/>
        <v/>
      </c>
      <c r="F285" s="322" t="str">
        <f t="shared" si="216"/>
        <v/>
      </c>
      <c r="G285" s="322" t="s">
        <v>2750</v>
      </c>
      <c r="H285" s="566" t="str">
        <f t="shared" si="205"/>
        <v/>
      </c>
      <c r="I285" s="567"/>
      <c r="J285" s="566">
        <f t="shared" si="217"/>
        <v>0</v>
      </c>
      <c r="K285" s="567"/>
      <c r="L285" s="343" t="str">
        <f t="shared" si="218"/>
        <v/>
      </c>
      <c r="M285" s="336" t="str">
        <f t="shared" si="219"/>
        <v/>
      </c>
      <c r="P285" s="209">
        <f t="shared" si="220"/>
        <v>0</v>
      </c>
      <c r="Q285" s="209">
        <f t="shared" si="221"/>
        <v>0</v>
      </c>
      <c r="S285" s="344"/>
      <c r="T285" s="183"/>
      <c r="U285" s="341" t="str">
        <f t="shared" si="206"/>
        <v/>
      </c>
      <c r="V285" s="341" t="str">
        <f t="shared" si="207"/>
        <v/>
      </c>
      <c r="W285" s="341" t="str">
        <f t="shared" si="208"/>
        <v/>
      </c>
      <c r="X285" s="322" t="str">
        <f t="shared" si="209"/>
        <v/>
      </c>
      <c r="Y285" s="339">
        <f t="shared" si="210"/>
        <v>0</v>
      </c>
      <c r="Z285" s="341" t="str">
        <f t="shared" si="211"/>
        <v/>
      </c>
      <c r="AA285" s="341" t="str">
        <f t="shared" si="212"/>
        <v/>
      </c>
      <c r="AB285" s="322" t="str">
        <f t="shared" si="213"/>
        <v/>
      </c>
      <c r="AC285" s="322" t="str">
        <f t="shared" si="214"/>
        <v/>
      </c>
      <c r="AD285" s="183" t="str">
        <f>IF(S285="","",2*(BIVAR((-AA285),AB285,AC285)-BIVAR(-AA285,-AB285,AC285)))</f>
        <v/>
      </c>
      <c r="AE285" s="184" t="str">
        <f>IF(S285="","",2*(BIVAR(AA285,-AB285,AC285)-BIVAR(-AA285,-AB285,AC285)))</f>
        <v/>
      </c>
    </row>
    <row r="286" spans="1:31" ht="15.75" customHeight="1" x14ac:dyDescent="0.55000000000000004">
      <c r="A286" s="582"/>
      <c r="B286" s="583"/>
      <c r="C286" s="566"/>
      <c r="D286" s="567"/>
      <c r="E286" s="341" t="str">
        <f t="shared" si="215"/>
        <v/>
      </c>
      <c r="F286" s="322" t="str">
        <f t="shared" si="216"/>
        <v/>
      </c>
      <c r="G286" s="322" t="s">
        <v>2751</v>
      </c>
      <c r="H286" s="566" t="str">
        <f t="shared" si="205"/>
        <v/>
      </c>
      <c r="I286" s="567"/>
      <c r="J286" s="566">
        <f t="shared" si="217"/>
        <v>0</v>
      </c>
      <c r="K286" s="567"/>
      <c r="L286" s="343" t="str">
        <f t="shared" si="218"/>
        <v/>
      </c>
      <c r="M286" s="336" t="str">
        <f t="shared" si="219"/>
        <v/>
      </c>
      <c r="P286" s="209">
        <f t="shared" si="220"/>
        <v>0</v>
      </c>
      <c r="Q286" s="209">
        <f t="shared" si="221"/>
        <v>0</v>
      </c>
      <c r="S286" s="344"/>
      <c r="T286" s="183"/>
      <c r="U286" s="341" t="str">
        <f t="shared" si="206"/>
        <v/>
      </c>
      <c r="V286" s="341" t="str">
        <f t="shared" si="207"/>
        <v/>
      </c>
      <c r="W286" s="341" t="str">
        <f t="shared" si="208"/>
        <v/>
      </c>
      <c r="X286" s="322" t="str">
        <f t="shared" si="209"/>
        <v/>
      </c>
      <c r="Y286" s="339">
        <f t="shared" si="210"/>
        <v>0</v>
      </c>
      <c r="Z286" s="341" t="str">
        <f t="shared" si="211"/>
        <v/>
      </c>
      <c r="AA286" s="341" t="str">
        <f t="shared" si="212"/>
        <v/>
      </c>
      <c r="AB286" s="322" t="str">
        <f t="shared" si="213"/>
        <v/>
      </c>
      <c r="AC286" s="322" t="str">
        <f t="shared" si="214"/>
        <v/>
      </c>
      <c r="AD286" s="183" t="str">
        <f>IF(S286="","",2*(BIVAR((-AA286),AB286,AC286)-BIVAR(-AA286,-AB286,AC286)))</f>
        <v/>
      </c>
      <c r="AE286" s="184" t="str">
        <f>IF(S286="","",2*(BIVAR(AA286,-AB286,AC286)-BIVAR(-AA286,-AB286,AC286)))</f>
        <v/>
      </c>
    </row>
    <row r="287" spans="1:31" ht="15.75" customHeight="1" thickBot="1" x14ac:dyDescent="0.6">
      <c r="A287" s="576"/>
      <c r="B287" s="577"/>
      <c r="C287" s="578"/>
      <c r="D287" s="578"/>
      <c r="E287" s="347" t="str">
        <f t="shared" si="215"/>
        <v/>
      </c>
      <c r="F287" s="323" t="str">
        <f t="shared" si="216"/>
        <v/>
      </c>
      <c r="G287" s="323" t="s">
        <v>2751</v>
      </c>
      <c r="H287" s="578" t="str">
        <f t="shared" si="205"/>
        <v/>
      </c>
      <c r="I287" s="578"/>
      <c r="J287" s="579">
        <f t="shared" si="217"/>
        <v>0</v>
      </c>
      <c r="K287" s="580"/>
      <c r="L287" s="188" t="str">
        <f t="shared" si="218"/>
        <v/>
      </c>
      <c r="M287" s="337" t="str">
        <f t="shared" si="219"/>
        <v/>
      </c>
      <c r="P287" s="209">
        <f t="shared" si="220"/>
        <v>0</v>
      </c>
      <c r="Q287" s="209">
        <f t="shared" si="221"/>
        <v>0</v>
      </c>
      <c r="S287" s="345"/>
      <c r="T287" s="185"/>
      <c r="U287" s="347" t="str">
        <f t="shared" si="206"/>
        <v/>
      </c>
      <c r="V287" s="347" t="str">
        <f t="shared" si="207"/>
        <v/>
      </c>
      <c r="W287" s="347" t="str">
        <f t="shared" si="208"/>
        <v/>
      </c>
      <c r="X287" s="323" t="str">
        <f t="shared" si="209"/>
        <v/>
      </c>
      <c r="Y287" s="346">
        <f t="shared" si="210"/>
        <v>0</v>
      </c>
      <c r="Z287" s="347" t="str">
        <f t="shared" si="211"/>
        <v/>
      </c>
      <c r="AA287" s="347" t="str">
        <f t="shared" si="212"/>
        <v/>
      </c>
      <c r="AB287" s="323" t="str">
        <f t="shared" si="213"/>
        <v/>
      </c>
      <c r="AC287" s="323" t="str">
        <f t="shared" si="214"/>
        <v/>
      </c>
      <c r="AD287" s="185" t="str">
        <f>IF(S287="","",2*(BIVAR((-AA287),AB287,AC287)-BIVAR(-AA287,-AB287,AC287)))</f>
        <v/>
      </c>
      <c r="AE287" s="187" t="str">
        <f>IF(S287="","",2*(BIVAR(AA287,-AB287,AC287)-BIVAR(-AA287,-AB287,AC287)))</f>
        <v/>
      </c>
    </row>
    <row r="289" spans="1:31" ht="15.75" customHeight="1" thickBot="1" x14ac:dyDescent="0.6"/>
    <row r="290" spans="1:31" ht="15" x14ac:dyDescent="0.55000000000000004">
      <c r="A290" s="459"/>
      <c r="B290" s="460"/>
      <c r="C290" s="460"/>
      <c r="D290" s="460"/>
      <c r="E290" s="460"/>
      <c r="F290" s="460"/>
      <c r="G290" s="460"/>
      <c r="H290" s="460"/>
      <c r="I290" s="460"/>
      <c r="J290" s="460"/>
      <c r="K290" s="460"/>
      <c r="L290" s="460"/>
      <c r="M290" s="461"/>
      <c r="N290" s="325"/>
    </row>
    <row r="291" spans="1:31" ht="15" x14ac:dyDescent="0.55000000000000004">
      <c r="A291" s="462"/>
      <c r="B291" s="463"/>
      <c r="C291" s="463"/>
      <c r="D291" s="463"/>
      <c r="E291" s="463"/>
      <c r="F291" s="463"/>
      <c r="G291" s="463"/>
      <c r="H291" s="463"/>
      <c r="I291" s="463"/>
      <c r="J291" s="463"/>
      <c r="K291" s="463"/>
      <c r="L291" s="463"/>
      <c r="M291" s="464"/>
      <c r="N291" s="325"/>
    </row>
    <row r="292" spans="1:31" ht="15" x14ac:dyDescent="0.55000000000000004">
      <c r="A292" s="462"/>
      <c r="B292" s="463"/>
      <c r="C292" s="463"/>
      <c r="D292" s="463"/>
      <c r="E292" s="463"/>
      <c r="F292" s="463"/>
      <c r="G292" s="463"/>
      <c r="H292" s="463"/>
      <c r="I292" s="463"/>
      <c r="J292" s="463"/>
      <c r="K292" s="463"/>
      <c r="L292" s="463"/>
      <c r="M292" s="464"/>
      <c r="N292" s="325"/>
    </row>
    <row r="293" spans="1:31" ht="15.3" thickBot="1" x14ac:dyDescent="0.6">
      <c r="A293" s="465"/>
      <c r="B293" s="466"/>
      <c r="C293" s="466"/>
      <c r="D293" s="466"/>
      <c r="E293" s="466"/>
      <c r="F293" s="466"/>
      <c r="G293" s="466"/>
      <c r="H293" s="466"/>
      <c r="I293" s="466"/>
      <c r="J293" s="466"/>
      <c r="K293" s="466"/>
      <c r="L293" s="466"/>
      <c r="M293" s="467"/>
      <c r="N293" s="37"/>
    </row>
    <row r="294" spans="1:31" ht="15" x14ac:dyDescent="0.55000000000000004">
      <c r="A294" s="70"/>
      <c r="B294" s="70"/>
      <c r="C294" s="70"/>
      <c r="D294" s="70"/>
      <c r="E294" s="70"/>
      <c r="F294" s="70"/>
      <c r="G294" s="70"/>
      <c r="H294" s="70"/>
      <c r="I294" s="70"/>
      <c r="J294" s="70"/>
      <c r="K294" s="70"/>
      <c r="L294" s="70"/>
      <c r="M294" s="70"/>
    </row>
    <row r="295" spans="1:31" ht="15.75" customHeight="1" x14ac:dyDescent="0.55000000000000004">
      <c r="A295" s="325"/>
      <c r="B295" s="325"/>
      <c r="C295" s="325"/>
      <c r="D295" s="325"/>
      <c r="E295" s="325"/>
      <c r="F295" s="325"/>
      <c r="G295" s="325"/>
      <c r="H295" s="325"/>
      <c r="I295" s="325"/>
      <c r="J295" s="325"/>
      <c r="K295" s="325"/>
      <c r="L295" s="325"/>
      <c r="M295" s="325"/>
    </row>
    <row r="296" spans="1:31" ht="21.75" customHeight="1" x14ac:dyDescent="0.55000000000000004">
      <c r="A296" s="244"/>
      <c r="B296" s="244"/>
      <c r="C296" s="32"/>
      <c r="D296" s="568" t="s">
        <v>48</v>
      </c>
      <c r="E296" s="568"/>
      <c r="F296" s="568"/>
      <c r="G296" s="568"/>
      <c r="H296" s="568"/>
      <c r="I296" s="568"/>
      <c r="J296" s="568"/>
      <c r="K296" s="32"/>
      <c r="L296" s="32"/>
      <c r="N296" s="37"/>
    </row>
    <row r="297" spans="1:31" ht="21.75" customHeight="1" x14ac:dyDescent="0.55000000000000004">
      <c r="A297" s="244"/>
      <c r="B297" s="244"/>
      <c r="C297" s="246"/>
      <c r="D297" s="568"/>
      <c r="E297" s="568"/>
      <c r="F297" s="568"/>
      <c r="G297" s="568"/>
      <c r="H297" s="568"/>
      <c r="I297" s="568"/>
      <c r="J297" s="568"/>
      <c r="K297" s="32"/>
      <c r="L297" s="32"/>
      <c r="N297" s="37"/>
    </row>
    <row r="298" spans="1:31" ht="21.75" customHeight="1" x14ac:dyDescent="0.55000000000000004">
      <c r="A298" s="244"/>
      <c r="B298" s="244"/>
      <c r="C298" s="246"/>
      <c r="D298" s="568"/>
      <c r="E298" s="568"/>
      <c r="F298" s="568"/>
      <c r="G298" s="568"/>
      <c r="H298" s="568"/>
      <c r="I298" s="568"/>
      <c r="J298" s="568"/>
      <c r="K298" s="32"/>
      <c r="L298" s="32"/>
      <c r="N298" s="37"/>
    </row>
    <row r="299" spans="1:31" ht="21.75" customHeight="1" x14ac:dyDescent="0.55000000000000004">
      <c r="A299" s="244"/>
      <c r="B299" s="244"/>
      <c r="C299" s="32"/>
      <c r="D299" s="569" t="s">
        <v>2682</v>
      </c>
      <c r="E299" s="569"/>
      <c r="F299" s="569"/>
      <c r="G299" s="569"/>
      <c r="H299" s="569"/>
      <c r="I299" s="569"/>
      <c r="J299" s="569"/>
      <c r="K299" s="32"/>
      <c r="L299" s="32"/>
      <c r="N299" s="37"/>
    </row>
    <row r="300" spans="1:31" ht="21.75" customHeight="1" x14ac:dyDescent="0.7">
      <c r="A300" s="244"/>
      <c r="B300" s="244"/>
      <c r="C300" s="247"/>
      <c r="D300" s="569"/>
      <c r="E300" s="569"/>
      <c r="F300" s="569"/>
      <c r="G300" s="569"/>
      <c r="H300" s="569"/>
      <c r="I300" s="569"/>
      <c r="J300" s="569"/>
      <c r="K300" s="245"/>
      <c r="L300" s="245"/>
      <c r="N300" s="37"/>
    </row>
    <row r="301" spans="1:31" ht="21.75" customHeight="1" x14ac:dyDescent="0.55000000000000004">
      <c r="A301" s="244"/>
      <c r="B301" s="244"/>
      <c r="C301" s="247"/>
      <c r="D301" s="569"/>
      <c r="E301" s="569"/>
      <c r="F301" s="569"/>
      <c r="G301" s="569"/>
      <c r="H301" s="569"/>
      <c r="I301" s="569"/>
      <c r="J301" s="569"/>
      <c r="K301" s="32"/>
      <c r="L301" s="32"/>
      <c r="N301" s="37"/>
    </row>
    <row r="302" spans="1:31" ht="15" x14ac:dyDescent="0.55000000000000004">
      <c r="A302" s="70"/>
      <c r="B302" s="70"/>
      <c r="C302" s="70"/>
      <c r="D302" s="70"/>
      <c r="E302" s="70"/>
      <c r="F302" s="70"/>
      <c r="G302" s="70"/>
      <c r="H302" s="70"/>
      <c r="I302" s="70"/>
      <c r="J302" s="70"/>
      <c r="K302" s="70"/>
      <c r="L302" s="70"/>
      <c r="M302" s="70"/>
      <c r="N302" s="37"/>
    </row>
    <row r="303" spans="1:31" ht="15.75" customHeight="1" thickBot="1" x14ac:dyDescent="0.6"/>
    <row r="304" spans="1:31" ht="18.75" customHeight="1" thickBot="1" x14ac:dyDescent="0.6">
      <c r="A304" s="418" t="s">
        <v>2729</v>
      </c>
      <c r="B304" s="419"/>
      <c r="C304" s="419"/>
      <c r="D304" s="419"/>
      <c r="E304" s="419"/>
      <c r="F304" s="419"/>
      <c r="G304" s="419"/>
      <c r="H304" s="419"/>
      <c r="I304" s="419"/>
      <c r="J304" s="419"/>
      <c r="K304" s="419"/>
      <c r="L304" s="419"/>
      <c r="M304" s="420"/>
      <c r="S304" s="418" t="s">
        <v>2619</v>
      </c>
      <c r="T304" s="419"/>
      <c r="U304" s="419"/>
      <c r="V304" s="419"/>
      <c r="W304" s="419"/>
      <c r="X304" s="419"/>
      <c r="Y304" s="419"/>
      <c r="Z304" s="419"/>
      <c r="AA304" s="419"/>
      <c r="AB304" s="419"/>
      <c r="AC304" s="419"/>
      <c r="AD304" s="419"/>
      <c r="AE304" s="420"/>
    </row>
    <row r="305" spans="1:31" ht="49.5" customHeight="1" thickBot="1" x14ac:dyDescent="0.6">
      <c r="A305" s="470" t="s">
        <v>0</v>
      </c>
      <c r="B305" s="471"/>
      <c r="C305" s="472" t="s">
        <v>2</v>
      </c>
      <c r="D305" s="471"/>
      <c r="E305" s="300" t="s">
        <v>1771</v>
      </c>
      <c r="F305" s="300" t="s">
        <v>1772</v>
      </c>
      <c r="G305" s="300" t="s">
        <v>1</v>
      </c>
      <c r="H305" s="472" t="s">
        <v>3</v>
      </c>
      <c r="I305" s="471"/>
      <c r="J305" s="472" t="s">
        <v>5</v>
      </c>
      <c r="K305" s="471"/>
      <c r="L305" s="182" t="s">
        <v>2623</v>
      </c>
      <c r="M305" s="27" t="s">
        <v>2621</v>
      </c>
      <c r="P305" s="99" t="s">
        <v>58</v>
      </c>
      <c r="Q305" s="99" t="s">
        <v>59</v>
      </c>
      <c r="S305" s="210" t="s">
        <v>2607</v>
      </c>
      <c r="T305" s="211" t="s">
        <v>2608</v>
      </c>
      <c r="U305" s="211" t="s">
        <v>2609</v>
      </c>
      <c r="V305" s="211" t="s">
        <v>2610</v>
      </c>
      <c r="W305" s="211" t="s">
        <v>2611</v>
      </c>
      <c r="X305" s="211" t="s">
        <v>2620</v>
      </c>
      <c r="Y305" s="211" t="s">
        <v>2613</v>
      </c>
      <c r="Z305" s="211" t="s">
        <v>2612</v>
      </c>
      <c r="AA305" s="211" t="s">
        <v>2614</v>
      </c>
      <c r="AB305" s="211" t="s">
        <v>2615</v>
      </c>
      <c r="AC305" s="211" t="s">
        <v>2616</v>
      </c>
      <c r="AD305" s="211" t="s">
        <v>2617</v>
      </c>
      <c r="AE305" s="212" t="s">
        <v>2618</v>
      </c>
    </row>
    <row r="306" spans="1:31" ht="15.75" customHeight="1" x14ac:dyDescent="0.55000000000000004">
      <c r="A306" s="458"/>
      <c r="B306" s="456"/>
      <c r="C306" s="455"/>
      <c r="D306" s="456"/>
      <c r="E306" s="389" t="str">
        <f>IF(A306="","",(2*$K$81*(1/SQRT(3)))+((0.0016%*ABS(A306))+0.000001450377377))</f>
        <v/>
      </c>
      <c r="F306" s="296" t="str">
        <f>IF(A306="","",ROUND(((A306+S306)-(A306-S306))/(2*E306),1)&amp;":1")</f>
        <v/>
      </c>
      <c r="G306" s="296" t="s">
        <v>2692</v>
      </c>
      <c r="H306" s="455" t="str">
        <f t="shared" ref="H306:H312" si="222">IF(A306="","",A306-C306)</f>
        <v/>
      </c>
      <c r="I306" s="456"/>
      <c r="J306" s="566">
        <f>IF(X306&lt;4,Y306,S306)</f>
        <v>0</v>
      </c>
      <c r="K306" s="567"/>
      <c r="L306" s="319" t="str">
        <f>IF(AD306="","",IF(AD306&lt;2%,"&lt; 2%", "&gt; 2%"))</f>
        <v/>
      </c>
      <c r="M306" s="310" t="str">
        <f>IF(H306="","",IF(ABS(H306)+ABS(E306)&lt;ABS(J306),"Pass",IF(ABS(H306)-ABS(E306)&gt;ABS(J306),"Fail",IF(AND(ABS(H306)+ABS(E306)&gt;ABS(J306),ABS(H306)-ABS(E306)&lt;ABS(J306)),"-",""))))</f>
        <v/>
      </c>
      <c r="P306" s="209">
        <f>IF(X306&lt;4,-Y306,-S306)</f>
        <v>0</v>
      </c>
      <c r="Q306" s="209">
        <f>IF(X306&lt;4,Y306,S306)</f>
        <v>0</v>
      </c>
      <c r="S306" s="236"/>
      <c r="T306" s="213"/>
      <c r="U306" s="237"/>
      <c r="V306" s="214" t="str">
        <f>IF(S306="","",_xlfn.NORM.S.INV((1+T306)/2))</f>
        <v/>
      </c>
      <c r="W306" s="237" t="str">
        <f>IF(S306="","",SQRT((S306/V306)^2-U306^2))</f>
        <v/>
      </c>
      <c r="X306" s="301" t="str">
        <f>IF(S306="","",ROUND(((A306+S306)-(A306-S306))/(2*E306),1))</f>
        <v/>
      </c>
      <c r="Y306" s="239">
        <f>IF(X306&gt;=4,S306,S306-U306*(1.04-EXP(0.38*LN(X306)-0.54)))</f>
        <v>0</v>
      </c>
      <c r="Z306" s="214" t="str">
        <f>IF(S306="","",SQRT(W306^2+U306^2))</f>
        <v/>
      </c>
      <c r="AA306" s="214" t="str">
        <f>IF(S306="","",S306/W306)</f>
        <v/>
      </c>
      <c r="AB306" s="301" t="str">
        <f>IF(S306="","",Y306/Z306)</f>
        <v/>
      </c>
      <c r="AC306" s="301" t="str">
        <f>IF(S306="","",W306/Z306)</f>
        <v/>
      </c>
      <c r="AD306" s="213" t="str">
        <f>IF(S306="","",2*(BIVAR((-AA306),AB306,AC306)-BIVAR(-AA306,-AB306,AC306)))</f>
        <v/>
      </c>
      <c r="AE306" s="215" t="str">
        <f>IF(S306="","",2*(BIVAR(AA306,-AB306,AC306)-BIVAR(-AA306,-AB306,AC306)))</f>
        <v/>
      </c>
    </row>
    <row r="307" spans="1:31" ht="15.75" customHeight="1" x14ac:dyDescent="0.55000000000000004">
      <c r="A307" s="458"/>
      <c r="B307" s="456"/>
      <c r="C307" s="455"/>
      <c r="D307" s="456"/>
      <c r="E307" s="341" t="str">
        <f t="shared" ref="E307:E312" si="223">IF(A307="","",(2*$K$81*(1/SQRT(3)))+((0.0016%*ABS(A307))+0.000001450377377))</f>
        <v/>
      </c>
      <c r="F307" s="322" t="str">
        <f t="shared" ref="F307:F309" si="224">IF(A307="","",ROUND(((A307+S307)-(A307-S307))/(2*E307),1)&amp;":1")</f>
        <v/>
      </c>
      <c r="G307" s="322" t="s">
        <v>2705</v>
      </c>
      <c r="H307" s="455" t="str">
        <f t="shared" ref="H307:H309" si="225">IF(A307="","",A307-C307)</f>
        <v/>
      </c>
      <c r="I307" s="456"/>
      <c r="J307" s="566">
        <f t="shared" ref="J307:J309" si="226">IF(X307&lt;4,Y307,S307)</f>
        <v>0</v>
      </c>
      <c r="K307" s="567"/>
      <c r="L307" s="343" t="str">
        <f t="shared" ref="L307:L309" si="227">IF(AD307="","",IF(AD307&lt;2%,"&lt; 2%", "&gt; 2%"))</f>
        <v/>
      </c>
      <c r="M307" s="336" t="str">
        <f t="shared" ref="M307:M309" si="228">IF(H307="","",IF(ABS(H307)+ABS(E307)&lt;ABS(J307),"Pass",IF(ABS(H307)-ABS(E307)&gt;ABS(J307),"Fail",IF(AND(ABS(H307)+ABS(E307)&gt;ABS(J307),ABS(H307)-ABS(E307)&lt;ABS(J307)),"-",""))))</f>
        <v/>
      </c>
      <c r="P307" s="209">
        <f t="shared" ref="P307:P309" si="229">IF(X307&lt;4,-Y307,-S307)</f>
        <v>0</v>
      </c>
      <c r="Q307" s="209">
        <f t="shared" ref="Q307:Q309" si="230">IF(X307&lt;4,Y307,S307)</f>
        <v>0</v>
      </c>
      <c r="S307" s="340"/>
      <c r="T307" s="183" t="str">
        <f t="shared" ref="T307:T309" si="231">IF(S307="","",95%)</f>
        <v/>
      </c>
      <c r="U307" s="231" t="str">
        <f t="shared" ref="U307:U309" si="232">IF(S307="","",E307)</f>
        <v/>
      </c>
      <c r="V307" s="341" t="str">
        <f t="shared" ref="V307:V309" si="233">IF(S307="","",_xlfn.NORM.S.INV((1+T307)/2))</f>
        <v/>
      </c>
      <c r="W307" s="231" t="str">
        <f t="shared" ref="W307:W309" si="234">IF(S307="","",SQRT((S307/V307)^2-U307^2))</f>
        <v/>
      </c>
      <c r="X307" s="322" t="str">
        <f t="shared" ref="X307:X309" si="235">IF(S307="","",ROUND(((A307+S307)-(A307-S307))/(2*E307),1))</f>
        <v/>
      </c>
      <c r="Y307" s="339">
        <f t="shared" ref="Y307:Y309" si="236">IF(X307&gt;=4,S307,S307-U307*(1.04-EXP(0.38*LN(X307)-0.54)))</f>
        <v>0</v>
      </c>
      <c r="Z307" s="341" t="str">
        <f t="shared" ref="Z307:Z309" si="237">IF(S307="","",SQRT(W307^2+U307^2))</f>
        <v/>
      </c>
      <c r="AA307" s="341" t="str">
        <f t="shared" ref="AA307:AA309" si="238">IF(S307="","",S307/W307)</f>
        <v/>
      </c>
      <c r="AB307" s="322" t="str">
        <f t="shared" ref="AB307:AB309" si="239">IF(S307="","",Y307/Z307)</f>
        <v/>
      </c>
      <c r="AC307" s="322" t="str">
        <f t="shared" ref="AC307:AC309" si="240">IF(S307="","",W307/Z307)</f>
        <v/>
      </c>
      <c r="AD307" s="183" t="str">
        <f>IF(S307="","",2*(BIVAR((-AA307),AB307,AC307)-BIVAR(-AA307,-AB307,AC307)))</f>
        <v/>
      </c>
      <c r="AE307" s="184" t="str">
        <f>IF(S307="","",2*(BIVAR(AA307,-AB307,AC307)-BIVAR(-AA307,-AB307,AC307)))</f>
        <v/>
      </c>
    </row>
    <row r="308" spans="1:31" ht="15.75" customHeight="1" x14ac:dyDescent="0.55000000000000004">
      <c r="A308" s="458"/>
      <c r="B308" s="456"/>
      <c r="C308" s="455"/>
      <c r="D308" s="456"/>
      <c r="E308" s="341" t="str">
        <f t="shared" si="223"/>
        <v/>
      </c>
      <c r="F308" s="322" t="str">
        <f t="shared" si="224"/>
        <v/>
      </c>
      <c r="G308" s="322" t="s">
        <v>2705</v>
      </c>
      <c r="H308" s="455" t="str">
        <f t="shared" si="225"/>
        <v/>
      </c>
      <c r="I308" s="456"/>
      <c r="J308" s="566">
        <f t="shared" si="226"/>
        <v>0</v>
      </c>
      <c r="K308" s="567"/>
      <c r="L308" s="343" t="str">
        <f t="shared" si="227"/>
        <v/>
      </c>
      <c r="M308" s="336" t="str">
        <f t="shared" si="228"/>
        <v/>
      </c>
      <c r="P308" s="209">
        <f t="shared" si="229"/>
        <v>0</v>
      </c>
      <c r="Q308" s="209">
        <f t="shared" si="230"/>
        <v>0</v>
      </c>
      <c r="S308" s="340"/>
      <c r="T308" s="183" t="str">
        <f t="shared" si="231"/>
        <v/>
      </c>
      <c r="U308" s="231" t="str">
        <f t="shared" si="232"/>
        <v/>
      </c>
      <c r="V308" s="341" t="str">
        <f t="shared" si="233"/>
        <v/>
      </c>
      <c r="W308" s="231" t="str">
        <f t="shared" si="234"/>
        <v/>
      </c>
      <c r="X308" s="322" t="str">
        <f t="shared" si="235"/>
        <v/>
      </c>
      <c r="Y308" s="339">
        <f t="shared" si="236"/>
        <v>0</v>
      </c>
      <c r="Z308" s="341" t="str">
        <f t="shared" si="237"/>
        <v/>
      </c>
      <c r="AA308" s="341" t="str">
        <f t="shared" si="238"/>
        <v/>
      </c>
      <c r="AB308" s="322" t="str">
        <f t="shared" si="239"/>
        <v/>
      </c>
      <c r="AC308" s="322" t="str">
        <f t="shared" si="240"/>
        <v/>
      </c>
      <c r="AD308" s="183" t="str">
        <f>IF(S308="","",2*(BIVAR((-AA308),AB308,AC308)-BIVAR(-AA308,-AB308,AC308)))</f>
        <v/>
      </c>
      <c r="AE308" s="184" t="str">
        <f>IF(S308="","",2*(BIVAR(AA308,-AB308,AC308)-BIVAR(-AA308,-AB308,AC308)))</f>
        <v/>
      </c>
    </row>
    <row r="309" spans="1:31" ht="15.75" customHeight="1" x14ac:dyDescent="0.55000000000000004">
      <c r="A309" s="458"/>
      <c r="B309" s="456"/>
      <c r="C309" s="455"/>
      <c r="D309" s="456"/>
      <c r="E309" s="341" t="str">
        <f t="shared" si="223"/>
        <v/>
      </c>
      <c r="F309" s="322" t="str">
        <f t="shared" si="224"/>
        <v/>
      </c>
      <c r="G309" s="322" t="s">
        <v>2705</v>
      </c>
      <c r="H309" s="455" t="str">
        <f t="shared" si="225"/>
        <v/>
      </c>
      <c r="I309" s="456"/>
      <c r="J309" s="566">
        <f t="shared" si="226"/>
        <v>0</v>
      </c>
      <c r="K309" s="567"/>
      <c r="L309" s="343" t="str">
        <f t="shared" si="227"/>
        <v/>
      </c>
      <c r="M309" s="336" t="str">
        <f t="shared" si="228"/>
        <v/>
      </c>
      <c r="P309" s="209">
        <f t="shared" si="229"/>
        <v>0</v>
      </c>
      <c r="Q309" s="209">
        <f t="shared" si="230"/>
        <v>0</v>
      </c>
      <c r="S309" s="340"/>
      <c r="T309" s="183" t="str">
        <f t="shared" si="231"/>
        <v/>
      </c>
      <c r="U309" s="231" t="str">
        <f t="shared" si="232"/>
        <v/>
      </c>
      <c r="V309" s="341" t="str">
        <f t="shared" si="233"/>
        <v/>
      </c>
      <c r="W309" s="231" t="str">
        <f t="shared" si="234"/>
        <v/>
      </c>
      <c r="X309" s="322" t="str">
        <f t="shared" si="235"/>
        <v/>
      </c>
      <c r="Y309" s="339">
        <f t="shared" si="236"/>
        <v>0</v>
      </c>
      <c r="Z309" s="341" t="str">
        <f t="shared" si="237"/>
        <v/>
      </c>
      <c r="AA309" s="341" t="str">
        <f t="shared" si="238"/>
        <v/>
      </c>
      <c r="AB309" s="322" t="str">
        <f t="shared" si="239"/>
        <v/>
      </c>
      <c r="AC309" s="322" t="str">
        <f t="shared" si="240"/>
        <v/>
      </c>
      <c r="AD309" s="183" t="str">
        <f>IF(S309="","",2*(BIVAR((-AA309),AB309,AC309)-BIVAR(-AA309,-AB309,AC309)))</f>
        <v/>
      </c>
      <c r="AE309" s="184" t="str">
        <f>IF(S309="","",2*(BIVAR(AA309,-AB309,AC309)-BIVAR(-AA309,-AB309,AC309)))</f>
        <v/>
      </c>
    </row>
    <row r="310" spans="1:31" ht="15.75" customHeight="1" x14ac:dyDescent="0.55000000000000004">
      <c r="A310" s="458"/>
      <c r="B310" s="456"/>
      <c r="C310" s="455"/>
      <c r="D310" s="456"/>
      <c r="E310" s="313" t="str">
        <f t="shared" si="223"/>
        <v/>
      </c>
      <c r="F310" s="296" t="str">
        <f t="shared" ref="F310:F312" si="241">IF(A310="","",ROUND(((A310+S310)-(A310-S310))/(2*E310),1)&amp;":1")</f>
        <v/>
      </c>
      <c r="G310" s="296" t="s">
        <v>2706</v>
      </c>
      <c r="H310" s="455" t="str">
        <f t="shared" si="222"/>
        <v/>
      </c>
      <c r="I310" s="456"/>
      <c r="J310" s="566">
        <f t="shared" ref="J310:J312" si="242">IF(X310&lt;4,Y310,S310)</f>
        <v>0</v>
      </c>
      <c r="K310" s="567"/>
      <c r="L310" s="319" t="str">
        <f t="shared" ref="L310:L312" si="243">IF(AD310="","",IF(AD310&lt;2%,"&lt; 2%", "&gt; 2%"))</f>
        <v/>
      </c>
      <c r="M310" s="310" t="str">
        <f t="shared" ref="M310:M312" si="244">IF(H310="","",IF(ABS(H310)+ABS(E310)&lt;ABS(J310),"Pass",IF(ABS(H310)-ABS(E310)&gt;ABS(J310),"Fail",IF(AND(ABS(H310)+ABS(E310)&gt;ABS(J310),ABS(H310)-ABS(E310)&lt;ABS(J310)),"-",""))))</f>
        <v/>
      </c>
      <c r="P310" s="209">
        <f t="shared" ref="P310:P312" si="245">IF(X310&lt;4,-Y310,-S310)</f>
        <v>0</v>
      </c>
      <c r="Q310" s="209">
        <f t="shared" ref="Q310:Q312" si="246">IF(X310&lt;4,Y310,S310)</f>
        <v>0</v>
      </c>
      <c r="S310" s="312"/>
      <c r="T310" s="183" t="str">
        <f t="shared" ref="T310:T312" si="247">IF(S310="","",95%)</f>
        <v/>
      </c>
      <c r="U310" s="231" t="str">
        <f t="shared" ref="U310:U312" si="248">IF(S310="","",E310)</f>
        <v/>
      </c>
      <c r="V310" s="313" t="str">
        <f t="shared" ref="V310:V312" si="249">IF(S310="","",_xlfn.NORM.S.INV((1+T310)/2))</f>
        <v/>
      </c>
      <c r="W310" s="231" t="str">
        <f t="shared" ref="W310:W312" si="250">IF(S310="","",SQRT((S310/V310)^2-U310^2))</f>
        <v/>
      </c>
      <c r="X310" s="296" t="str">
        <f t="shared" ref="X310:X312" si="251">IF(S310="","",ROUND(((A310+S310)-(A310-S310))/(2*E310),1))</f>
        <v/>
      </c>
      <c r="Y310" s="311">
        <f t="shared" ref="Y310:Y312" si="252">IF(X310&gt;=4,S310,S310-U310*(1.04-EXP(0.38*LN(X310)-0.54)))</f>
        <v>0</v>
      </c>
      <c r="Z310" s="313" t="str">
        <f t="shared" ref="Z310:Z312" si="253">IF(S310="","",SQRT(W310^2+U310^2))</f>
        <v/>
      </c>
      <c r="AA310" s="313" t="str">
        <f t="shared" ref="AA310:AA312" si="254">IF(S310="","",S310/W310)</f>
        <v/>
      </c>
      <c r="AB310" s="296" t="str">
        <f t="shared" ref="AB310:AB312" si="255">IF(S310="","",Y310/Z310)</f>
        <v/>
      </c>
      <c r="AC310" s="296" t="str">
        <f t="shared" ref="AC310:AC312" si="256">IF(S310="","",W310/Z310)</f>
        <v/>
      </c>
      <c r="AD310" s="183" t="str">
        <f>IF(S310="","",2*(BIVAR((-AA310),AB310,AC310)-BIVAR(-AA310,-AB310,AC310)))</f>
        <v/>
      </c>
      <c r="AE310" s="184" t="str">
        <f>IF(S310="","",2*(BIVAR(AA310,-AB310,AC310)-BIVAR(-AA310,-AB310,AC310)))</f>
        <v/>
      </c>
    </row>
    <row r="311" spans="1:31" ht="15.75" customHeight="1" x14ac:dyDescent="0.55000000000000004">
      <c r="A311" s="458"/>
      <c r="B311" s="456"/>
      <c r="C311" s="455"/>
      <c r="D311" s="456"/>
      <c r="E311" s="313" t="str">
        <f t="shared" si="223"/>
        <v/>
      </c>
      <c r="F311" s="296" t="str">
        <f t="shared" si="241"/>
        <v/>
      </c>
      <c r="G311" s="296" t="s">
        <v>2706</v>
      </c>
      <c r="H311" s="455" t="str">
        <f t="shared" si="222"/>
        <v/>
      </c>
      <c r="I311" s="456"/>
      <c r="J311" s="566">
        <f t="shared" si="242"/>
        <v>0</v>
      </c>
      <c r="K311" s="567"/>
      <c r="L311" s="319" t="str">
        <f t="shared" si="243"/>
        <v/>
      </c>
      <c r="M311" s="310" t="str">
        <f t="shared" si="244"/>
        <v/>
      </c>
      <c r="P311" s="209">
        <f t="shared" si="245"/>
        <v>0</v>
      </c>
      <c r="Q311" s="209">
        <f t="shared" si="246"/>
        <v>0</v>
      </c>
      <c r="S311" s="312"/>
      <c r="T311" s="183" t="str">
        <f t="shared" si="247"/>
        <v/>
      </c>
      <c r="U311" s="231" t="str">
        <f t="shared" si="248"/>
        <v/>
      </c>
      <c r="V311" s="313" t="str">
        <f t="shared" si="249"/>
        <v/>
      </c>
      <c r="W311" s="231" t="str">
        <f t="shared" si="250"/>
        <v/>
      </c>
      <c r="X311" s="296" t="str">
        <f t="shared" si="251"/>
        <v/>
      </c>
      <c r="Y311" s="311">
        <f t="shared" si="252"/>
        <v>0</v>
      </c>
      <c r="Z311" s="313" t="str">
        <f t="shared" si="253"/>
        <v/>
      </c>
      <c r="AA311" s="313" t="str">
        <f t="shared" si="254"/>
        <v/>
      </c>
      <c r="AB311" s="296" t="str">
        <f t="shared" si="255"/>
        <v/>
      </c>
      <c r="AC311" s="296" t="str">
        <f t="shared" si="256"/>
        <v/>
      </c>
      <c r="AD311" s="183" t="str">
        <f>IF(S311="","",2*(BIVAR((-AA311),AB311,AC311)-BIVAR(-AA311,-AB311,AC311)))</f>
        <v/>
      </c>
      <c r="AE311" s="184" t="str">
        <f>IF(S311="","",2*(BIVAR(AA311,-AB311,AC311)-BIVAR(-AA311,-AB311,AC311)))</f>
        <v/>
      </c>
    </row>
    <row r="312" spans="1:31" ht="17.7" thickBot="1" x14ac:dyDescent="0.6">
      <c r="A312" s="683"/>
      <c r="B312" s="684"/>
      <c r="C312" s="685"/>
      <c r="D312" s="684"/>
      <c r="E312" s="317" t="str">
        <f t="shared" si="223"/>
        <v/>
      </c>
      <c r="F312" s="299" t="str">
        <f t="shared" si="241"/>
        <v/>
      </c>
      <c r="G312" s="299" t="s">
        <v>2706</v>
      </c>
      <c r="H312" s="685" t="str">
        <f t="shared" si="222"/>
        <v/>
      </c>
      <c r="I312" s="684"/>
      <c r="J312" s="579">
        <f t="shared" si="242"/>
        <v>0</v>
      </c>
      <c r="K312" s="580"/>
      <c r="L312" s="188" t="str">
        <f t="shared" si="243"/>
        <v/>
      </c>
      <c r="M312" s="309" t="str">
        <f t="shared" si="244"/>
        <v/>
      </c>
      <c r="P312" s="209">
        <f t="shared" si="245"/>
        <v>0</v>
      </c>
      <c r="Q312" s="209">
        <f t="shared" si="246"/>
        <v>0</v>
      </c>
      <c r="S312" s="235"/>
      <c r="T312" s="185" t="str">
        <f t="shared" si="247"/>
        <v/>
      </c>
      <c r="U312" s="232" t="str">
        <f t="shared" si="248"/>
        <v/>
      </c>
      <c r="V312" s="317" t="str">
        <f t="shared" si="249"/>
        <v/>
      </c>
      <c r="W312" s="232" t="str">
        <f t="shared" si="250"/>
        <v/>
      </c>
      <c r="X312" s="299" t="str">
        <f t="shared" si="251"/>
        <v/>
      </c>
      <c r="Y312" s="316">
        <f t="shared" si="252"/>
        <v>0</v>
      </c>
      <c r="Z312" s="317" t="str">
        <f t="shared" si="253"/>
        <v/>
      </c>
      <c r="AA312" s="317" t="str">
        <f t="shared" si="254"/>
        <v/>
      </c>
      <c r="AB312" s="299" t="str">
        <f t="shared" si="255"/>
        <v/>
      </c>
      <c r="AC312" s="299" t="str">
        <f t="shared" si="256"/>
        <v/>
      </c>
      <c r="AD312" s="185" t="str">
        <f>IF(S312="","",2*(BIVAR((-AA312),AB312,AC312)-BIVAR(-AA312,-AB312,AC312)))</f>
        <v/>
      </c>
      <c r="AE312" s="187" t="str">
        <f>IF(S312="","",2*(BIVAR(AA312,-AB312,AC312)-BIVAR(-AA312,-AB312,AC312)))</f>
        <v/>
      </c>
    </row>
    <row r="313" spans="1:31" ht="15.75" customHeight="1" thickBot="1" x14ac:dyDescent="0.6"/>
    <row r="314" spans="1:31" ht="18.75" customHeight="1" thickBot="1" x14ac:dyDescent="0.6">
      <c r="A314" s="418" t="s">
        <v>2728</v>
      </c>
      <c r="B314" s="419"/>
      <c r="C314" s="419"/>
      <c r="D314" s="419"/>
      <c r="E314" s="419"/>
      <c r="F314" s="419"/>
      <c r="G314" s="419"/>
      <c r="H314" s="419"/>
      <c r="I314" s="419"/>
      <c r="J314" s="419"/>
      <c r="K314" s="419"/>
      <c r="L314" s="419"/>
      <c r="M314" s="420"/>
      <c r="S314" s="418" t="s">
        <v>2619</v>
      </c>
      <c r="T314" s="419"/>
      <c r="U314" s="419"/>
      <c r="V314" s="419"/>
      <c r="W314" s="419"/>
      <c r="X314" s="419"/>
      <c r="Y314" s="419"/>
      <c r="Z314" s="419"/>
      <c r="AA314" s="419"/>
      <c r="AB314" s="419"/>
      <c r="AC314" s="419"/>
      <c r="AD314" s="419"/>
      <c r="AE314" s="420"/>
    </row>
    <row r="315" spans="1:31" ht="49.5" customHeight="1" thickBot="1" x14ac:dyDescent="0.6">
      <c r="A315" s="470" t="s">
        <v>0</v>
      </c>
      <c r="B315" s="471"/>
      <c r="C315" s="472" t="s">
        <v>2</v>
      </c>
      <c r="D315" s="471"/>
      <c r="E315" s="300" t="s">
        <v>1771</v>
      </c>
      <c r="F315" s="300" t="s">
        <v>1772</v>
      </c>
      <c r="G315" s="300" t="s">
        <v>1</v>
      </c>
      <c r="H315" s="472" t="s">
        <v>3</v>
      </c>
      <c r="I315" s="471"/>
      <c r="J315" s="472" t="s">
        <v>5</v>
      </c>
      <c r="K315" s="471"/>
      <c r="L315" s="182" t="s">
        <v>2623</v>
      </c>
      <c r="M315" s="27" t="s">
        <v>2621</v>
      </c>
      <c r="P315" s="99" t="s">
        <v>58</v>
      </c>
      <c r="Q315" s="99" t="s">
        <v>59</v>
      </c>
      <c r="S315" s="210" t="s">
        <v>2607</v>
      </c>
      <c r="T315" s="211" t="s">
        <v>2608</v>
      </c>
      <c r="U315" s="211" t="s">
        <v>2609</v>
      </c>
      <c r="V315" s="211" t="s">
        <v>2610</v>
      </c>
      <c r="W315" s="211" t="s">
        <v>2611</v>
      </c>
      <c r="X315" s="211" t="s">
        <v>2620</v>
      </c>
      <c r="Y315" s="211" t="s">
        <v>2613</v>
      </c>
      <c r="Z315" s="211" t="s">
        <v>2612</v>
      </c>
      <c r="AA315" s="211" t="s">
        <v>2614</v>
      </c>
      <c r="AB315" s="211" t="s">
        <v>2615</v>
      </c>
      <c r="AC315" s="211" t="s">
        <v>2616</v>
      </c>
      <c r="AD315" s="211" t="s">
        <v>2617</v>
      </c>
      <c r="AE315" s="212" t="s">
        <v>2618</v>
      </c>
    </row>
    <row r="316" spans="1:31" ht="15.75" customHeight="1" x14ac:dyDescent="0.55000000000000004">
      <c r="A316" s="458"/>
      <c r="B316" s="456"/>
      <c r="C316" s="455"/>
      <c r="D316" s="456"/>
      <c r="E316" s="389" t="str">
        <f>IF(A316="","",(2*$K$81*(1/SQRT(3)))+((0.0016%*ABS(A316))+0.000001450377377))</f>
        <v/>
      </c>
      <c r="F316" s="296" t="str">
        <f>IF(A316="","",ROUND(((A316+S316)-(A316-S316))/(2*E316),1)&amp;":1")</f>
        <v/>
      </c>
      <c r="G316" s="296" t="s">
        <v>2692</v>
      </c>
      <c r="H316" s="455" t="str">
        <f t="shared" ref="H316:H322" si="257">IF(A316="","",A316-C316)</f>
        <v/>
      </c>
      <c r="I316" s="456"/>
      <c r="J316" s="566">
        <f>IF(X316&lt;4,Y316,S316)</f>
        <v>0</v>
      </c>
      <c r="K316" s="567"/>
      <c r="L316" s="319" t="str">
        <f>IF(AD316="","",IF(AD316&lt;2%,"&lt; 2%", "&gt; 2%"))</f>
        <v/>
      </c>
      <c r="M316" s="310" t="str">
        <f>IF(H316="","",IF(ABS(H316)+ABS(E316)&lt;ABS(J316),"Pass",IF(ABS(H316)-ABS(E316)&gt;ABS(J316),"Fail",IF(AND(ABS(H316)+ABS(E316)&gt;ABS(J316),ABS(H316)-ABS(E316)&lt;ABS(J316)),"-",""))))</f>
        <v/>
      </c>
      <c r="P316" s="209">
        <f>IF(X316&lt;4,-Y316,-S316)</f>
        <v>0</v>
      </c>
      <c r="Q316" s="209">
        <f>IF(X316&lt;4,Y316,S316)</f>
        <v>0</v>
      </c>
      <c r="S316" s="236"/>
      <c r="T316" s="213"/>
      <c r="U316" s="237"/>
      <c r="V316" s="214" t="str">
        <f>IF(S316="","",_xlfn.NORM.S.INV((1+T316)/2))</f>
        <v/>
      </c>
      <c r="W316" s="237" t="str">
        <f>IF(S316="","",SQRT((S316/V316)^2-U316^2))</f>
        <v/>
      </c>
      <c r="X316" s="301" t="str">
        <f>IF(S316="","",ROUND(((A316+S316)-(A316-S316))/(2*E316),1))</f>
        <v/>
      </c>
      <c r="Y316" s="239">
        <f>IF(X316&gt;=4,S316,S316-U316*(1.04-EXP(0.38*LN(X316)-0.54)))</f>
        <v>0</v>
      </c>
      <c r="Z316" s="214" t="str">
        <f>IF(S316="","",SQRT(W316^2+U316^2))</f>
        <v/>
      </c>
      <c r="AA316" s="214" t="str">
        <f>IF(S316="","",S316/W316)</f>
        <v/>
      </c>
      <c r="AB316" s="301" t="str">
        <f>IF(S316="","",Y316/Z316)</f>
        <v/>
      </c>
      <c r="AC316" s="301" t="str">
        <f>IF(S316="","",W316/Z316)</f>
        <v/>
      </c>
      <c r="AD316" s="213" t="str">
        <f>IF(S316="","",2*(BIVAR((-AA316),AB316,AC316)-BIVAR(-AA316,-AB316,AC316)))</f>
        <v/>
      </c>
      <c r="AE316" s="215" t="str">
        <f>IF(S316="","",2*(BIVAR(AA316,-AB316,AC316)-BIVAR(-AA316,-AB316,AC316)))</f>
        <v/>
      </c>
    </row>
    <row r="317" spans="1:31" ht="15.75" customHeight="1" x14ac:dyDescent="0.55000000000000004">
      <c r="A317" s="458"/>
      <c r="B317" s="456"/>
      <c r="C317" s="455"/>
      <c r="D317" s="456"/>
      <c r="E317" s="341" t="str">
        <f t="shared" ref="E317:E322" si="258">IF(A317="","",(2*$K$81*(1/SQRT(3)))+((0.0016%*ABS(A317))+0.000001450377377))</f>
        <v/>
      </c>
      <c r="F317" s="322" t="str">
        <f t="shared" ref="F317:F320" si="259">IF(A317="","",ROUND(((A317+S317)-(A317-S317))/(2*E317),1)&amp;":1")</f>
        <v/>
      </c>
      <c r="G317" s="322" t="s">
        <v>2705</v>
      </c>
      <c r="H317" s="455" t="str">
        <f t="shared" ref="H317:H320" si="260">IF(A317="","",A317-C317)</f>
        <v/>
      </c>
      <c r="I317" s="456"/>
      <c r="J317" s="566">
        <f t="shared" ref="J317:J320" si="261">IF(X317&lt;4,Y317,S317)</f>
        <v>0</v>
      </c>
      <c r="K317" s="567"/>
      <c r="L317" s="343" t="str">
        <f t="shared" ref="L317:L320" si="262">IF(AD317="","",IF(AD317&lt;2%,"&lt; 2%", "&gt; 2%"))</f>
        <v/>
      </c>
      <c r="M317" s="336" t="str">
        <f t="shared" ref="M317:M320" si="263">IF(H317="","",IF(ABS(H317)+ABS(E317)&lt;ABS(J317),"Pass",IF(ABS(H317)-ABS(E317)&gt;ABS(J317),"Fail",IF(AND(ABS(H317)+ABS(E317)&gt;ABS(J317),ABS(H317)-ABS(E317)&lt;ABS(J317)),"-",""))))</f>
        <v/>
      </c>
      <c r="P317" s="209">
        <f t="shared" ref="P317:P320" si="264">IF(X317&lt;4,-Y317,-S317)</f>
        <v>0</v>
      </c>
      <c r="Q317" s="209">
        <f t="shared" ref="Q317:Q320" si="265">IF(X317&lt;4,Y317,S317)</f>
        <v>0</v>
      </c>
      <c r="S317" s="340"/>
      <c r="T317" s="183" t="str">
        <f t="shared" ref="T317:T320" si="266">IF(S317="","",95%)</f>
        <v/>
      </c>
      <c r="U317" s="231" t="str">
        <f t="shared" ref="U317:U320" si="267">IF(S317="","",E317)</f>
        <v/>
      </c>
      <c r="V317" s="341" t="str">
        <f t="shared" ref="V317:V320" si="268">IF(S317="","",_xlfn.NORM.S.INV((1+T317)/2))</f>
        <v/>
      </c>
      <c r="W317" s="231" t="str">
        <f t="shared" ref="W317:W320" si="269">IF(S317="","",SQRT((S317/V317)^2-U317^2))</f>
        <v/>
      </c>
      <c r="X317" s="322" t="str">
        <f t="shared" ref="X317:X320" si="270">IF(S317="","",ROUND(((A317+S317)-(A317-S317))/(2*E317),1))</f>
        <v/>
      </c>
      <c r="Y317" s="339">
        <f t="shared" ref="Y317:Y320" si="271">IF(X317&gt;=4,S317,S317-U317*(1.04-EXP(0.38*LN(X317)-0.54)))</f>
        <v>0</v>
      </c>
      <c r="Z317" s="341" t="str">
        <f t="shared" ref="Z317:Z320" si="272">IF(S317="","",SQRT(W317^2+U317^2))</f>
        <v/>
      </c>
      <c r="AA317" s="341" t="str">
        <f t="shared" ref="AA317:AA320" si="273">IF(S317="","",S317/W317)</f>
        <v/>
      </c>
      <c r="AB317" s="322" t="str">
        <f t="shared" ref="AB317:AB320" si="274">IF(S317="","",Y317/Z317)</f>
        <v/>
      </c>
      <c r="AC317" s="322" t="str">
        <f t="shared" ref="AC317:AC320" si="275">IF(S317="","",W317/Z317)</f>
        <v/>
      </c>
      <c r="AD317" s="183" t="str">
        <f>IF(S317="","",2*(BIVAR((-AA317),AB317,AC317)-BIVAR(-AA317,-AB317,AC317)))</f>
        <v/>
      </c>
      <c r="AE317" s="184" t="str">
        <f>IF(S317="","",2*(BIVAR(AA317,-AB317,AC317)-BIVAR(-AA317,-AB317,AC317)))</f>
        <v/>
      </c>
    </row>
    <row r="318" spans="1:31" ht="15.75" customHeight="1" x14ac:dyDescent="0.55000000000000004">
      <c r="A318" s="458"/>
      <c r="B318" s="456"/>
      <c r="C318" s="455"/>
      <c r="D318" s="456"/>
      <c r="E318" s="341" t="str">
        <f t="shared" si="258"/>
        <v/>
      </c>
      <c r="F318" s="322" t="str">
        <f t="shared" si="259"/>
        <v/>
      </c>
      <c r="G318" s="322" t="s">
        <v>2705</v>
      </c>
      <c r="H318" s="455" t="str">
        <f t="shared" si="260"/>
        <v/>
      </c>
      <c r="I318" s="456"/>
      <c r="J318" s="566">
        <f t="shared" si="261"/>
        <v>0</v>
      </c>
      <c r="K318" s="567"/>
      <c r="L318" s="343" t="str">
        <f t="shared" si="262"/>
        <v/>
      </c>
      <c r="M318" s="336" t="str">
        <f t="shared" si="263"/>
        <v/>
      </c>
      <c r="P318" s="209">
        <f t="shared" si="264"/>
        <v>0</v>
      </c>
      <c r="Q318" s="209">
        <f t="shared" si="265"/>
        <v>0</v>
      </c>
      <c r="S318" s="340"/>
      <c r="T318" s="183" t="str">
        <f t="shared" si="266"/>
        <v/>
      </c>
      <c r="U318" s="231" t="str">
        <f t="shared" si="267"/>
        <v/>
      </c>
      <c r="V318" s="341" t="str">
        <f t="shared" si="268"/>
        <v/>
      </c>
      <c r="W318" s="231" t="str">
        <f t="shared" si="269"/>
        <v/>
      </c>
      <c r="X318" s="322" t="str">
        <f t="shared" si="270"/>
        <v/>
      </c>
      <c r="Y318" s="339">
        <f t="shared" si="271"/>
        <v>0</v>
      </c>
      <c r="Z318" s="341" t="str">
        <f t="shared" si="272"/>
        <v/>
      </c>
      <c r="AA318" s="341" t="str">
        <f t="shared" si="273"/>
        <v/>
      </c>
      <c r="AB318" s="322" t="str">
        <f t="shared" si="274"/>
        <v/>
      </c>
      <c r="AC318" s="322" t="str">
        <f t="shared" si="275"/>
        <v/>
      </c>
      <c r="AD318" s="183" t="str">
        <f>IF(S318="","",2*(BIVAR((-AA318),AB318,AC318)-BIVAR(-AA318,-AB318,AC318)))</f>
        <v/>
      </c>
      <c r="AE318" s="184" t="str">
        <f>IF(S318="","",2*(BIVAR(AA318,-AB318,AC318)-BIVAR(-AA318,-AB318,AC318)))</f>
        <v/>
      </c>
    </row>
    <row r="319" spans="1:31" ht="15.75" customHeight="1" x14ac:dyDescent="0.55000000000000004">
      <c r="A319" s="458"/>
      <c r="B319" s="456"/>
      <c r="C319" s="455"/>
      <c r="D319" s="456"/>
      <c r="E319" s="341" t="str">
        <f t="shared" si="258"/>
        <v/>
      </c>
      <c r="F319" s="322" t="str">
        <f t="shared" si="259"/>
        <v/>
      </c>
      <c r="G319" s="322" t="s">
        <v>2705</v>
      </c>
      <c r="H319" s="455" t="str">
        <f t="shared" si="260"/>
        <v/>
      </c>
      <c r="I319" s="456"/>
      <c r="J319" s="566">
        <f t="shared" si="261"/>
        <v>0</v>
      </c>
      <c r="K319" s="567"/>
      <c r="L319" s="343" t="str">
        <f t="shared" si="262"/>
        <v/>
      </c>
      <c r="M319" s="336" t="str">
        <f t="shared" si="263"/>
        <v/>
      </c>
      <c r="P319" s="209">
        <f t="shared" si="264"/>
        <v>0</v>
      </c>
      <c r="Q319" s="209">
        <f t="shared" si="265"/>
        <v>0</v>
      </c>
      <c r="S319" s="340"/>
      <c r="T319" s="183" t="str">
        <f t="shared" si="266"/>
        <v/>
      </c>
      <c r="U319" s="231" t="str">
        <f t="shared" si="267"/>
        <v/>
      </c>
      <c r="V319" s="341" t="str">
        <f t="shared" si="268"/>
        <v/>
      </c>
      <c r="W319" s="231" t="str">
        <f t="shared" si="269"/>
        <v/>
      </c>
      <c r="X319" s="322" t="str">
        <f t="shared" si="270"/>
        <v/>
      </c>
      <c r="Y319" s="339">
        <f t="shared" si="271"/>
        <v>0</v>
      </c>
      <c r="Z319" s="341" t="str">
        <f t="shared" si="272"/>
        <v/>
      </c>
      <c r="AA319" s="341" t="str">
        <f t="shared" si="273"/>
        <v/>
      </c>
      <c r="AB319" s="322" t="str">
        <f t="shared" si="274"/>
        <v/>
      </c>
      <c r="AC319" s="322" t="str">
        <f t="shared" si="275"/>
        <v/>
      </c>
      <c r="AD319" s="183" t="str">
        <f>IF(S319="","",2*(BIVAR((-AA319),AB319,AC319)-BIVAR(-AA319,-AB319,AC319)))</f>
        <v/>
      </c>
      <c r="AE319" s="184" t="str">
        <f>IF(S319="","",2*(BIVAR(AA319,-AB319,AC319)-BIVAR(-AA319,-AB319,AC319)))</f>
        <v/>
      </c>
    </row>
    <row r="320" spans="1:31" ht="15.75" customHeight="1" x14ac:dyDescent="0.55000000000000004">
      <c r="A320" s="458"/>
      <c r="B320" s="456"/>
      <c r="C320" s="455"/>
      <c r="D320" s="456"/>
      <c r="E320" s="341" t="str">
        <f t="shared" si="258"/>
        <v/>
      </c>
      <c r="F320" s="322" t="str">
        <f t="shared" si="259"/>
        <v/>
      </c>
      <c r="G320" s="322" t="s">
        <v>2706</v>
      </c>
      <c r="H320" s="455" t="str">
        <f t="shared" si="260"/>
        <v/>
      </c>
      <c r="I320" s="456"/>
      <c r="J320" s="566">
        <f t="shared" si="261"/>
        <v>0</v>
      </c>
      <c r="K320" s="567"/>
      <c r="L320" s="343" t="str">
        <f t="shared" si="262"/>
        <v/>
      </c>
      <c r="M320" s="336" t="str">
        <f t="shared" si="263"/>
        <v/>
      </c>
      <c r="P320" s="209">
        <f t="shared" si="264"/>
        <v>0</v>
      </c>
      <c r="Q320" s="209">
        <f t="shared" si="265"/>
        <v>0</v>
      </c>
      <c r="S320" s="340"/>
      <c r="T320" s="183" t="str">
        <f t="shared" si="266"/>
        <v/>
      </c>
      <c r="U320" s="231" t="str">
        <f t="shared" si="267"/>
        <v/>
      </c>
      <c r="V320" s="341" t="str">
        <f t="shared" si="268"/>
        <v/>
      </c>
      <c r="W320" s="231" t="str">
        <f t="shared" si="269"/>
        <v/>
      </c>
      <c r="X320" s="322" t="str">
        <f t="shared" si="270"/>
        <v/>
      </c>
      <c r="Y320" s="339">
        <f t="shared" si="271"/>
        <v>0</v>
      </c>
      <c r="Z320" s="341" t="str">
        <f t="shared" si="272"/>
        <v/>
      </c>
      <c r="AA320" s="341" t="str">
        <f t="shared" si="273"/>
        <v/>
      </c>
      <c r="AB320" s="322" t="str">
        <f t="shared" si="274"/>
        <v/>
      </c>
      <c r="AC320" s="322" t="str">
        <f t="shared" si="275"/>
        <v/>
      </c>
      <c r="AD320" s="183" t="str">
        <f>IF(S320="","",2*(BIVAR((-AA320),AB320,AC320)-BIVAR(-AA320,-AB320,AC320)))</f>
        <v/>
      </c>
      <c r="AE320" s="184" t="str">
        <f>IF(S320="","",2*(BIVAR(AA320,-AB320,AC320)-BIVAR(-AA320,-AB320,AC320)))</f>
        <v/>
      </c>
    </row>
    <row r="321" spans="1:31" ht="15.75" customHeight="1" x14ac:dyDescent="0.55000000000000004">
      <c r="A321" s="458"/>
      <c r="B321" s="456"/>
      <c r="C321" s="455"/>
      <c r="D321" s="456"/>
      <c r="E321" s="313" t="str">
        <f t="shared" si="258"/>
        <v/>
      </c>
      <c r="F321" s="296" t="str">
        <f t="shared" ref="F321:F322" si="276">IF(A321="","",ROUND(((A321+S321)-(A321-S321))/(2*E321),1)&amp;":1")</f>
        <v/>
      </c>
      <c r="G321" s="296" t="s">
        <v>2706</v>
      </c>
      <c r="H321" s="455" t="str">
        <f t="shared" si="257"/>
        <v/>
      </c>
      <c r="I321" s="456"/>
      <c r="J321" s="566">
        <f t="shared" ref="J321:J322" si="277">IF(X321&lt;4,Y321,S321)</f>
        <v>0</v>
      </c>
      <c r="K321" s="567"/>
      <c r="L321" s="319" t="str">
        <f t="shared" ref="L321:L322" si="278">IF(AD321="","",IF(AD321&lt;2%,"&lt; 2%", "&gt; 2%"))</f>
        <v/>
      </c>
      <c r="M321" s="310" t="str">
        <f t="shared" ref="M321:M322" si="279">IF(H321="","",IF(ABS(H321)+ABS(E321)&lt;ABS(J321),"Pass",IF(ABS(H321)-ABS(E321)&gt;ABS(J321),"Fail",IF(AND(ABS(H321)+ABS(E321)&gt;ABS(J321),ABS(H321)-ABS(E321)&lt;ABS(J321)),"-",""))))</f>
        <v/>
      </c>
      <c r="P321" s="209">
        <f t="shared" ref="P321:P322" si="280">IF(X321&lt;4,-Y321,-S321)</f>
        <v>0</v>
      </c>
      <c r="Q321" s="209">
        <f t="shared" ref="Q321:Q322" si="281">IF(X321&lt;4,Y321,S321)</f>
        <v>0</v>
      </c>
      <c r="S321" s="312"/>
      <c r="T321" s="183" t="str">
        <f t="shared" ref="T321:T322" si="282">IF(S321="","",95%)</f>
        <v/>
      </c>
      <c r="U321" s="231" t="str">
        <f t="shared" ref="U321:U322" si="283">IF(S321="","",E321)</f>
        <v/>
      </c>
      <c r="V321" s="313" t="str">
        <f t="shared" ref="V321:V322" si="284">IF(S321="","",_xlfn.NORM.S.INV((1+T321)/2))</f>
        <v/>
      </c>
      <c r="W321" s="231" t="str">
        <f t="shared" ref="W321:W322" si="285">IF(S321="","",SQRT((S321/V321)^2-U321^2))</f>
        <v/>
      </c>
      <c r="X321" s="296" t="str">
        <f t="shared" ref="X321:X322" si="286">IF(S321="","",ROUND(((A321+S321)-(A321-S321))/(2*E321),1))</f>
        <v/>
      </c>
      <c r="Y321" s="311">
        <f t="shared" ref="Y321:Y322" si="287">IF(X321&gt;=4,S321,S321-U321*(1.04-EXP(0.38*LN(X321)-0.54)))</f>
        <v>0</v>
      </c>
      <c r="Z321" s="313" t="str">
        <f t="shared" ref="Z321:Z322" si="288">IF(S321="","",SQRT(W321^2+U321^2))</f>
        <v/>
      </c>
      <c r="AA321" s="313" t="str">
        <f t="shared" ref="AA321:AA322" si="289">IF(S321="","",S321/W321)</f>
        <v/>
      </c>
      <c r="AB321" s="296" t="str">
        <f t="shared" ref="AB321:AB322" si="290">IF(S321="","",Y321/Z321)</f>
        <v/>
      </c>
      <c r="AC321" s="296" t="str">
        <f t="shared" ref="AC321:AC322" si="291">IF(S321="","",W321/Z321)</f>
        <v/>
      </c>
      <c r="AD321" s="183" t="str">
        <f>IF(S321="","",2*(BIVAR((-AA321),AB321,AC321)-BIVAR(-AA321,-AB321,AC321)))</f>
        <v/>
      </c>
      <c r="AE321" s="184" t="str">
        <f>IF(S321="","",2*(BIVAR(AA321,-AB321,AC321)-BIVAR(-AA321,-AB321,AC321)))</f>
        <v/>
      </c>
    </row>
    <row r="322" spans="1:31" ht="17.7" thickBot="1" x14ac:dyDescent="0.6">
      <c r="A322" s="683"/>
      <c r="B322" s="684"/>
      <c r="C322" s="685"/>
      <c r="D322" s="684"/>
      <c r="E322" s="317" t="str">
        <f t="shared" si="258"/>
        <v/>
      </c>
      <c r="F322" s="299" t="str">
        <f t="shared" si="276"/>
        <v/>
      </c>
      <c r="G322" s="299" t="s">
        <v>2706</v>
      </c>
      <c r="H322" s="685" t="str">
        <f t="shared" si="257"/>
        <v/>
      </c>
      <c r="I322" s="684"/>
      <c r="J322" s="579">
        <f t="shared" si="277"/>
        <v>0</v>
      </c>
      <c r="K322" s="580"/>
      <c r="L322" s="188" t="str">
        <f t="shared" si="278"/>
        <v/>
      </c>
      <c r="M322" s="309" t="str">
        <f t="shared" si="279"/>
        <v/>
      </c>
      <c r="P322" s="209">
        <f t="shared" si="280"/>
        <v>0</v>
      </c>
      <c r="Q322" s="209">
        <f t="shared" si="281"/>
        <v>0</v>
      </c>
      <c r="S322" s="235"/>
      <c r="T322" s="185" t="str">
        <f t="shared" si="282"/>
        <v/>
      </c>
      <c r="U322" s="232" t="str">
        <f t="shared" si="283"/>
        <v/>
      </c>
      <c r="V322" s="317" t="str">
        <f t="shared" si="284"/>
        <v/>
      </c>
      <c r="W322" s="232" t="str">
        <f t="shared" si="285"/>
        <v/>
      </c>
      <c r="X322" s="299" t="str">
        <f t="shared" si="286"/>
        <v/>
      </c>
      <c r="Y322" s="316">
        <f t="shared" si="287"/>
        <v>0</v>
      </c>
      <c r="Z322" s="317" t="str">
        <f t="shared" si="288"/>
        <v/>
      </c>
      <c r="AA322" s="317" t="str">
        <f t="shared" si="289"/>
        <v/>
      </c>
      <c r="AB322" s="299" t="str">
        <f t="shared" si="290"/>
        <v/>
      </c>
      <c r="AC322" s="299" t="str">
        <f t="shared" si="291"/>
        <v/>
      </c>
      <c r="AD322" s="185" t="str">
        <f>IF(S322="","",2*(BIVAR((-AA322),AB322,AC322)-BIVAR(-AA322,-AB322,AC322)))</f>
        <v/>
      </c>
      <c r="AE322" s="187" t="str">
        <f>IF(S322="","",2*(BIVAR(AA322,-AB322,AC322)-BIVAR(-AA322,-AB322,AC322)))</f>
        <v/>
      </c>
    </row>
    <row r="323" spans="1:31" ht="15.75" customHeight="1" thickBot="1" x14ac:dyDescent="0.6"/>
    <row r="324" spans="1:31" ht="18.75" customHeight="1" thickBot="1" x14ac:dyDescent="0.6">
      <c r="A324" s="418" t="s">
        <v>2730</v>
      </c>
      <c r="B324" s="419"/>
      <c r="C324" s="419"/>
      <c r="D324" s="419"/>
      <c r="E324" s="419"/>
      <c r="F324" s="419"/>
      <c r="G324" s="419"/>
      <c r="H324" s="419"/>
      <c r="I324" s="419"/>
      <c r="J324" s="419"/>
      <c r="K324" s="419"/>
      <c r="L324" s="419"/>
      <c r="M324" s="420"/>
      <c r="S324" s="418" t="s">
        <v>2619</v>
      </c>
      <c r="T324" s="419"/>
      <c r="U324" s="419"/>
      <c r="V324" s="419"/>
      <c r="W324" s="419"/>
      <c r="X324" s="419"/>
      <c r="Y324" s="419"/>
      <c r="Z324" s="419"/>
      <c r="AA324" s="419"/>
      <c r="AB324" s="419"/>
      <c r="AC324" s="419"/>
      <c r="AD324" s="419"/>
      <c r="AE324" s="420"/>
    </row>
    <row r="325" spans="1:31" ht="49.5" customHeight="1" thickBot="1" x14ac:dyDescent="0.6">
      <c r="A325" s="470" t="s">
        <v>0</v>
      </c>
      <c r="B325" s="471"/>
      <c r="C325" s="472" t="s">
        <v>2</v>
      </c>
      <c r="D325" s="471"/>
      <c r="E325" s="300" t="s">
        <v>1771</v>
      </c>
      <c r="F325" s="300" t="s">
        <v>1772</v>
      </c>
      <c r="G325" s="300" t="s">
        <v>1</v>
      </c>
      <c r="H325" s="472" t="s">
        <v>3</v>
      </c>
      <c r="I325" s="471"/>
      <c r="J325" s="472" t="s">
        <v>5</v>
      </c>
      <c r="K325" s="471"/>
      <c r="L325" s="182" t="s">
        <v>2623</v>
      </c>
      <c r="M325" s="27" t="s">
        <v>2621</v>
      </c>
      <c r="P325" s="99" t="s">
        <v>58</v>
      </c>
      <c r="Q325" s="99" t="s">
        <v>59</v>
      </c>
      <c r="S325" s="210" t="s">
        <v>2607</v>
      </c>
      <c r="T325" s="211" t="s">
        <v>2608</v>
      </c>
      <c r="U325" s="211" t="s">
        <v>2609</v>
      </c>
      <c r="V325" s="211" t="s">
        <v>2610</v>
      </c>
      <c r="W325" s="211" t="s">
        <v>2611</v>
      </c>
      <c r="X325" s="211" t="s">
        <v>2620</v>
      </c>
      <c r="Y325" s="211" t="s">
        <v>2613</v>
      </c>
      <c r="Z325" s="211" t="s">
        <v>2612</v>
      </c>
      <c r="AA325" s="211" t="s">
        <v>2614</v>
      </c>
      <c r="AB325" s="211" t="s">
        <v>2615</v>
      </c>
      <c r="AC325" s="211" t="s">
        <v>2616</v>
      </c>
      <c r="AD325" s="211" t="s">
        <v>2617</v>
      </c>
      <c r="AE325" s="212" t="s">
        <v>2618</v>
      </c>
    </row>
    <row r="326" spans="1:31" ht="15.75" customHeight="1" x14ac:dyDescent="0.55000000000000004">
      <c r="A326" s="458"/>
      <c r="B326" s="456"/>
      <c r="C326" s="455"/>
      <c r="D326" s="456"/>
      <c r="E326" s="389" t="str">
        <f>IF(A326="","",(2*$K$81*(1/SQRT(3)))+((0.0016%*ABS(A326))+0.000001450377377))</f>
        <v/>
      </c>
      <c r="F326" s="296" t="str">
        <f>IF(A326="","",ROUND(((A326+S326)-(A326-S326))/(2*E326),1)&amp;":1")</f>
        <v/>
      </c>
      <c r="G326" s="296" t="s">
        <v>2747</v>
      </c>
      <c r="H326" s="455" t="str">
        <f t="shared" ref="H326:H331" si="292">IF(A326="","",A326-C326)</f>
        <v/>
      </c>
      <c r="I326" s="456"/>
      <c r="J326" s="566">
        <f>IF(X326&lt;4,Y326,S326)</f>
        <v>0</v>
      </c>
      <c r="K326" s="567"/>
      <c r="L326" s="319" t="str">
        <f>IF(AD326="","",IF(AD326&lt;2%,"&lt; 2%", "&gt; 2%"))</f>
        <v/>
      </c>
      <c r="M326" s="310" t="str">
        <f>IF(H326="","",IF(ABS(H326)+ABS(E326)&lt;ABS(J326),"Pass",IF(ABS(H326)-ABS(E326)&gt;ABS(J326),"Fail",IF(AND(ABS(H326)+ABS(E326)&gt;ABS(J326),ABS(H326)-ABS(E326)&lt;ABS(J326)),"-",""))))</f>
        <v/>
      </c>
      <c r="P326" s="209">
        <f>IF(X326&lt;4,-Y326,-S326)</f>
        <v>0</v>
      </c>
      <c r="Q326" s="209">
        <f>IF(X326&lt;4,Y326,S326)</f>
        <v>0</v>
      </c>
      <c r="S326" s="236"/>
      <c r="T326" s="213"/>
      <c r="U326" s="237"/>
      <c r="V326" s="214" t="str">
        <f>IF(S326="","",_xlfn.NORM.S.INV((1+T326)/2))</f>
        <v/>
      </c>
      <c r="W326" s="237" t="str">
        <f>IF(S326="","",SQRT((S326/V326)^2-U326^2))</f>
        <v/>
      </c>
      <c r="X326" s="301" t="str">
        <f>IF(S326="","",ROUND(((A326+S326)-(A326-S326))/(2*E326),1))</f>
        <v/>
      </c>
      <c r="Y326" s="239">
        <f>IF(X326&gt;=4,S326,S326-U326*(1.04-EXP(0.38*LN(X326)-0.54)))</f>
        <v>0</v>
      </c>
      <c r="Z326" s="214" t="str">
        <f>IF(S326="","",SQRT(W326^2+U326^2))</f>
        <v/>
      </c>
      <c r="AA326" s="214" t="str">
        <f>IF(S326="","",S326/W326)</f>
        <v/>
      </c>
      <c r="AB326" s="301" t="str">
        <f>IF(S326="","",Y326/Z326)</f>
        <v/>
      </c>
      <c r="AC326" s="301" t="str">
        <f>IF(S326="","",W326/Z326)</f>
        <v/>
      </c>
      <c r="AD326" s="213" t="str">
        <f>IF(S326="","",2*(BIVAR((-AA326),AB326,AC326)-BIVAR(-AA326,-AB326,AC326)))</f>
        <v/>
      </c>
      <c r="AE326" s="215" t="str">
        <f>IF(S326="","",2*(BIVAR(AA326,-AB326,AC326)-BIVAR(-AA326,-AB326,AC326)))</f>
        <v/>
      </c>
    </row>
    <row r="327" spans="1:31" ht="15.75" customHeight="1" x14ac:dyDescent="0.55000000000000004">
      <c r="A327" s="458"/>
      <c r="B327" s="456"/>
      <c r="C327" s="455"/>
      <c r="D327" s="456"/>
      <c r="E327" s="341" t="str">
        <f t="shared" ref="E327:E331" si="293">IF(A327="","",(2*$K$81*(1/SQRT(3)))+((0.0016%*ABS(A327))+0.000001450377377))</f>
        <v/>
      </c>
      <c r="F327" s="322" t="str">
        <f t="shared" ref="F327:F328" si="294">IF(A327="","",ROUND(((A327+S327)-(A327-S327))/(2*E327),1)&amp;":1")</f>
        <v/>
      </c>
      <c r="G327" s="322" t="s">
        <v>2699</v>
      </c>
      <c r="H327" s="455" t="str">
        <f t="shared" ref="H327:H328" si="295">IF(A327="","",A327-C327)</f>
        <v/>
      </c>
      <c r="I327" s="456"/>
      <c r="J327" s="566">
        <f t="shared" ref="J327:J328" si="296">IF(X327&lt;4,Y327,S327)</f>
        <v>0</v>
      </c>
      <c r="K327" s="567"/>
      <c r="L327" s="343" t="str">
        <f t="shared" ref="L327:L328" si="297">IF(AD327="","",IF(AD327&lt;2%,"&lt; 2%", "&gt; 2%"))</f>
        <v/>
      </c>
      <c r="M327" s="336" t="str">
        <f t="shared" ref="M327:M328" si="298">IF(H327="","",IF(ABS(H327)+ABS(E327)&lt;ABS(J327),"Pass",IF(ABS(H327)-ABS(E327)&gt;ABS(J327),"Fail",IF(AND(ABS(H327)+ABS(E327)&gt;ABS(J327),ABS(H327)-ABS(E327)&lt;ABS(J327)),"-",""))))</f>
        <v/>
      </c>
      <c r="P327" s="209">
        <f t="shared" ref="P327:P328" si="299">IF(X327&lt;4,-Y327,-S327)</f>
        <v>0</v>
      </c>
      <c r="Q327" s="209">
        <f t="shared" ref="Q327:Q328" si="300">IF(X327&lt;4,Y327,S327)</f>
        <v>0</v>
      </c>
      <c r="S327" s="340"/>
      <c r="T327" s="183" t="str">
        <f t="shared" ref="T327:T328" si="301">IF(S327="","",95%)</f>
        <v/>
      </c>
      <c r="U327" s="231" t="str">
        <f t="shared" ref="U327:U328" si="302">IF(S327="","",E327)</f>
        <v/>
      </c>
      <c r="V327" s="341" t="str">
        <f t="shared" ref="V327:V328" si="303">IF(S327="","",_xlfn.NORM.S.INV((1+T327)/2))</f>
        <v/>
      </c>
      <c r="W327" s="231" t="str">
        <f t="shared" ref="W327:W328" si="304">IF(S327="","",SQRT((S327/V327)^2-U327^2))</f>
        <v/>
      </c>
      <c r="X327" s="322" t="str">
        <f t="shared" ref="X327:X328" si="305">IF(S327="","",ROUND(((A327+S327)-(A327-S327))/(2*E327),1))</f>
        <v/>
      </c>
      <c r="Y327" s="339">
        <f t="shared" ref="Y327:Y328" si="306">IF(X327&gt;=4,S327,S327-U327*(1.04-EXP(0.38*LN(X327)-0.54)))</f>
        <v>0</v>
      </c>
      <c r="Z327" s="341" t="str">
        <f t="shared" ref="Z327:Z328" si="307">IF(S327="","",SQRT(W327^2+U327^2))</f>
        <v/>
      </c>
      <c r="AA327" s="341" t="str">
        <f t="shared" ref="AA327:AA328" si="308">IF(S327="","",S327/W327)</f>
        <v/>
      </c>
      <c r="AB327" s="322" t="str">
        <f t="shared" ref="AB327:AB328" si="309">IF(S327="","",Y327/Z327)</f>
        <v/>
      </c>
      <c r="AC327" s="322" t="str">
        <f t="shared" ref="AC327:AC328" si="310">IF(S327="","",W327/Z327)</f>
        <v/>
      </c>
      <c r="AD327" s="183" t="str">
        <f>IF(S327="","",2*(BIVAR((-AA327),AB327,AC327)-BIVAR(-AA327,-AB327,AC327)))</f>
        <v/>
      </c>
      <c r="AE327" s="184" t="str">
        <f>IF(S327="","",2*(BIVAR(AA327,-AB327,AC327)-BIVAR(-AA327,-AB327,AC327)))</f>
        <v/>
      </c>
    </row>
    <row r="328" spans="1:31" ht="15.75" customHeight="1" x14ac:dyDescent="0.55000000000000004">
      <c r="A328" s="458"/>
      <c r="B328" s="456"/>
      <c r="C328" s="455"/>
      <c r="D328" s="456"/>
      <c r="E328" s="341" t="str">
        <f t="shared" si="293"/>
        <v/>
      </c>
      <c r="F328" s="322" t="str">
        <f t="shared" si="294"/>
        <v/>
      </c>
      <c r="G328" s="322" t="s">
        <v>2699</v>
      </c>
      <c r="H328" s="455" t="str">
        <f t="shared" si="295"/>
        <v/>
      </c>
      <c r="I328" s="456"/>
      <c r="J328" s="566">
        <f t="shared" si="296"/>
        <v>0</v>
      </c>
      <c r="K328" s="567"/>
      <c r="L328" s="343" t="str">
        <f t="shared" si="297"/>
        <v/>
      </c>
      <c r="M328" s="336" t="str">
        <f t="shared" si="298"/>
        <v/>
      </c>
      <c r="P328" s="209">
        <f t="shared" si="299"/>
        <v>0</v>
      </c>
      <c r="Q328" s="209">
        <f t="shared" si="300"/>
        <v>0</v>
      </c>
      <c r="S328" s="340"/>
      <c r="T328" s="183" t="str">
        <f t="shared" si="301"/>
        <v/>
      </c>
      <c r="U328" s="231" t="str">
        <f t="shared" si="302"/>
        <v/>
      </c>
      <c r="V328" s="341" t="str">
        <f t="shared" si="303"/>
        <v/>
      </c>
      <c r="W328" s="231" t="str">
        <f t="shared" si="304"/>
        <v/>
      </c>
      <c r="X328" s="322" t="str">
        <f t="shared" si="305"/>
        <v/>
      </c>
      <c r="Y328" s="339">
        <f t="shared" si="306"/>
        <v>0</v>
      </c>
      <c r="Z328" s="341" t="str">
        <f t="shared" si="307"/>
        <v/>
      </c>
      <c r="AA328" s="341" t="str">
        <f t="shared" si="308"/>
        <v/>
      </c>
      <c r="AB328" s="322" t="str">
        <f t="shared" si="309"/>
        <v/>
      </c>
      <c r="AC328" s="322" t="str">
        <f t="shared" si="310"/>
        <v/>
      </c>
      <c r="AD328" s="183" t="str">
        <f>IF(S328="","",2*(BIVAR((-AA328),AB328,AC328)-BIVAR(-AA328,-AB328,AC328)))</f>
        <v/>
      </c>
      <c r="AE328" s="184" t="str">
        <f>IF(S328="","",2*(BIVAR(AA328,-AB328,AC328)-BIVAR(-AA328,-AB328,AC328)))</f>
        <v/>
      </c>
    </row>
    <row r="329" spans="1:31" ht="15.75" customHeight="1" x14ac:dyDescent="0.55000000000000004">
      <c r="A329" s="458"/>
      <c r="B329" s="456"/>
      <c r="C329" s="455"/>
      <c r="D329" s="456"/>
      <c r="E329" s="313" t="str">
        <f t="shared" si="293"/>
        <v/>
      </c>
      <c r="F329" s="296" t="str">
        <f t="shared" ref="F329:F331" si="311">IF(A329="","",ROUND(((A329+S329)-(A329-S329))/(2*E329),1)&amp;":1")</f>
        <v/>
      </c>
      <c r="G329" s="296" t="s">
        <v>2699</v>
      </c>
      <c r="H329" s="455" t="str">
        <f t="shared" si="292"/>
        <v/>
      </c>
      <c r="I329" s="456"/>
      <c r="J329" s="566">
        <f t="shared" ref="J329:J331" si="312">IF(X329&lt;4,Y329,S329)</f>
        <v>0</v>
      </c>
      <c r="K329" s="567"/>
      <c r="L329" s="319" t="str">
        <f t="shared" ref="L329:L331" si="313">IF(AD329="","",IF(AD329&lt;2%,"&lt; 2%", "&gt; 2%"))</f>
        <v/>
      </c>
      <c r="M329" s="310" t="str">
        <f t="shared" ref="M329:M331" si="314">IF(H329="","",IF(ABS(H329)+ABS(E329)&lt;ABS(J329),"Pass",IF(ABS(H329)-ABS(E329)&gt;ABS(J329),"Fail",IF(AND(ABS(H329)+ABS(E329)&gt;ABS(J329),ABS(H329)-ABS(E329)&lt;ABS(J329)),"-",""))))</f>
        <v/>
      </c>
      <c r="P329" s="209">
        <f t="shared" ref="P329:P331" si="315">IF(X329&lt;4,-Y329,-S329)</f>
        <v>0</v>
      </c>
      <c r="Q329" s="209">
        <f t="shared" ref="Q329:Q331" si="316">IF(X329&lt;4,Y329,S329)</f>
        <v>0</v>
      </c>
      <c r="S329" s="312"/>
      <c r="T329" s="183" t="str">
        <f t="shared" ref="T329:T331" si="317">IF(S329="","",95%)</f>
        <v/>
      </c>
      <c r="U329" s="231" t="str">
        <f t="shared" ref="U329:U331" si="318">IF(S329="","",E329)</f>
        <v/>
      </c>
      <c r="V329" s="313" t="str">
        <f t="shared" ref="V329:V331" si="319">IF(S329="","",_xlfn.NORM.S.INV((1+T329)/2))</f>
        <v/>
      </c>
      <c r="W329" s="231" t="str">
        <f t="shared" ref="W329:W331" si="320">IF(S329="","",SQRT((S329/V329)^2-U329^2))</f>
        <v/>
      </c>
      <c r="X329" s="296" t="str">
        <f t="shared" ref="X329:X331" si="321">IF(S329="","",ROUND(((A329+S329)-(A329-S329))/(2*E329),1))</f>
        <v/>
      </c>
      <c r="Y329" s="311">
        <f t="shared" ref="Y329:Y331" si="322">IF(X329&gt;=4,S329,S329-U329*(1.04-EXP(0.38*LN(X329)-0.54)))</f>
        <v>0</v>
      </c>
      <c r="Z329" s="313" t="str">
        <f t="shared" ref="Z329:Z331" si="323">IF(S329="","",SQRT(W329^2+U329^2))</f>
        <v/>
      </c>
      <c r="AA329" s="313" t="str">
        <f t="shared" ref="AA329:AA331" si="324">IF(S329="","",S329/W329)</f>
        <v/>
      </c>
      <c r="AB329" s="296" t="str">
        <f t="shared" ref="AB329:AB331" si="325">IF(S329="","",Y329/Z329)</f>
        <v/>
      </c>
      <c r="AC329" s="296" t="str">
        <f t="shared" ref="AC329:AC331" si="326">IF(S329="","",W329/Z329)</f>
        <v/>
      </c>
      <c r="AD329" s="183" t="str">
        <f>IF(S329="","",2*(BIVAR((-AA329),AB329,AC329)-BIVAR(-AA329,-AB329,AC329)))</f>
        <v/>
      </c>
      <c r="AE329" s="184" t="str">
        <f>IF(S329="","",2*(BIVAR(AA329,-AB329,AC329)-BIVAR(-AA329,-AB329,AC329)))</f>
        <v/>
      </c>
    </row>
    <row r="330" spans="1:31" ht="15.75" customHeight="1" x14ac:dyDescent="0.55000000000000004">
      <c r="A330" s="458"/>
      <c r="B330" s="456"/>
      <c r="C330" s="455"/>
      <c r="D330" s="456"/>
      <c r="E330" s="313" t="str">
        <f t="shared" si="293"/>
        <v/>
      </c>
      <c r="F330" s="296" t="str">
        <f t="shared" si="311"/>
        <v/>
      </c>
      <c r="G330" s="296" t="s">
        <v>2700</v>
      </c>
      <c r="H330" s="455" t="str">
        <f t="shared" si="292"/>
        <v/>
      </c>
      <c r="I330" s="456"/>
      <c r="J330" s="566">
        <f t="shared" si="312"/>
        <v>0</v>
      </c>
      <c r="K330" s="567"/>
      <c r="L330" s="319" t="str">
        <f t="shared" si="313"/>
        <v/>
      </c>
      <c r="M330" s="310" t="str">
        <f t="shared" si="314"/>
        <v/>
      </c>
      <c r="P330" s="209">
        <f t="shared" si="315"/>
        <v>0</v>
      </c>
      <c r="Q330" s="209">
        <f t="shared" si="316"/>
        <v>0</v>
      </c>
      <c r="S330" s="312"/>
      <c r="T330" s="183" t="str">
        <f t="shared" si="317"/>
        <v/>
      </c>
      <c r="U330" s="231" t="str">
        <f t="shared" si="318"/>
        <v/>
      </c>
      <c r="V330" s="313" t="str">
        <f t="shared" si="319"/>
        <v/>
      </c>
      <c r="W330" s="231" t="str">
        <f t="shared" si="320"/>
        <v/>
      </c>
      <c r="X330" s="296" t="str">
        <f t="shared" si="321"/>
        <v/>
      </c>
      <c r="Y330" s="311">
        <f t="shared" si="322"/>
        <v>0</v>
      </c>
      <c r="Z330" s="313" t="str">
        <f t="shared" si="323"/>
        <v/>
      </c>
      <c r="AA330" s="313" t="str">
        <f t="shared" si="324"/>
        <v/>
      </c>
      <c r="AB330" s="296" t="str">
        <f t="shared" si="325"/>
        <v/>
      </c>
      <c r="AC330" s="296" t="str">
        <f t="shared" si="326"/>
        <v/>
      </c>
      <c r="AD330" s="183" t="str">
        <f>IF(S330="","",2*(BIVAR((-AA330),AB330,AC330)-BIVAR(-AA330,-AB330,AC330)))</f>
        <v/>
      </c>
      <c r="AE330" s="184" t="str">
        <f>IF(S330="","",2*(BIVAR(AA330,-AB330,AC330)-BIVAR(-AA330,-AB330,AC330)))</f>
        <v/>
      </c>
    </row>
    <row r="331" spans="1:31" ht="17.7" thickBot="1" x14ac:dyDescent="0.6">
      <c r="A331" s="425"/>
      <c r="B331" s="424"/>
      <c r="C331" s="424"/>
      <c r="D331" s="424"/>
      <c r="E331" s="317" t="str">
        <f t="shared" si="293"/>
        <v/>
      </c>
      <c r="F331" s="299" t="str">
        <f t="shared" si="311"/>
        <v/>
      </c>
      <c r="G331" s="299" t="s">
        <v>2700</v>
      </c>
      <c r="H331" s="424" t="str">
        <f t="shared" si="292"/>
        <v/>
      </c>
      <c r="I331" s="424"/>
      <c r="J331" s="579">
        <f t="shared" si="312"/>
        <v>0</v>
      </c>
      <c r="K331" s="580"/>
      <c r="L331" s="188" t="str">
        <f t="shared" si="313"/>
        <v/>
      </c>
      <c r="M331" s="309" t="str">
        <f t="shared" si="314"/>
        <v/>
      </c>
      <c r="P331" s="209">
        <f t="shared" si="315"/>
        <v>0</v>
      </c>
      <c r="Q331" s="209">
        <f t="shared" si="316"/>
        <v>0</v>
      </c>
      <c r="S331" s="235"/>
      <c r="T331" s="185" t="str">
        <f t="shared" si="317"/>
        <v/>
      </c>
      <c r="U331" s="232" t="str">
        <f t="shared" si="318"/>
        <v/>
      </c>
      <c r="V331" s="317" t="str">
        <f t="shared" si="319"/>
        <v/>
      </c>
      <c r="W331" s="232" t="str">
        <f t="shared" si="320"/>
        <v/>
      </c>
      <c r="X331" s="299" t="str">
        <f t="shared" si="321"/>
        <v/>
      </c>
      <c r="Y331" s="316">
        <f t="shared" si="322"/>
        <v>0</v>
      </c>
      <c r="Z331" s="317" t="str">
        <f t="shared" si="323"/>
        <v/>
      </c>
      <c r="AA331" s="317" t="str">
        <f t="shared" si="324"/>
        <v/>
      </c>
      <c r="AB331" s="299" t="str">
        <f t="shared" si="325"/>
        <v/>
      </c>
      <c r="AC331" s="299" t="str">
        <f t="shared" si="326"/>
        <v/>
      </c>
      <c r="AD331" s="185" t="str">
        <f>IF(S331="","",2*(BIVAR((-AA331),AB331,AC331)-BIVAR(-AA331,-AB331,AC331)))</f>
        <v/>
      </c>
      <c r="AE331" s="187" t="str">
        <f>IF(S331="","",2*(BIVAR(AA331,-AB331,AC331)-BIVAR(-AA331,-AB331,AC331)))</f>
        <v/>
      </c>
    </row>
    <row r="332" spans="1:31" ht="15.75" customHeight="1" thickBot="1" x14ac:dyDescent="0.6"/>
    <row r="333" spans="1:31" ht="18.75" customHeight="1" thickBot="1" x14ac:dyDescent="0.6">
      <c r="A333" s="418" t="s">
        <v>2767</v>
      </c>
      <c r="B333" s="419"/>
      <c r="C333" s="419"/>
      <c r="D333" s="419"/>
      <c r="E333" s="419"/>
      <c r="F333" s="419"/>
      <c r="G333" s="419"/>
      <c r="H333" s="419"/>
      <c r="I333" s="419"/>
      <c r="J333" s="419"/>
      <c r="K333" s="419"/>
      <c r="L333" s="419"/>
      <c r="M333" s="420"/>
      <c r="S333" s="418" t="s">
        <v>2619</v>
      </c>
      <c r="T333" s="419"/>
      <c r="U333" s="419"/>
      <c r="V333" s="419"/>
      <c r="W333" s="419"/>
      <c r="X333" s="419"/>
      <c r="Y333" s="419"/>
      <c r="Z333" s="419"/>
      <c r="AA333" s="419"/>
      <c r="AB333" s="419"/>
      <c r="AC333" s="419"/>
      <c r="AD333" s="419"/>
      <c r="AE333" s="420"/>
    </row>
    <row r="334" spans="1:31" ht="49.5" customHeight="1" thickBot="1" x14ac:dyDescent="0.6">
      <c r="A334" s="470" t="s">
        <v>0</v>
      </c>
      <c r="B334" s="471"/>
      <c r="C334" s="472" t="s">
        <v>2</v>
      </c>
      <c r="D334" s="471"/>
      <c r="E334" s="300" t="s">
        <v>1771</v>
      </c>
      <c r="F334" s="300" t="s">
        <v>1772</v>
      </c>
      <c r="G334" s="300" t="s">
        <v>1</v>
      </c>
      <c r="H334" s="472" t="s">
        <v>3</v>
      </c>
      <c r="I334" s="471"/>
      <c r="J334" s="472" t="s">
        <v>5</v>
      </c>
      <c r="K334" s="471"/>
      <c r="L334" s="182" t="s">
        <v>2623</v>
      </c>
      <c r="M334" s="27" t="s">
        <v>2621</v>
      </c>
      <c r="P334" s="99" t="s">
        <v>58</v>
      </c>
      <c r="Q334" s="99" t="s">
        <v>59</v>
      </c>
      <c r="S334" s="210" t="s">
        <v>2607</v>
      </c>
      <c r="T334" s="211" t="s">
        <v>2608</v>
      </c>
      <c r="U334" s="211" t="s">
        <v>2609</v>
      </c>
      <c r="V334" s="211" t="s">
        <v>2610</v>
      </c>
      <c r="W334" s="211" t="s">
        <v>2611</v>
      </c>
      <c r="X334" s="211" t="s">
        <v>2620</v>
      </c>
      <c r="Y334" s="211" t="s">
        <v>2613</v>
      </c>
      <c r="Z334" s="211" t="s">
        <v>2612</v>
      </c>
      <c r="AA334" s="211" t="s">
        <v>2614</v>
      </c>
      <c r="AB334" s="211" t="s">
        <v>2615</v>
      </c>
      <c r="AC334" s="211" t="s">
        <v>2616</v>
      </c>
      <c r="AD334" s="211" t="s">
        <v>2617</v>
      </c>
      <c r="AE334" s="212" t="s">
        <v>2618</v>
      </c>
    </row>
    <row r="335" spans="1:31" ht="15.75" customHeight="1" x14ac:dyDescent="0.55000000000000004">
      <c r="A335" s="458"/>
      <c r="B335" s="456"/>
      <c r="C335" s="455"/>
      <c r="D335" s="456"/>
      <c r="E335" s="389" t="str">
        <f>IF(A335="","",(2*$K$81*(1/SQRT(3)))+((0.0016%*ABS(A335))+0.000001450377377))</f>
        <v/>
      </c>
      <c r="F335" s="296" t="str">
        <f>IF(A335="","",ROUND(((A335+S335)-(A335-S335))/(2*E335),1)&amp;":1")</f>
        <v/>
      </c>
      <c r="G335" s="296" t="s">
        <v>2768</v>
      </c>
      <c r="H335" s="455" t="str">
        <f t="shared" ref="H335:H351" si="327">IF(A335="","",A335-C335)</f>
        <v/>
      </c>
      <c r="I335" s="456"/>
      <c r="J335" s="566">
        <f>IF(X335&lt;4,Y335,S335)</f>
        <v>0</v>
      </c>
      <c r="K335" s="567"/>
      <c r="L335" s="319" t="str">
        <f>IF(AD335="","",IF(AD335&lt;2%,"&lt; 2%", "&gt; 2%"))</f>
        <v/>
      </c>
      <c r="M335" s="310" t="str">
        <f>IF(H335="","",IF(ABS(H335)+ABS(E335)&lt;ABS(J335),"Pass",IF(ABS(H335)-ABS(E335)&gt;ABS(J335),"Fail",IF(AND(ABS(H335)+ABS(E335)&gt;ABS(J335),ABS(H335)-ABS(E335)&lt;ABS(J335)),"-",""))))</f>
        <v/>
      </c>
      <c r="P335" s="209">
        <f>IF(X335&lt;4,-Y335,-S335)</f>
        <v>0</v>
      </c>
      <c r="Q335" s="209">
        <f>IF(X335&lt;4,Y335,S335)</f>
        <v>0</v>
      </c>
      <c r="S335" s="236"/>
      <c r="T335" s="213"/>
      <c r="U335" s="237"/>
      <c r="V335" s="214" t="str">
        <f>IF(S335="","",_xlfn.NORM.S.INV((1+T335)/2))</f>
        <v/>
      </c>
      <c r="W335" s="237" t="str">
        <f>IF(S335="","",SQRT((S335/V335)^2-U335^2))</f>
        <v/>
      </c>
      <c r="X335" s="301" t="str">
        <f>IF(S335="","",ROUND(((A335+S335)-(A335-S335))/(2*E335),1))</f>
        <v/>
      </c>
      <c r="Y335" s="239">
        <f>IF(X335&gt;=4,S335,S335-U335*(1.04-EXP(0.38*LN(X335)-0.54)))</f>
        <v>0</v>
      </c>
      <c r="Z335" s="214" t="str">
        <f>IF(S335="","",SQRT(W335^2+U335^2))</f>
        <v/>
      </c>
      <c r="AA335" s="214" t="str">
        <f>IF(S335="","",S335/W335)</f>
        <v/>
      </c>
      <c r="AB335" s="301" t="str">
        <f>IF(S335="","",Y335/Z335)</f>
        <v/>
      </c>
      <c r="AC335" s="301" t="str">
        <f>IF(S335="","",W335/Z335)</f>
        <v/>
      </c>
      <c r="AD335" s="213" t="str">
        <f>IF(S335="","",2*(BIVAR((-AA335),AB335,AC335)-BIVAR(-AA335,-AB335,AC335)))</f>
        <v/>
      </c>
      <c r="AE335" s="215" t="str">
        <f>IF(S335="","",2*(BIVAR(AA335,-AB335,AC335)-BIVAR(-AA335,-AB335,AC335)))</f>
        <v/>
      </c>
    </row>
    <row r="336" spans="1:31" ht="15.75" customHeight="1" x14ac:dyDescent="0.55000000000000004">
      <c r="A336" s="458"/>
      <c r="B336" s="456"/>
      <c r="C336" s="455"/>
      <c r="D336" s="456"/>
      <c r="E336" s="341" t="str">
        <f t="shared" ref="E336:E351" si="328">IF(A336="","",(2*$K$81*(1/SQRT(3)))+((0.0016%*ABS(A336))+0.000001450377377))</f>
        <v/>
      </c>
      <c r="F336" s="322" t="str">
        <f t="shared" ref="F336" si="329">IF(A336="","",ROUND(((A336+S336)-(A336-S336))/(2*E336),1)&amp;":1")</f>
        <v/>
      </c>
      <c r="G336" s="322" t="s">
        <v>2769</v>
      </c>
      <c r="H336" s="455" t="str">
        <f t="shared" si="327"/>
        <v/>
      </c>
      <c r="I336" s="456"/>
      <c r="J336" s="566">
        <f t="shared" ref="J336" si="330">IF(X336&lt;4,Y336,S336)</f>
        <v>0</v>
      </c>
      <c r="K336" s="567"/>
      <c r="L336" s="343" t="str">
        <f t="shared" ref="L336" si="331">IF(AD336="","",IF(AD336&lt;2%,"&lt; 2%", "&gt; 2%"))</f>
        <v/>
      </c>
      <c r="M336" s="336" t="str">
        <f t="shared" ref="M336" si="332">IF(H336="","",IF(ABS(H336)+ABS(E336)&lt;ABS(J336),"Pass",IF(ABS(H336)-ABS(E336)&gt;ABS(J336),"Fail",IF(AND(ABS(H336)+ABS(E336)&gt;ABS(J336),ABS(H336)-ABS(E336)&lt;ABS(J336)),"-",""))))</f>
        <v/>
      </c>
      <c r="P336" s="209">
        <f t="shared" ref="P336" si="333">IF(X336&lt;4,-Y336,-S336)</f>
        <v>0</v>
      </c>
      <c r="Q336" s="209">
        <f t="shared" ref="Q336" si="334">IF(X336&lt;4,Y336,S336)</f>
        <v>0</v>
      </c>
      <c r="S336" s="340"/>
      <c r="T336" s="183" t="str">
        <f t="shared" ref="T336" si="335">IF(S336="","",95%)</f>
        <v/>
      </c>
      <c r="U336" s="231" t="str">
        <f t="shared" ref="U336" si="336">IF(S336="","",E336)</f>
        <v/>
      </c>
      <c r="V336" s="341" t="str">
        <f t="shared" ref="V336" si="337">IF(S336="","",_xlfn.NORM.S.INV((1+T336)/2))</f>
        <v/>
      </c>
      <c r="W336" s="231" t="str">
        <f t="shared" ref="W336" si="338">IF(S336="","",SQRT((S336/V336)^2-U336^2))</f>
        <v/>
      </c>
      <c r="X336" s="322" t="str">
        <f t="shared" ref="X336" si="339">IF(S336="","",ROUND(((A336+S336)-(A336-S336))/(2*E336),1))</f>
        <v/>
      </c>
      <c r="Y336" s="339">
        <f t="shared" ref="Y336" si="340">IF(X336&gt;=4,S336,S336-U336*(1.04-EXP(0.38*LN(X336)-0.54)))</f>
        <v>0</v>
      </c>
      <c r="Z336" s="341" t="str">
        <f t="shared" ref="Z336" si="341">IF(S336="","",SQRT(W336^2+U336^2))</f>
        <v/>
      </c>
      <c r="AA336" s="341" t="str">
        <f t="shared" ref="AA336" si="342">IF(S336="","",S336/W336)</f>
        <v/>
      </c>
      <c r="AB336" s="322" t="str">
        <f t="shared" ref="AB336" si="343">IF(S336="","",Y336/Z336)</f>
        <v/>
      </c>
      <c r="AC336" s="322" t="str">
        <f t="shared" ref="AC336" si="344">IF(S336="","",W336/Z336)</f>
        <v/>
      </c>
      <c r="AD336" s="183" t="str">
        <f>IF(S336="","",2*(BIVAR((-AA336),AB336,AC336)-BIVAR(-AA336,-AB336,AC336)))</f>
        <v/>
      </c>
      <c r="AE336" s="184" t="str">
        <f>IF(S336="","",2*(BIVAR(AA336,-AB336,AC336)-BIVAR(-AA336,-AB336,AC336)))</f>
        <v/>
      </c>
    </row>
    <row r="337" spans="1:31" ht="15.75" customHeight="1" x14ac:dyDescent="0.55000000000000004">
      <c r="A337" s="458"/>
      <c r="B337" s="456"/>
      <c r="C337" s="455"/>
      <c r="D337" s="456"/>
      <c r="E337" s="341" t="str">
        <f t="shared" si="328"/>
        <v/>
      </c>
      <c r="F337" s="322" t="str">
        <f t="shared" ref="F337:F350" si="345">IF(A337="","",ROUND(((A337+S337)-(A337-S337))/(2*E337),1)&amp;":1")</f>
        <v/>
      </c>
      <c r="G337" s="322" t="s">
        <v>2770</v>
      </c>
      <c r="H337" s="455" t="str">
        <f t="shared" ref="H337:H350" si="346">IF(A337="","",A337-C337)</f>
        <v/>
      </c>
      <c r="I337" s="456"/>
      <c r="J337" s="566">
        <f t="shared" ref="J337:J350" si="347">IF(X337&lt;4,Y337,S337)</f>
        <v>0</v>
      </c>
      <c r="K337" s="567"/>
      <c r="L337" s="343" t="str">
        <f t="shared" ref="L337:L350" si="348">IF(AD337="","",IF(AD337&lt;2%,"&lt; 2%", "&gt; 2%"))</f>
        <v/>
      </c>
      <c r="M337" s="336" t="str">
        <f t="shared" ref="M337:M350" si="349">IF(H337="","",IF(ABS(H337)+ABS(E337)&lt;ABS(J337),"Pass",IF(ABS(H337)-ABS(E337)&gt;ABS(J337),"Fail",IF(AND(ABS(H337)+ABS(E337)&gt;ABS(J337),ABS(H337)-ABS(E337)&lt;ABS(J337)),"-",""))))</f>
        <v/>
      </c>
      <c r="P337" s="209">
        <f t="shared" ref="P337:P350" si="350">IF(X337&lt;4,-Y337,-S337)</f>
        <v>0</v>
      </c>
      <c r="Q337" s="209">
        <f t="shared" ref="Q337:Q350" si="351">IF(X337&lt;4,Y337,S337)</f>
        <v>0</v>
      </c>
      <c r="S337" s="340"/>
      <c r="T337" s="183" t="str">
        <f t="shared" ref="T337:T350" si="352">IF(S337="","",95%)</f>
        <v/>
      </c>
      <c r="U337" s="231" t="str">
        <f t="shared" ref="U337:U350" si="353">IF(S337="","",E337)</f>
        <v/>
      </c>
      <c r="V337" s="341" t="str">
        <f t="shared" ref="V337:V350" si="354">IF(S337="","",_xlfn.NORM.S.INV((1+T337)/2))</f>
        <v/>
      </c>
      <c r="W337" s="231" t="str">
        <f t="shared" ref="W337:W350" si="355">IF(S337="","",SQRT((S337/V337)^2-U337^2))</f>
        <v/>
      </c>
      <c r="X337" s="322" t="str">
        <f t="shared" ref="X337:X350" si="356">IF(S337="","",ROUND(((A337+S337)-(A337-S337))/(2*E337),1))</f>
        <v/>
      </c>
      <c r="Y337" s="339">
        <f t="shared" ref="Y337:Y350" si="357">IF(X337&gt;=4,S337,S337-U337*(1.04-EXP(0.38*LN(X337)-0.54)))</f>
        <v>0</v>
      </c>
      <c r="Z337" s="341" t="str">
        <f t="shared" ref="Z337:Z350" si="358">IF(S337="","",SQRT(W337^2+U337^2))</f>
        <v/>
      </c>
      <c r="AA337" s="341" t="str">
        <f t="shared" ref="AA337:AA350" si="359">IF(S337="","",S337/W337)</f>
        <v/>
      </c>
      <c r="AB337" s="322" t="str">
        <f t="shared" ref="AB337:AB350" si="360">IF(S337="","",Y337/Z337)</f>
        <v/>
      </c>
      <c r="AC337" s="322" t="str">
        <f t="shared" ref="AC337:AC350" si="361">IF(S337="","",W337/Z337)</f>
        <v/>
      </c>
      <c r="AD337" s="183" t="str">
        <f>IF(S337="","",2*(BIVAR((-AA337),AB337,AC337)-BIVAR(-AA337,-AB337,AC337)))</f>
        <v/>
      </c>
      <c r="AE337" s="184" t="str">
        <f>IF(S337="","",2*(BIVAR(AA337,-AB337,AC337)-BIVAR(-AA337,-AB337,AC337)))</f>
        <v/>
      </c>
    </row>
    <row r="338" spans="1:31" ht="15.75" customHeight="1" x14ac:dyDescent="0.55000000000000004">
      <c r="A338" s="458"/>
      <c r="B338" s="456"/>
      <c r="C338" s="455"/>
      <c r="D338" s="456"/>
      <c r="E338" s="341" t="str">
        <f t="shared" si="328"/>
        <v/>
      </c>
      <c r="F338" s="322" t="str">
        <f t="shared" si="345"/>
        <v/>
      </c>
      <c r="G338" s="322" t="s">
        <v>2771</v>
      </c>
      <c r="H338" s="455" t="str">
        <f t="shared" si="346"/>
        <v/>
      </c>
      <c r="I338" s="456"/>
      <c r="J338" s="566">
        <f t="shared" si="347"/>
        <v>0</v>
      </c>
      <c r="K338" s="567"/>
      <c r="L338" s="343" t="str">
        <f t="shared" si="348"/>
        <v/>
      </c>
      <c r="M338" s="336" t="str">
        <f t="shared" si="349"/>
        <v/>
      </c>
      <c r="P338" s="209">
        <f t="shared" si="350"/>
        <v>0</v>
      </c>
      <c r="Q338" s="209">
        <f t="shared" si="351"/>
        <v>0</v>
      </c>
      <c r="S338" s="340"/>
      <c r="T338" s="183" t="str">
        <f t="shared" si="352"/>
        <v/>
      </c>
      <c r="U338" s="231" t="str">
        <f t="shared" si="353"/>
        <v/>
      </c>
      <c r="V338" s="341" t="str">
        <f t="shared" si="354"/>
        <v/>
      </c>
      <c r="W338" s="231" t="str">
        <f t="shared" si="355"/>
        <v/>
      </c>
      <c r="X338" s="322" t="str">
        <f t="shared" si="356"/>
        <v/>
      </c>
      <c r="Y338" s="339">
        <f t="shared" si="357"/>
        <v>0</v>
      </c>
      <c r="Z338" s="341" t="str">
        <f t="shared" si="358"/>
        <v/>
      </c>
      <c r="AA338" s="341" t="str">
        <f t="shared" si="359"/>
        <v/>
      </c>
      <c r="AB338" s="322" t="str">
        <f t="shared" si="360"/>
        <v/>
      </c>
      <c r="AC338" s="322" t="str">
        <f t="shared" si="361"/>
        <v/>
      </c>
      <c r="AD338" s="183" t="str">
        <f>IF(S338="","",2*(BIVAR((-AA338),AB338,AC338)-BIVAR(-AA338,-AB338,AC338)))</f>
        <v/>
      </c>
      <c r="AE338" s="184" t="str">
        <f>IF(S338="","",2*(BIVAR(AA338,-AB338,AC338)-BIVAR(-AA338,-AB338,AC338)))</f>
        <v/>
      </c>
    </row>
    <row r="339" spans="1:31" ht="15.75" customHeight="1" x14ac:dyDescent="0.55000000000000004">
      <c r="A339" s="458"/>
      <c r="B339" s="456"/>
      <c r="C339" s="455"/>
      <c r="D339" s="456"/>
      <c r="E339" s="341" t="str">
        <f t="shared" si="328"/>
        <v/>
      </c>
      <c r="F339" s="322" t="str">
        <f t="shared" si="345"/>
        <v/>
      </c>
      <c r="G339" s="322" t="s">
        <v>2772</v>
      </c>
      <c r="H339" s="455" t="str">
        <f t="shared" si="346"/>
        <v/>
      </c>
      <c r="I339" s="456"/>
      <c r="J339" s="566">
        <f t="shared" si="347"/>
        <v>0</v>
      </c>
      <c r="K339" s="567"/>
      <c r="L339" s="343" t="str">
        <f t="shared" si="348"/>
        <v/>
      </c>
      <c r="M339" s="336" t="str">
        <f t="shared" si="349"/>
        <v/>
      </c>
      <c r="P339" s="209">
        <f t="shared" si="350"/>
        <v>0</v>
      </c>
      <c r="Q339" s="209">
        <f t="shared" si="351"/>
        <v>0</v>
      </c>
      <c r="S339" s="340"/>
      <c r="T339" s="183" t="str">
        <f t="shared" si="352"/>
        <v/>
      </c>
      <c r="U339" s="231" t="str">
        <f t="shared" si="353"/>
        <v/>
      </c>
      <c r="V339" s="341" t="str">
        <f t="shared" si="354"/>
        <v/>
      </c>
      <c r="W339" s="231" t="str">
        <f t="shared" si="355"/>
        <v/>
      </c>
      <c r="X339" s="322" t="str">
        <f t="shared" si="356"/>
        <v/>
      </c>
      <c r="Y339" s="339">
        <f t="shared" si="357"/>
        <v>0</v>
      </c>
      <c r="Z339" s="341" t="str">
        <f t="shared" si="358"/>
        <v/>
      </c>
      <c r="AA339" s="341" t="str">
        <f t="shared" si="359"/>
        <v/>
      </c>
      <c r="AB339" s="322" t="str">
        <f t="shared" si="360"/>
        <v/>
      </c>
      <c r="AC339" s="322" t="str">
        <f t="shared" si="361"/>
        <v/>
      </c>
      <c r="AD339" s="183" t="str">
        <f>IF(S339="","",2*(BIVAR((-AA339),AB339,AC339)-BIVAR(-AA339,-AB339,AC339)))</f>
        <v/>
      </c>
      <c r="AE339" s="184" t="str">
        <f>IF(S339="","",2*(BIVAR(AA339,-AB339,AC339)-BIVAR(-AA339,-AB339,AC339)))</f>
        <v/>
      </c>
    </row>
    <row r="340" spans="1:31" ht="15.75" customHeight="1" x14ac:dyDescent="0.55000000000000004">
      <c r="A340" s="458"/>
      <c r="B340" s="456"/>
      <c r="C340" s="455"/>
      <c r="D340" s="456"/>
      <c r="E340" s="341" t="str">
        <f t="shared" si="328"/>
        <v/>
      </c>
      <c r="F340" s="322" t="str">
        <f t="shared" si="345"/>
        <v/>
      </c>
      <c r="G340" s="322" t="s">
        <v>2768</v>
      </c>
      <c r="H340" s="455" t="str">
        <f t="shared" si="346"/>
        <v/>
      </c>
      <c r="I340" s="456"/>
      <c r="J340" s="566">
        <f t="shared" si="347"/>
        <v>0</v>
      </c>
      <c r="K340" s="567"/>
      <c r="L340" s="343" t="str">
        <f t="shared" si="348"/>
        <v/>
      </c>
      <c r="M340" s="336" t="str">
        <f t="shared" si="349"/>
        <v/>
      </c>
      <c r="P340" s="209">
        <f t="shared" si="350"/>
        <v>0</v>
      </c>
      <c r="Q340" s="209">
        <f t="shared" si="351"/>
        <v>0</v>
      </c>
      <c r="S340" s="340"/>
      <c r="T340" s="183" t="str">
        <f t="shared" si="352"/>
        <v/>
      </c>
      <c r="U340" s="231" t="str">
        <f t="shared" si="353"/>
        <v/>
      </c>
      <c r="V340" s="341" t="str">
        <f t="shared" si="354"/>
        <v/>
      </c>
      <c r="W340" s="231" t="str">
        <f t="shared" si="355"/>
        <v/>
      </c>
      <c r="X340" s="322" t="str">
        <f t="shared" si="356"/>
        <v/>
      </c>
      <c r="Y340" s="339">
        <f t="shared" si="357"/>
        <v>0</v>
      </c>
      <c r="Z340" s="341" t="str">
        <f t="shared" si="358"/>
        <v/>
      </c>
      <c r="AA340" s="341" t="str">
        <f t="shared" si="359"/>
        <v/>
      </c>
      <c r="AB340" s="322" t="str">
        <f t="shared" si="360"/>
        <v/>
      </c>
      <c r="AC340" s="322" t="str">
        <f t="shared" si="361"/>
        <v/>
      </c>
      <c r="AD340" s="183" t="str">
        <f>IF(S340="","",2*(BIVAR((-AA340),AB340,AC340)-BIVAR(-AA340,-AB340,AC340)))</f>
        <v/>
      </c>
      <c r="AE340" s="184" t="str">
        <f>IF(S340="","",2*(BIVAR(AA340,-AB340,AC340)-BIVAR(-AA340,-AB340,AC340)))</f>
        <v/>
      </c>
    </row>
    <row r="341" spans="1:31" ht="15.75" customHeight="1" x14ac:dyDescent="0.55000000000000004">
      <c r="A341" s="458"/>
      <c r="B341" s="456"/>
      <c r="C341" s="455"/>
      <c r="D341" s="456"/>
      <c r="E341" s="341" t="str">
        <f t="shared" si="328"/>
        <v/>
      </c>
      <c r="F341" s="322" t="str">
        <f t="shared" si="345"/>
        <v/>
      </c>
      <c r="G341" s="322" t="s">
        <v>2769</v>
      </c>
      <c r="H341" s="455" t="str">
        <f t="shared" si="346"/>
        <v/>
      </c>
      <c r="I341" s="456"/>
      <c r="J341" s="566">
        <f t="shared" si="347"/>
        <v>0</v>
      </c>
      <c r="K341" s="567"/>
      <c r="L341" s="343" t="str">
        <f t="shared" si="348"/>
        <v/>
      </c>
      <c r="M341" s="336" t="str">
        <f t="shared" si="349"/>
        <v/>
      </c>
      <c r="P341" s="209">
        <f t="shared" si="350"/>
        <v>0</v>
      </c>
      <c r="Q341" s="209">
        <f t="shared" si="351"/>
        <v>0</v>
      </c>
      <c r="S341" s="340"/>
      <c r="T341" s="183" t="str">
        <f t="shared" si="352"/>
        <v/>
      </c>
      <c r="U341" s="231" t="str">
        <f t="shared" si="353"/>
        <v/>
      </c>
      <c r="V341" s="341" t="str">
        <f t="shared" si="354"/>
        <v/>
      </c>
      <c r="W341" s="231" t="str">
        <f t="shared" si="355"/>
        <v/>
      </c>
      <c r="X341" s="322" t="str">
        <f t="shared" si="356"/>
        <v/>
      </c>
      <c r="Y341" s="339">
        <f t="shared" si="357"/>
        <v>0</v>
      </c>
      <c r="Z341" s="341" t="str">
        <f t="shared" si="358"/>
        <v/>
      </c>
      <c r="AA341" s="341" t="str">
        <f t="shared" si="359"/>
        <v/>
      </c>
      <c r="AB341" s="322" t="str">
        <f t="shared" si="360"/>
        <v/>
      </c>
      <c r="AC341" s="322" t="str">
        <f t="shared" si="361"/>
        <v/>
      </c>
      <c r="AD341" s="183" t="str">
        <f>IF(S341="","",2*(BIVAR((-AA341),AB341,AC341)-BIVAR(-AA341,-AB341,AC341)))</f>
        <v/>
      </c>
      <c r="AE341" s="184" t="str">
        <f>IF(S341="","",2*(BIVAR(AA341,-AB341,AC341)-BIVAR(-AA341,-AB341,AC341)))</f>
        <v/>
      </c>
    </row>
    <row r="342" spans="1:31" ht="15.75" customHeight="1" x14ac:dyDescent="0.55000000000000004">
      <c r="A342" s="458"/>
      <c r="B342" s="456"/>
      <c r="C342" s="455"/>
      <c r="D342" s="456"/>
      <c r="E342" s="341" t="str">
        <f t="shared" si="328"/>
        <v/>
      </c>
      <c r="F342" s="322" t="str">
        <f t="shared" si="345"/>
        <v/>
      </c>
      <c r="G342" s="322" t="s">
        <v>2770</v>
      </c>
      <c r="H342" s="455" t="str">
        <f t="shared" si="346"/>
        <v/>
      </c>
      <c r="I342" s="456"/>
      <c r="J342" s="566">
        <f t="shared" si="347"/>
        <v>0</v>
      </c>
      <c r="K342" s="567"/>
      <c r="L342" s="343" t="str">
        <f t="shared" si="348"/>
        <v/>
      </c>
      <c r="M342" s="336" t="str">
        <f t="shared" si="349"/>
        <v/>
      </c>
      <c r="P342" s="209">
        <f t="shared" si="350"/>
        <v>0</v>
      </c>
      <c r="Q342" s="209">
        <f t="shared" si="351"/>
        <v>0</v>
      </c>
      <c r="S342" s="340"/>
      <c r="T342" s="183" t="str">
        <f t="shared" si="352"/>
        <v/>
      </c>
      <c r="U342" s="231" t="str">
        <f t="shared" si="353"/>
        <v/>
      </c>
      <c r="V342" s="341" t="str">
        <f t="shared" si="354"/>
        <v/>
      </c>
      <c r="W342" s="231" t="str">
        <f t="shared" si="355"/>
        <v/>
      </c>
      <c r="X342" s="322" t="str">
        <f t="shared" si="356"/>
        <v/>
      </c>
      <c r="Y342" s="339">
        <f t="shared" si="357"/>
        <v>0</v>
      </c>
      <c r="Z342" s="341" t="str">
        <f t="shared" si="358"/>
        <v/>
      </c>
      <c r="AA342" s="341" t="str">
        <f t="shared" si="359"/>
        <v/>
      </c>
      <c r="AB342" s="322" t="str">
        <f t="shared" si="360"/>
        <v/>
      </c>
      <c r="AC342" s="322" t="str">
        <f t="shared" si="361"/>
        <v/>
      </c>
      <c r="AD342" s="183" t="str">
        <f>IF(S342="","",2*(BIVAR((-AA342),AB342,AC342)-BIVAR(-AA342,-AB342,AC342)))</f>
        <v/>
      </c>
      <c r="AE342" s="184" t="str">
        <f>IF(S342="","",2*(BIVAR(AA342,-AB342,AC342)-BIVAR(-AA342,-AB342,AC342)))</f>
        <v/>
      </c>
    </row>
    <row r="343" spans="1:31" ht="15.75" customHeight="1" x14ac:dyDescent="0.55000000000000004">
      <c r="A343" s="458"/>
      <c r="B343" s="456"/>
      <c r="C343" s="455"/>
      <c r="D343" s="456"/>
      <c r="E343" s="341" t="str">
        <f t="shared" si="328"/>
        <v/>
      </c>
      <c r="F343" s="322" t="str">
        <f t="shared" si="345"/>
        <v/>
      </c>
      <c r="G343" s="322" t="s">
        <v>2771</v>
      </c>
      <c r="H343" s="455" t="str">
        <f t="shared" si="346"/>
        <v/>
      </c>
      <c r="I343" s="456"/>
      <c r="J343" s="566">
        <f t="shared" si="347"/>
        <v>0</v>
      </c>
      <c r="K343" s="567"/>
      <c r="L343" s="343" t="str">
        <f t="shared" si="348"/>
        <v/>
      </c>
      <c r="M343" s="336" t="str">
        <f t="shared" si="349"/>
        <v/>
      </c>
      <c r="P343" s="209">
        <f t="shared" si="350"/>
        <v>0</v>
      </c>
      <c r="Q343" s="209">
        <f t="shared" si="351"/>
        <v>0</v>
      </c>
      <c r="S343" s="340"/>
      <c r="T343" s="183" t="str">
        <f t="shared" si="352"/>
        <v/>
      </c>
      <c r="U343" s="231" t="str">
        <f t="shared" si="353"/>
        <v/>
      </c>
      <c r="V343" s="341" t="str">
        <f t="shared" si="354"/>
        <v/>
      </c>
      <c r="W343" s="231" t="str">
        <f t="shared" si="355"/>
        <v/>
      </c>
      <c r="X343" s="322" t="str">
        <f t="shared" si="356"/>
        <v/>
      </c>
      <c r="Y343" s="339">
        <f t="shared" si="357"/>
        <v>0</v>
      </c>
      <c r="Z343" s="341" t="str">
        <f t="shared" si="358"/>
        <v/>
      </c>
      <c r="AA343" s="341" t="str">
        <f t="shared" si="359"/>
        <v/>
      </c>
      <c r="AB343" s="322" t="str">
        <f t="shared" si="360"/>
        <v/>
      </c>
      <c r="AC343" s="322" t="str">
        <f t="shared" si="361"/>
        <v/>
      </c>
      <c r="AD343" s="183" t="str">
        <f>IF(S343="","",2*(BIVAR((-AA343),AB343,AC343)-BIVAR(-AA343,-AB343,AC343)))</f>
        <v/>
      </c>
      <c r="AE343" s="184" t="str">
        <f>IF(S343="","",2*(BIVAR(AA343,-AB343,AC343)-BIVAR(-AA343,-AB343,AC343)))</f>
        <v/>
      </c>
    </row>
    <row r="344" spans="1:31" ht="15.75" customHeight="1" x14ac:dyDescent="0.55000000000000004">
      <c r="A344" s="458"/>
      <c r="B344" s="456"/>
      <c r="C344" s="455"/>
      <c r="D344" s="456"/>
      <c r="E344" s="341" t="str">
        <f t="shared" si="328"/>
        <v/>
      </c>
      <c r="F344" s="322" t="str">
        <f t="shared" si="345"/>
        <v/>
      </c>
      <c r="G344" s="322" t="s">
        <v>2772</v>
      </c>
      <c r="H344" s="455" t="str">
        <f t="shared" si="346"/>
        <v/>
      </c>
      <c r="I344" s="456"/>
      <c r="J344" s="566">
        <f t="shared" si="347"/>
        <v>0</v>
      </c>
      <c r="K344" s="567"/>
      <c r="L344" s="343" t="str">
        <f t="shared" si="348"/>
        <v/>
      </c>
      <c r="M344" s="336" t="str">
        <f t="shared" si="349"/>
        <v/>
      </c>
      <c r="P344" s="209">
        <f t="shared" si="350"/>
        <v>0</v>
      </c>
      <c r="Q344" s="209">
        <f t="shared" si="351"/>
        <v>0</v>
      </c>
      <c r="S344" s="340"/>
      <c r="T344" s="183" t="str">
        <f t="shared" si="352"/>
        <v/>
      </c>
      <c r="U344" s="231" t="str">
        <f t="shared" si="353"/>
        <v/>
      </c>
      <c r="V344" s="341" t="str">
        <f t="shared" si="354"/>
        <v/>
      </c>
      <c r="W344" s="231" t="str">
        <f t="shared" si="355"/>
        <v/>
      </c>
      <c r="X344" s="322" t="str">
        <f t="shared" si="356"/>
        <v/>
      </c>
      <c r="Y344" s="339">
        <f t="shared" si="357"/>
        <v>0</v>
      </c>
      <c r="Z344" s="341" t="str">
        <f t="shared" si="358"/>
        <v/>
      </c>
      <c r="AA344" s="341" t="str">
        <f t="shared" si="359"/>
        <v/>
      </c>
      <c r="AB344" s="322" t="str">
        <f t="shared" si="360"/>
        <v/>
      </c>
      <c r="AC344" s="322" t="str">
        <f t="shared" si="361"/>
        <v/>
      </c>
      <c r="AD344" s="183" t="str">
        <f>IF(S344="","",2*(BIVAR((-AA344),AB344,AC344)-BIVAR(-AA344,-AB344,AC344)))</f>
        <v/>
      </c>
      <c r="AE344" s="184" t="str">
        <f>IF(S344="","",2*(BIVAR(AA344,-AB344,AC344)-BIVAR(-AA344,-AB344,AC344)))</f>
        <v/>
      </c>
    </row>
    <row r="345" spans="1:31" ht="15.75" customHeight="1" x14ac:dyDescent="0.55000000000000004">
      <c r="A345" s="458"/>
      <c r="B345" s="456"/>
      <c r="C345" s="455"/>
      <c r="D345" s="456"/>
      <c r="E345" s="341" t="str">
        <f t="shared" si="328"/>
        <v/>
      </c>
      <c r="F345" s="322" t="str">
        <f t="shared" si="345"/>
        <v/>
      </c>
      <c r="G345" s="322" t="s">
        <v>2773</v>
      </c>
      <c r="H345" s="455" t="str">
        <f t="shared" si="346"/>
        <v/>
      </c>
      <c r="I345" s="456"/>
      <c r="J345" s="566">
        <f t="shared" si="347"/>
        <v>0</v>
      </c>
      <c r="K345" s="567"/>
      <c r="L345" s="343" t="str">
        <f t="shared" si="348"/>
        <v/>
      </c>
      <c r="M345" s="336" t="str">
        <f t="shared" si="349"/>
        <v/>
      </c>
      <c r="P345" s="209">
        <f t="shared" si="350"/>
        <v>0</v>
      </c>
      <c r="Q345" s="209">
        <f t="shared" si="351"/>
        <v>0</v>
      </c>
      <c r="S345" s="340"/>
      <c r="T345" s="183" t="str">
        <f t="shared" si="352"/>
        <v/>
      </c>
      <c r="U345" s="231" t="str">
        <f t="shared" si="353"/>
        <v/>
      </c>
      <c r="V345" s="341" t="str">
        <f t="shared" si="354"/>
        <v/>
      </c>
      <c r="W345" s="231" t="str">
        <f t="shared" si="355"/>
        <v/>
      </c>
      <c r="X345" s="322" t="str">
        <f t="shared" si="356"/>
        <v/>
      </c>
      <c r="Y345" s="339">
        <f t="shared" si="357"/>
        <v>0</v>
      </c>
      <c r="Z345" s="341" t="str">
        <f t="shared" si="358"/>
        <v/>
      </c>
      <c r="AA345" s="341" t="str">
        <f t="shared" si="359"/>
        <v/>
      </c>
      <c r="AB345" s="322" t="str">
        <f t="shared" si="360"/>
        <v/>
      </c>
      <c r="AC345" s="322" t="str">
        <f t="shared" si="361"/>
        <v/>
      </c>
      <c r="AD345" s="183" t="str">
        <f>IF(S345="","",2*(BIVAR((-AA345),AB345,AC345)-BIVAR(-AA345,-AB345,AC345)))</f>
        <v/>
      </c>
      <c r="AE345" s="184" t="str">
        <f>IF(S345="","",2*(BIVAR(AA345,-AB345,AC345)-BIVAR(-AA345,-AB345,AC345)))</f>
        <v/>
      </c>
    </row>
    <row r="346" spans="1:31" ht="15.75" customHeight="1" x14ac:dyDescent="0.55000000000000004">
      <c r="A346" s="458"/>
      <c r="B346" s="456"/>
      <c r="C346" s="455"/>
      <c r="D346" s="456"/>
      <c r="E346" s="341" t="str">
        <f t="shared" si="328"/>
        <v/>
      </c>
      <c r="F346" s="322" t="str">
        <f t="shared" si="345"/>
        <v/>
      </c>
      <c r="G346" s="322" t="s">
        <v>2774</v>
      </c>
      <c r="H346" s="455" t="str">
        <f t="shared" si="346"/>
        <v/>
      </c>
      <c r="I346" s="456"/>
      <c r="J346" s="566">
        <f t="shared" si="347"/>
        <v>0</v>
      </c>
      <c r="K346" s="567"/>
      <c r="L346" s="343" t="str">
        <f t="shared" si="348"/>
        <v/>
      </c>
      <c r="M346" s="336" t="str">
        <f t="shared" si="349"/>
        <v/>
      </c>
      <c r="P346" s="209">
        <f t="shared" si="350"/>
        <v>0</v>
      </c>
      <c r="Q346" s="209">
        <f t="shared" si="351"/>
        <v>0</v>
      </c>
      <c r="S346" s="340"/>
      <c r="T346" s="183" t="str">
        <f t="shared" si="352"/>
        <v/>
      </c>
      <c r="U346" s="231" t="str">
        <f t="shared" si="353"/>
        <v/>
      </c>
      <c r="V346" s="341" t="str">
        <f t="shared" si="354"/>
        <v/>
      </c>
      <c r="W346" s="231" t="str">
        <f t="shared" si="355"/>
        <v/>
      </c>
      <c r="X346" s="322" t="str">
        <f t="shared" si="356"/>
        <v/>
      </c>
      <c r="Y346" s="339">
        <f t="shared" si="357"/>
        <v>0</v>
      </c>
      <c r="Z346" s="341" t="str">
        <f t="shared" si="358"/>
        <v/>
      </c>
      <c r="AA346" s="341" t="str">
        <f t="shared" si="359"/>
        <v/>
      </c>
      <c r="AB346" s="322" t="str">
        <f t="shared" si="360"/>
        <v/>
      </c>
      <c r="AC346" s="322" t="str">
        <f t="shared" si="361"/>
        <v/>
      </c>
      <c r="AD346" s="183" t="str">
        <f>IF(S346="","",2*(BIVAR((-AA346),AB346,AC346)-BIVAR(-AA346,-AB346,AC346)))</f>
        <v/>
      </c>
      <c r="AE346" s="184" t="str">
        <f>IF(S346="","",2*(BIVAR(AA346,-AB346,AC346)-BIVAR(-AA346,-AB346,AC346)))</f>
        <v/>
      </c>
    </row>
    <row r="347" spans="1:31" ht="15.75" customHeight="1" x14ac:dyDescent="0.55000000000000004">
      <c r="A347" s="458"/>
      <c r="B347" s="456"/>
      <c r="C347" s="455"/>
      <c r="D347" s="456"/>
      <c r="E347" s="341" t="str">
        <f t="shared" si="328"/>
        <v/>
      </c>
      <c r="F347" s="322" t="str">
        <f t="shared" si="345"/>
        <v/>
      </c>
      <c r="G347" s="322" t="s">
        <v>2707</v>
      </c>
      <c r="H347" s="455" t="str">
        <f t="shared" si="346"/>
        <v/>
      </c>
      <c r="I347" s="456"/>
      <c r="J347" s="566">
        <f t="shared" si="347"/>
        <v>0</v>
      </c>
      <c r="K347" s="567"/>
      <c r="L347" s="343" t="str">
        <f t="shared" si="348"/>
        <v/>
      </c>
      <c r="M347" s="336" t="str">
        <f t="shared" si="349"/>
        <v/>
      </c>
      <c r="P347" s="209">
        <f t="shared" si="350"/>
        <v>0</v>
      </c>
      <c r="Q347" s="209">
        <f t="shared" si="351"/>
        <v>0</v>
      </c>
      <c r="S347" s="340"/>
      <c r="T347" s="183" t="str">
        <f t="shared" si="352"/>
        <v/>
      </c>
      <c r="U347" s="231" t="str">
        <f t="shared" si="353"/>
        <v/>
      </c>
      <c r="V347" s="341" t="str">
        <f t="shared" si="354"/>
        <v/>
      </c>
      <c r="W347" s="231" t="str">
        <f t="shared" si="355"/>
        <v/>
      </c>
      <c r="X347" s="322" t="str">
        <f t="shared" si="356"/>
        <v/>
      </c>
      <c r="Y347" s="339">
        <f t="shared" si="357"/>
        <v>0</v>
      </c>
      <c r="Z347" s="341" t="str">
        <f t="shared" si="358"/>
        <v/>
      </c>
      <c r="AA347" s="341" t="str">
        <f t="shared" si="359"/>
        <v/>
      </c>
      <c r="AB347" s="322" t="str">
        <f t="shared" si="360"/>
        <v/>
      </c>
      <c r="AC347" s="322" t="str">
        <f t="shared" si="361"/>
        <v/>
      </c>
      <c r="AD347" s="183" t="str">
        <f>IF(S347="","",2*(BIVAR((-AA347),AB347,AC347)-BIVAR(-AA347,-AB347,AC347)))</f>
        <v/>
      </c>
      <c r="AE347" s="184" t="str">
        <f>IF(S347="","",2*(BIVAR(AA347,-AB347,AC347)-BIVAR(-AA347,-AB347,AC347)))</f>
        <v/>
      </c>
    </row>
    <row r="348" spans="1:31" ht="15.75" customHeight="1" x14ac:dyDescent="0.55000000000000004">
      <c r="A348" s="458"/>
      <c r="B348" s="456"/>
      <c r="C348" s="455"/>
      <c r="D348" s="456"/>
      <c r="E348" s="341" t="str">
        <f t="shared" si="328"/>
        <v/>
      </c>
      <c r="F348" s="322" t="str">
        <f t="shared" si="345"/>
        <v/>
      </c>
      <c r="G348" s="322" t="s">
        <v>2775</v>
      </c>
      <c r="H348" s="455" t="str">
        <f t="shared" si="346"/>
        <v/>
      </c>
      <c r="I348" s="456"/>
      <c r="J348" s="566">
        <f t="shared" si="347"/>
        <v>0</v>
      </c>
      <c r="K348" s="567"/>
      <c r="L348" s="343" t="str">
        <f t="shared" si="348"/>
        <v/>
      </c>
      <c r="M348" s="336" t="str">
        <f t="shared" si="349"/>
        <v/>
      </c>
      <c r="P348" s="209">
        <f t="shared" si="350"/>
        <v>0</v>
      </c>
      <c r="Q348" s="209">
        <f t="shared" si="351"/>
        <v>0</v>
      </c>
      <c r="S348" s="340"/>
      <c r="T348" s="183" t="str">
        <f t="shared" si="352"/>
        <v/>
      </c>
      <c r="U348" s="231" t="str">
        <f t="shared" si="353"/>
        <v/>
      </c>
      <c r="V348" s="341" t="str">
        <f t="shared" si="354"/>
        <v/>
      </c>
      <c r="W348" s="231" t="str">
        <f t="shared" si="355"/>
        <v/>
      </c>
      <c r="X348" s="322" t="str">
        <f t="shared" si="356"/>
        <v/>
      </c>
      <c r="Y348" s="339">
        <f t="shared" si="357"/>
        <v>0</v>
      </c>
      <c r="Z348" s="341" t="str">
        <f t="shared" si="358"/>
        <v/>
      </c>
      <c r="AA348" s="341" t="str">
        <f t="shared" si="359"/>
        <v/>
      </c>
      <c r="AB348" s="322" t="str">
        <f t="shared" si="360"/>
        <v/>
      </c>
      <c r="AC348" s="322" t="str">
        <f t="shared" si="361"/>
        <v/>
      </c>
      <c r="AD348" s="183" t="str">
        <f>IF(S348="","",2*(BIVAR((-AA348),AB348,AC348)-BIVAR(-AA348,-AB348,AC348)))</f>
        <v/>
      </c>
      <c r="AE348" s="184" t="str">
        <f>IF(S348="","",2*(BIVAR(AA348,-AB348,AC348)-BIVAR(-AA348,-AB348,AC348)))</f>
        <v/>
      </c>
    </row>
    <row r="349" spans="1:31" ht="15.75" customHeight="1" x14ac:dyDescent="0.55000000000000004">
      <c r="A349" s="458"/>
      <c r="B349" s="456"/>
      <c r="C349" s="455"/>
      <c r="D349" s="456"/>
      <c r="E349" s="341" t="str">
        <f t="shared" si="328"/>
        <v/>
      </c>
      <c r="F349" s="322" t="str">
        <f t="shared" si="345"/>
        <v/>
      </c>
      <c r="G349" s="322" t="s">
        <v>2775</v>
      </c>
      <c r="H349" s="455" t="str">
        <f t="shared" si="346"/>
        <v/>
      </c>
      <c r="I349" s="456"/>
      <c r="J349" s="566">
        <f t="shared" si="347"/>
        <v>0</v>
      </c>
      <c r="K349" s="567"/>
      <c r="L349" s="343" t="str">
        <f t="shared" si="348"/>
        <v/>
      </c>
      <c r="M349" s="336" t="str">
        <f t="shared" si="349"/>
        <v/>
      </c>
      <c r="P349" s="209">
        <f t="shared" si="350"/>
        <v>0</v>
      </c>
      <c r="Q349" s="209">
        <f t="shared" si="351"/>
        <v>0</v>
      </c>
      <c r="S349" s="340"/>
      <c r="T349" s="183" t="str">
        <f t="shared" si="352"/>
        <v/>
      </c>
      <c r="U349" s="231" t="str">
        <f t="shared" si="353"/>
        <v/>
      </c>
      <c r="V349" s="341" t="str">
        <f t="shared" si="354"/>
        <v/>
      </c>
      <c r="W349" s="231" t="str">
        <f t="shared" si="355"/>
        <v/>
      </c>
      <c r="X349" s="322" t="str">
        <f t="shared" si="356"/>
        <v/>
      </c>
      <c r="Y349" s="339">
        <f t="shared" si="357"/>
        <v>0</v>
      </c>
      <c r="Z349" s="341" t="str">
        <f t="shared" si="358"/>
        <v/>
      </c>
      <c r="AA349" s="341" t="str">
        <f t="shared" si="359"/>
        <v/>
      </c>
      <c r="AB349" s="322" t="str">
        <f t="shared" si="360"/>
        <v/>
      </c>
      <c r="AC349" s="322" t="str">
        <f t="shared" si="361"/>
        <v/>
      </c>
      <c r="AD349" s="183" t="str">
        <f>IF(S349="","",2*(BIVAR((-AA349),AB349,AC349)-BIVAR(-AA349,-AB349,AC349)))</f>
        <v/>
      </c>
      <c r="AE349" s="184" t="str">
        <f>IF(S349="","",2*(BIVAR(AA349,-AB349,AC349)-BIVAR(-AA349,-AB349,AC349)))</f>
        <v/>
      </c>
    </row>
    <row r="350" spans="1:31" ht="15.75" customHeight="1" x14ac:dyDescent="0.55000000000000004">
      <c r="A350" s="458"/>
      <c r="B350" s="456"/>
      <c r="C350" s="455"/>
      <c r="D350" s="456"/>
      <c r="E350" s="341" t="str">
        <f t="shared" si="328"/>
        <v/>
      </c>
      <c r="F350" s="322" t="str">
        <f t="shared" si="345"/>
        <v/>
      </c>
      <c r="G350" s="322" t="s">
        <v>2774</v>
      </c>
      <c r="H350" s="455" t="str">
        <f t="shared" si="346"/>
        <v/>
      </c>
      <c r="I350" s="456"/>
      <c r="J350" s="566">
        <f t="shared" si="347"/>
        <v>0</v>
      </c>
      <c r="K350" s="567"/>
      <c r="L350" s="343" t="str">
        <f t="shared" si="348"/>
        <v/>
      </c>
      <c r="M350" s="336" t="str">
        <f t="shared" si="349"/>
        <v/>
      </c>
      <c r="P350" s="209">
        <f t="shared" si="350"/>
        <v>0</v>
      </c>
      <c r="Q350" s="209">
        <f t="shared" si="351"/>
        <v>0</v>
      </c>
      <c r="S350" s="340"/>
      <c r="T350" s="183" t="str">
        <f t="shared" si="352"/>
        <v/>
      </c>
      <c r="U350" s="231" t="str">
        <f t="shared" si="353"/>
        <v/>
      </c>
      <c r="V350" s="341" t="str">
        <f t="shared" si="354"/>
        <v/>
      </c>
      <c r="W350" s="231" t="str">
        <f t="shared" si="355"/>
        <v/>
      </c>
      <c r="X350" s="322" t="str">
        <f t="shared" si="356"/>
        <v/>
      </c>
      <c r="Y350" s="339">
        <f t="shared" si="357"/>
        <v>0</v>
      </c>
      <c r="Z350" s="341" t="str">
        <f t="shared" si="358"/>
        <v/>
      </c>
      <c r="AA350" s="341" t="str">
        <f t="shared" si="359"/>
        <v/>
      </c>
      <c r="AB350" s="322" t="str">
        <f t="shared" si="360"/>
        <v/>
      </c>
      <c r="AC350" s="322" t="str">
        <f t="shared" si="361"/>
        <v/>
      </c>
      <c r="AD350" s="183" t="str">
        <f>IF(S350="","",2*(BIVAR((-AA350),AB350,AC350)-BIVAR(-AA350,-AB350,AC350)))</f>
        <v/>
      </c>
      <c r="AE350" s="184" t="str">
        <f>IF(S350="","",2*(BIVAR(AA350,-AB350,AC350)-BIVAR(-AA350,-AB350,AC350)))</f>
        <v/>
      </c>
    </row>
    <row r="351" spans="1:31" ht="17.7" thickBot="1" x14ac:dyDescent="0.6">
      <c r="A351" s="425"/>
      <c r="B351" s="424"/>
      <c r="C351" s="424"/>
      <c r="D351" s="424"/>
      <c r="E351" s="317" t="str">
        <f t="shared" si="328"/>
        <v/>
      </c>
      <c r="F351" s="299" t="str">
        <f t="shared" ref="F351" si="362">IF(A351="","",ROUND(((A351+S351)-(A351-S351))/(2*E351),1)&amp;":1")</f>
        <v/>
      </c>
      <c r="G351" s="299" t="s">
        <v>2707</v>
      </c>
      <c r="H351" s="424" t="str">
        <f t="shared" si="327"/>
        <v/>
      </c>
      <c r="I351" s="424"/>
      <c r="J351" s="579">
        <f t="shared" ref="J351" si="363">IF(X351&lt;4,Y351,S351)</f>
        <v>0</v>
      </c>
      <c r="K351" s="580"/>
      <c r="L351" s="188" t="str">
        <f t="shared" ref="L351" si="364">IF(AD351="","",IF(AD351&lt;2%,"&lt; 2%", "&gt; 2%"))</f>
        <v/>
      </c>
      <c r="M351" s="309" t="str">
        <f t="shared" ref="M351" si="365">IF(H351="","",IF(ABS(H351)+ABS(E351)&lt;ABS(J351),"Pass",IF(ABS(H351)-ABS(E351)&gt;ABS(J351),"Fail",IF(AND(ABS(H351)+ABS(E351)&gt;ABS(J351),ABS(H351)-ABS(E351)&lt;ABS(J351)),"-",""))))</f>
        <v/>
      </c>
      <c r="P351" s="209">
        <f t="shared" ref="P351" si="366">IF(X351&lt;4,-Y351,-S351)</f>
        <v>0</v>
      </c>
      <c r="Q351" s="209">
        <f t="shared" ref="Q351" si="367">IF(X351&lt;4,Y351,S351)</f>
        <v>0</v>
      </c>
      <c r="S351" s="235"/>
      <c r="T351" s="185" t="str">
        <f t="shared" ref="T351" si="368">IF(S351="","",95%)</f>
        <v/>
      </c>
      <c r="U351" s="232" t="str">
        <f t="shared" ref="U351" si="369">IF(S351="","",E351)</f>
        <v/>
      </c>
      <c r="V351" s="317" t="str">
        <f t="shared" ref="V351" si="370">IF(S351="","",_xlfn.NORM.S.INV((1+T351)/2))</f>
        <v/>
      </c>
      <c r="W351" s="232" t="str">
        <f t="shared" ref="W351" si="371">IF(S351="","",SQRT((S351/V351)^2-U351^2))</f>
        <v/>
      </c>
      <c r="X351" s="299" t="str">
        <f t="shared" ref="X351" si="372">IF(S351="","",ROUND(((A351+S351)-(A351-S351))/(2*E351),1))</f>
        <v/>
      </c>
      <c r="Y351" s="316">
        <f t="shared" ref="Y351" si="373">IF(X351&gt;=4,S351,S351-U351*(1.04-EXP(0.38*LN(X351)-0.54)))</f>
        <v>0</v>
      </c>
      <c r="Z351" s="317" t="str">
        <f t="shared" ref="Z351" si="374">IF(S351="","",SQRT(W351^2+U351^2))</f>
        <v/>
      </c>
      <c r="AA351" s="317" t="str">
        <f t="shared" ref="AA351" si="375">IF(S351="","",S351/W351)</f>
        <v/>
      </c>
      <c r="AB351" s="299" t="str">
        <f t="shared" ref="AB351" si="376">IF(S351="","",Y351/Z351)</f>
        <v/>
      </c>
      <c r="AC351" s="299" t="str">
        <f t="shared" ref="AC351" si="377">IF(S351="","",W351/Z351)</f>
        <v/>
      </c>
      <c r="AD351" s="185" t="str">
        <f>IF(S351="","",2*(BIVAR((-AA351),AB351,AC351)-BIVAR(-AA351,-AB351,AC351)))</f>
        <v/>
      </c>
      <c r="AE351" s="187" t="str">
        <f>IF(S351="","",2*(BIVAR(AA351,-AB351,AC351)-BIVAR(-AA351,-AB351,AC351)))</f>
        <v/>
      </c>
    </row>
    <row r="352" spans="1:31" ht="15.75" customHeight="1" thickBot="1" x14ac:dyDescent="0.6"/>
    <row r="353" spans="1:31" ht="18.75" customHeight="1" thickBot="1" x14ac:dyDescent="0.6">
      <c r="A353" s="418" t="s">
        <v>2733</v>
      </c>
      <c r="B353" s="419"/>
      <c r="C353" s="419"/>
      <c r="D353" s="419"/>
      <c r="E353" s="419"/>
      <c r="F353" s="419"/>
      <c r="G353" s="419"/>
      <c r="H353" s="419"/>
      <c r="I353" s="419"/>
      <c r="J353" s="419"/>
      <c r="K353" s="419"/>
      <c r="L353" s="419"/>
      <c r="M353" s="420"/>
      <c r="S353" s="418" t="s">
        <v>2619</v>
      </c>
      <c r="T353" s="419"/>
      <c r="U353" s="419"/>
      <c r="V353" s="419"/>
      <c r="W353" s="419"/>
      <c r="X353" s="419"/>
      <c r="Y353" s="419"/>
      <c r="Z353" s="419"/>
      <c r="AA353" s="419"/>
      <c r="AB353" s="419"/>
      <c r="AC353" s="419"/>
      <c r="AD353" s="419"/>
      <c r="AE353" s="420"/>
    </row>
    <row r="354" spans="1:31" ht="49.5" customHeight="1" thickBot="1" x14ac:dyDescent="0.6">
      <c r="A354" s="470" t="s">
        <v>0</v>
      </c>
      <c r="B354" s="471"/>
      <c r="C354" s="472" t="s">
        <v>2</v>
      </c>
      <c r="D354" s="471"/>
      <c r="E354" s="300" t="s">
        <v>1771</v>
      </c>
      <c r="F354" s="300" t="s">
        <v>1772</v>
      </c>
      <c r="G354" s="300" t="s">
        <v>1</v>
      </c>
      <c r="H354" s="472" t="s">
        <v>3</v>
      </c>
      <c r="I354" s="471"/>
      <c r="J354" s="472" t="s">
        <v>5</v>
      </c>
      <c r="K354" s="471"/>
      <c r="L354" s="182" t="s">
        <v>2623</v>
      </c>
      <c r="M354" s="27" t="s">
        <v>2621</v>
      </c>
      <c r="P354" s="99" t="s">
        <v>58</v>
      </c>
      <c r="Q354" s="99" t="s">
        <v>59</v>
      </c>
      <c r="S354" s="210" t="s">
        <v>2607</v>
      </c>
      <c r="T354" s="211" t="s">
        <v>2608</v>
      </c>
      <c r="U354" s="211" t="s">
        <v>2609</v>
      </c>
      <c r="V354" s="211" t="s">
        <v>2610</v>
      </c>
      <c r="W354" s="211" t="s">
        <v>2611</v>
      </c>
      <c r="X354" s="211" t="s">
        <v>2620</v>
      </c>
      <c r="Y354" s="211" t="s">
        <v>2613</v>
      </c>
      <c r="Z354" s="211" t="s">
        <v>2612</v>
      </c>
      <c r="AA354" s="211" t="s">
        <v>2614</v>
      </c>
      <c r="AB354" s="211" t="s">
        <v>2615</v>
      </c>
      <c r="AC354" s="211" t="s">
        <v>2616</v>
      </c>
      <c r="AD354" s="211" t="s">
        <v>2617</v>
      </c>
      <c r="AE354" s="212" t="s">
        <v>2618</v>
      </c>
    </row>
    <row r="355" spans="1:31" ht="15.75" customHeight="1" x14ac:dyDescent="0.55000000000000004">
      <c r="A355" s="458"/>
      <c r="B355" s="456"/>
      <c r="C355" s="455"/>
      <c r="D355" s="456"/>
      <c r="E355" s="389" t="str">
        <f>IF(A355="","",(2*$K$81*(1/SQRT(3)))+((0.0016%*ABS(A355))+0.000001450377377))</f>
        <v/>
      </c>
      <c r="F355" s="296" t="str">
        <f>IF(A355="","",ROUND(((A355+S355)-(A355-S355))/(2*E355),1)&amp;":1")</f>
        <v/>
      </c>
      <c r="G355" s="296" t="s">
        <v>2766</v>
      </c>
      <c r="H355" s="455" t="str">
        <f t="shared" ref="H355:H356" si="378">IF(A355="","",A355-C355)</f>
        <v/>
      </c>
      <c r="I355" s="456"/>
      <c r="J355" s="566">
        <f>IF(X355&lt;4,Y355,S355)</f>
        <v>0</v>
      </c>
      <c r="K355" s="567"/>
      <c r="L355" s="319" t="str">
        <f>IF(AD355="","",IF(AD355&lt;2%,"&lt; 2%", "&gt; 2%"))</f>
        <v/>
      </c>
      <c r="M355" s="310" t="str">
        <f>IF(H355="","",IF(ABS(H355)+ABS(E355)&lt;ABS(J355),"Pass",IF(ABS(H355)-ABS(E355)&gt;ABS(J355),"Fail",IF(AND(ABS(H355)+ABS(E355)&gt;ABS(J355),ABS(H355)-ABS(E355)&lt;ABS(J355)),"-",""))))</f>
        <v/>
      </c>
      <c r="P355" s="209">
        <f>IF(X355&lt;4,-Y355,-S355)</f>
        <v>0</v>
      </c>
      <c r="Q355" s="209">
        <f>IF(X355&lt;4,Y355,S355)</f>
        <v>0</v>
      </c>
      <c r="S355" s="236"/>
      <c r="T355" s="213"/>
      <c r="U355" s="237"/>
      <c r="V355" s="214" t="str">
        <f>IF(S355="","",_xlfn.NORM.S.INV((1+T355)/2))</f>
        <v/>
      </c>
      <c r="W355" s="237" t="str">
        <f>IF(S355="","",SQRT((S355/V355)^2-U355^2))</f>
        <v/>
      </c>
      <c r="X355" s="301" t="str">
        <f>IF(S355="","",ROUND(((A355+S355)-(A355-S355))/(2*E355),1))</f>
        <v/>
      </c>
      <c r="Y355" s="239">
        <f>IF(X355&gt;=4,S355,S355-U355*(1.04-EXP(0.38*LN(X355)-0.54)))</f>
        <v>0</v>
      </c>
      <c r="Z355" s="214" t="str">
        <f>IF(S355="","",SQRT(W355^2+U355^2))</f>
        <v/>
      </c>
      <c r="AA355" s="214" t="str">
        <f>IF(S355="","",S355/W355)</f>
        <v/>
      </c>
      <c r="AB355" s="301" t="str">
        <f>IF(S355="","",Y355/Z355)</f>
        <v/>
      </c>
      <c r="AC355" s="301" t="str">
        <f>IF(S355="","",W355/Z355)</f>
        <v/>
      </c>
      <c r="AD355" s="213" t="str">
        <f>IF(S355="","",2*(BIVAR((-AA355),AB355,AC355)-BIVAR(-AA355,-AB355,AC355)))</f>
        <v/>
      </c>
      <c r="AE355" s="215" t="str">
        <f>IF(S355="","",2*(BIVAR(AA355,-AB355,AC355)-BIVAR(-AA355,-AB355,AC355)))</f>
        <v/>
      </c>
    </row>
    <row r="356" spans="1:31" ht="17.7" thickBot="1" x14ac:dyDescent="0.6">
      <c r="A356" s="425"/>
      <c r="B356" s="424"/>
      <c r="C356" s="424"/>
      <c r="D356" s="424"/>
      <c r="E356" s="317" t="str">
        <f>IF(A356="","",(2*$K$81*(1/SQRT(3)))+((0.0016%*ABS(A356))+0.000001450377377))</f>
        <v/>
      </c>
      <c r="F356" s="299" t="str">
        <f t="shared" ref="F356" si="379">IF(A356="","",ROUND(((A356+S356)-(A356-S356))/(2*E356),1)&amp;":1")</f>
        <v/>
      </c>
      <c r="G356" s="299" t="s">
        <v>2716</v>
      </c>
      <c r="H356" s="424" t="str">
        <f t="shared" si="378"/>
        <v/>
      </c>
      <c r="I356" s="424"/>
      <c r="J356" s="579">
        <f t="shared" ref="J356" si="380">IF(X356&lt;4,Y356,S356)</f>
        <v>0</v>
      </c>
      <c r="K356" s="580"/>
      <c r="L356" s="188" t="str">
        <f t="shared" ref="L356" si="381">IF(AD356="","",IF(AD356&lt;2%,"&lt; 2%", "&gt; 2%"))</f>
        <v/>
      </c>
      <c r="M356" s="309" t="str">
        <f t="shared" ref="M356" si="382">IF(H356="","",IF(ABS(H356)+ABS(E356)&lt;ABS(J356),"Pass",IF(ABS(H356)-ABS(E356)&gt;ABS(J356),"Fail",IF(AND(ABS(H356)+ABS(E356)&gt;ABS(J356),ABS(H356)-ABS(E356)&lt;ABS(J356)),"-",""))))</f>
        <v/>
      </c>
      <c r="P356" s="209">
        <f t="shared" ref="P356" si="383">IF(X356&lt;4,-Y356,-S356)</f>
        <v>0</v>
      </c>
      <c r="Q356" s="209">
        <f t="shared" ref="Q356" si="384">IF(X356&lt;4,Y356,S356)</f>
        <v>0</v>
      </c>
      <c r="S356" s="235"/>
      <c r="T356" s="185" t="str">
        <f t="shared" ref="T356" si="385">IF(S356="","",95%)</f>
        <v/>
      </c>
      <c r="U356" s="232" t="str">
        <f t="shared" ref="U356" si="386">IF(S356="","",E356)</f>
        <v/>
      </c>
      <c r="V356" s="317" t="str">
        <f t="shared" ref="V356" si="387">IF(S356="","",_xlfn.NORM.S.INV((1+T356)/2))</f>
        <v/>
      </c>
      <c r="W356" s="232" t="str">
        <f t="shared" ref="W356" si="388">IF(S356="","",SQRT((S356/V356)^2-U356^2))</f>
        <v/>
      </c>
      <c r="X356" s="299" t="str">
        <f t="shared" ref="X356" si="389">IF(S356="","",ROUND(((A356+S356)-(A356-S356))/(2*E356),1))</f>
        <v/>
      </c>
      <c r="Y356" s="316">
        <f t="shared" ref="Y356" si="390">IF(X356&gt;=4,S356,S356-U356*(1.04-EXP(0.38*LN(X356)-0.54)))</f>
        <v>0</v>
      </c>
      <c r="Z356" s="317" t="str">
        <f t="shared" ref="Z356" si="391">IF(S356="","",SQRT(W356^2+U356^2))</f>
        <v/>
      </c>
      <c r="AA356" s="317" t="str">
        <f t="shared" ref="AA356" si="392">IF(S356="","",S356/W356)</f>
        <v/>
      </c>
      <c r="AB356" s="299" t="str">
        <f t="shared" ref="AB356" si="393">IF(S356="","",Y356/Z356)</f>
        <v/>
      </c>
      <c r="AC356" s="299" t="str">
        <f t="shared" ref="AC356" si="394">IF(S356="","",W356/Z356)</f>
        <v/>
      </c>
      <c r="AD356" s="185" t="str">
        <f>IF(S356="","",2*(BIVAR((-AA356),AB356,AC356)-BIVAR(-AA356,-AB356,AC356)))</f>
        <v/>
      </c>
      <c r="AE356" s="187" t="str">
        <f>IF(S356="","",2*(BIVAR(AA356,-AB356,AC356)-BIVAR(-AA356,-AB356,AC356)))</f>
        <v/>
      </c>
    </row>
    <row r="358" spans="1:31" ht="15.75" customHeight="1" thickBot="1" x14ac:dyDescent="0.6"/>
    <row r="359" spans="1:31" ht="15" x14ac:dyDescent="0.55000000000000004">
      <c r="A359" s="459"/>
      <c r="B359" s="460"/>
      <c r="C359" s="460"/>
      <c r="D359" s="460"/>
      <c r="E359" s="460"/>
      <c r="F359" s="460"/>
      <c r="G359" s="460"/>
      <c r="H359" s="460"/>
      <c r="I359" s="460"/>
      <c r="J359" s="460"/>
      <c r="K359" s="460"/>
      <c r="L359" s="460"/>
      <c r="M359" s="461"/>
      <c r="N359" s="325"/>
    </row>
    <row r="360" spans="1:31" ht="15" x14ac:dyDescent="0.55000000000000004">
      <c r="A360" s="462"/>
      <c r="B360" s="463"/>
      <c r="C360" s="463"/>
      <c r="D360" s="463"/>
      <c r="E360" s="463"/>
      <c r="F360" s="463"/>
      <c r="G360" s="463"/>
      <c r="H360" s="463"/>
      <c r="I360" s="463"/>
      <c r="J360" s="463"/>
      <c r="K360" s="463"/>
      <c r="L360" s="463"/>
      <c r="M360" s="464"/>
      <c r="N360" s="325"/>
    </row>
    <row r="361" spans="1:31" ht="15" x14ac:dyDescent="0.55000000000000004">
      <c r="A361" s="462"/>
      <c r="B361" s="463"/>
      <c r="C361" s="463"/>
      <c r="D361" s="463"/>
      <c r="E361" s="463"/>
      <c r="F361" s="463"/>
      <c r="G361" s="463"/>
      <c r="H361" s="463"/>
      <c r="I361" s="463"/>
      <c r="J361" s="463"/>
      <c r="K361" s="463"/>
      <c r="L361" s="463"/>
      <c r="M361" s="464"/>
      <c r="N361" s="325"/>
    </row>
    <row r="362" spans="1:31" ht="15.3" thickBot="1" x14ac:dyDescent="0.6">
      <c r="A362" s="465"/>
      <c r="B362" s="466"/>
      <c r="C362" s="466"/>
      <c r="D362" s="466"/>
      <c r="E362" s="466"/>
      <c r="F362" s="466"/>
      <c r="G362" s="466"/>
      <c r="H362" s="466"/>
      <c r="I362" s="466"/>
      <c r="J362" s="466"/>
      <c r="K362" s="466"/>
      <c r="L362" s="466"/>
      <c r="M362" s="467"/>
      <c r="N362" s="37"/>
    </row>
    <row r="363" spans="1:31" ht="15" x14ac:dyDescent="0.55000000000000004">
      <c r="A363" s="70"/>
      <c r="B363" s="70"/>
      <c r="C363" s="70"/>
      <c r="D363" s="70"/>
      <c r="E363" s="70"/>
      <c r="F363" s="70"/>
      <c r="G363" s="70"/>
      <c r="H363" s="70"/>
      <c r="I363" s="70"/>
      <c r="J363" s="70"/>
      <c r="K363" s="70"/>
      <c r="L363" s="70"/>
      <c r="M363" s="70"/>
      <c r="N363" s="37"/>
    </row>
    <row r="364" spans="1:31" ht="15.75" customHeight="1" x14ac:dyDescent="0.55000000000000004">
      <c r="A364" s="325"/>
      <c r="B364" s="325"/>
      <c r="C364" s="325"/>
      <c r="D364" s="325"/>
      <c r="E364" s="325"/>
      <c r="F364" s="325"/>
      <c r="G364" s="325"/>
      <c r="H364" s="325"/>
      <c r="I364" s="325"/>
      <c r="J364" s="325"/>
      <c r="K364" s="325"/>
      <c r="L364" s="325"/>
      <c r="M364" s="325"/>
      <c r="N364" s="37"/>
    </row>
    <row r="365" spans="1:31" ht="21" customHeight="1" x14ac:dyDescent="0.55000000000000004">
      <c r="A365" s="244"/>
      <c r="B365" s="244"/>
      <c r="C365" s="32"/>
      <c r="D365" s="568" t="s">
        <v>48</v>
      </c>
      <c r="E365" s="568"/>
      <c r="F365" s="568"/>
      <c r="G365" s="568"/>
      <c r="H365" s="568"/>
      <c r="I365" s="568"/>
      <c r="J365" s="568"/>
      <c r="K365" s="32"/>
      <c r="L365" s="32"/>
      <c r="N365" s="37"/>
    </row>
    <row r="366" spans="1:31" ht="21" customHeight="1" x14ac:dyDescent="0.55000000000000004">
      <c r="A366" s="244"/>
      <c r="B366" s="244"/>
      <c r="C366" s="246"/>
      <c r="D366" s="568"/>
      <c r="E366" s="568"/>
      <c r="F366" s="568"/>
      <c r="G366" s="568"/>
      <c r="H366" s="568"/>
      <c r="I366" s="568"/>
      <c r="J366" s="568"/>
      <c r="K366" s="32"/>
      <c r="L366" s="32"/>
      <c r="N366" s="37"/>
    </row>
    <row r="367" spans="1:31" ht="21" customHeight="1" x14ac:dyDescent="0.55000000000000004">
      <c r="A367" s="244"/>
      <c r="B367" s="244"/>
      <c r="C367" s="246"/>
      <c r="D367" s="568"/>
      <c r="E367" s="568"/>
      <c r="F367" s="568"/>
      <c r="G367" s="568"/>
      <c r="H367" s="568"/>
      <c r="I367" s="568"/>
      <c r="J367" s="568"/>
      <c r="K367" s="32"/>
      <c r="L367" s="32"/>
      <c r="N367" s="37"/>
    </row>
    <row r="368" spans="1:31" ht="21" customHeight="1" x14ac:dyDescent="0.55000000000000004">
      <c r="A368" s="244"/>
      <c r="B368" s="244"/>
      <c r="C368" s="32"/>
      <c r="D368" s="569" t="s">
        <v>2682</v>
      </c>
      <c r="E368" s="569"/>
      <c r="F368" s="569"/>
      <c r="G368" s="569"/>
      <c r="H368" s="569"/>
      <c r="I368" s="569"/>
      <c r="J368" s="569"/>
      <c r="K368" s="32"/>
      <c r="L368" s="32"/>
      <c r="N368" s="37"/>
    </row>
    <row r="369" spans="1:31" ht="21" customHeight="1" x14ac:dyDescent="0.7">
      <c r="A369" s="244"/>
      <c r="B369" s="244"/>
      <c r="C369" s="247"/>
      <c r="D369" s="569"/>
      <c r="E369" s="569"/>
      <c r="F369" s="569"/>
      <c r="G369" s="569"/>
      <c r="H369" s="569"/>
      <c r="I369" s="569"/>
      <c r="J369" s="569"/>
      <c r="K369" s="245"/>
      <c r="L369" s="245"/>
      <c r="N369" s="37"/>
    </row>
    <row r="370" spans="1:31" ht="21" customHeight="1" x14ac:dyDescent="0.55000000000000004">
      <c r="A370" s="244"/>
      <c r="B370" s="244"/>
      <c r="C370" s="247"/>
      <c r="D370" s="569"/>
      <c r="E370" s="569"/>
      <c r="F370" s="569"/>
      <c r="G370" s="569"/>
      <c r="H370" s="569"/>
      <c r="I370" s="569"/>
      <c r="J370" s="569"/>
      <c r="K370" s="32"/>
      <c r="L370" s="32"/>
      <c r="N370" s="37"/>
    </row>
    <row r="371" spans="1:31" ht="15.75" customHeight="1" x14ac:dyDescent="0.55000000000000004">
      <c r="A371" s="244"/>
      <c r="B371" s="244"/>
      <c r="C371" s="247"/>
      <c r="D371" s="342"/>
      <c r="E371" s="342"/>
      <c r="F371" s="342"/>
      <c r="G371" s="342"/>
      <c r="H371" s="342"/>
      <c r="I371" s="342"/>
      <c r="J371" s="342"/>
      <c r="K371" s="32"/>
      <c r="L371" s="32"/>
      <c r="N371" s="37"/>
    </row>
    <row r="372" spans="1:31" ht="15.75" customHeight="1" thickBot="1" x14ac:dyDescent="0.6">
      <c r="A372" s="32"/>
      <c r="B372" s="32"/>
      <c r="C372" s="32"/>
      <c r="D372" s="32"/>
      <c r="E372" s="326"/>
      <c r="F372" s="326"/>
      <c r="G372" s="326"/>
      <c r="H372" s="326"/>
      <c r="I372" s="326"/>
      <c r="J372" s="326"/>
      <c r="K372" s="326"/>
      <c r="L372" s="326"/>
      <c r="M372" s="326"/>
      <c r="N372" s="37"/>
    </row>
    <row r="373" spans="1:31" ht="18.75" customHeight="1" thickBot="1" x14ac:dyDescent="0.6">
      <c r="A373" s="418" t="s">
        <v>2717</v>
      </c>
      <c r="B373" s="419"/>
      <c r="C373" s="419"/>
      <c r="D373" s="419"/>
      <c r="E373" s="419"/>
      <c r="F373" s="419"/>
      <c r="G373" s="419"/>
      <c r="H373" s="419"/>
      <c r="I373" s="419"/>
      <c r="J373" s="419"/>
      <c r="K373" s="419"/>
      <c r="L373" s="419"/>
      <c r="M373" s="420"/>
      <c r="S373" s="418" t="s">
        <v>2619</v>
      </c>
      <c r="T373" s="419"/>
      <c r="U373" s="419"/>
      <c r="V373" s="419"/>
      <c r="W373" s="419"/>
      <c r="X373" s="419"/>
      <c r="Y373" s="419"/>
      <c r="Z373" s="419"/>
      <c r="AA373" s="419"/>
      <c r="AB373" s="419"/>
      <c r="AC373" s="419"/>
      <c r="AD373" s="419"/>
      <c r="AE373" s="420"/>
    </row>
    <row r="374" spans="1:31" ht="33.299999999999997" thickBot="1" x14ac:dyDescent="0.6">
      <c r="A374" s="470" t="s">
        <v>0</v>
      </c>
      <c r="B374" s="471"/>
      <c r="C374" s="472" t="s">
        <v>2</v>
      </c>
      <c r="D374" s="471"/>
      <c r="E374" s="320" t="s">
        <v>1771</v>
      </c>
      <c r="F374" s="320" t="s">
        <v>1772</v>
      </c>
      <c r="G374" s="320" t="s">
        <v>1</v>
      </c>
      <c r="H374" s="472" t="s">
        <v>3</v>
      </c>
      <c r="I374" s="471"/>
      <c r="J374" s="472" t="s">
        <v>5</v>
      </c>
      <c r="K374" s="471"/>
      <c r="L374" s="182" t="s">
        <v>2623</v>
      </c>
      <c r="M374" s="27" t="s">
        <v>2621</v>
      </c>
      <c r="P374" s="99" t="s">
        <v>58</v>
      </c>
      <c r="Q374" s="99" t="s">
        <v>59</v>
      </c>
      <c r="S374" s="240" t="s">
        <v>2607</v>
      </c>
      <c r="T374" s="24" t="s">
        <v>2608</v>
      </c>
      <c r="U374" s="24" t="s">
        <v>2609</v>
      </c>
      <c r="V374" s="24" t="s">
        <v>2610</v>
      </c>
      <c r="W374" s="24" t="s">
        <v>2611</v>
      </c>
      <c r="X374" s="24" t="s">
        <v>2620</v>
      </c>
      <c r="Y374" s="24" t="s">
        <v>2613</v>
      </c>
      <c r="Z374" s="24" t="s">
        <v>2612</v>
      </c>
      <c r="AA374" s="24" t="s">
        <v>2614</v>
      </c>
      <c r="AB374" s="24" t="s">
        <v>2615</v>
      </c>
      <c r="AC374" s="24" t="s">
        <v>2616</v>
      </c>
      <c r="AD374" s="24" t="s">
        <v>2617</v>
      </c>
      <c r="AE374" s="25" t="s">
        <v>2618</v>
      </c>
    </row>
    <row r="375" spans="1:31" ht="15.75" customHeight="1" x14ac:dyDescent="0.55000000000000004">
      <c r="A375" s="582"/>
      <c r="B375" s="583"/>
      <c r="C375" s="566"/>
      <c r="D375" s="567"/>
      <c r="E375" s="389" t="str">
        <f>IF(A375="","",(2*$K$81*(1/SQRT(3)))+((0.0016%*ABS(A375))+0.000001450377377))</f>
        <v/>
      </c>
      <c r="F375" s="322" t="str">
        <f>IF(A375="","",ROUND(((A375+S375)-(A375-S375))/(2*E375),1)&amp;":1")</f>
        <v/>
      </c>
      <c r="G375" s="322" t="s">
        <v>2747</v>
      </c>
      <c r="H375" s="566" t="str">
        <f t="shared" ref="H375:H380" si="395">IF(A375="","",A375-C375)</f>
        <v/>
      </c>
      <c r="I375" s="567"/>
      <c r="J375" s="566">
        <f>IF(X375&lt;4,Y375,S375)</f>
        <v>0</v>
      </c>
      <c r="K375" s="567"/>
      <c r="L375" s="343" t="str">
        <f>IF(AD375="","",IF(AD375&lt;2%,"&lt; 2%", "&gt; 2%"))</f>
        <v/>
      </c>
      <c r="M375" s="336" t="str">
        <f>IF(H375="","",IF(ABS(H375)+ABS(E375)&lt;ABS(J375),"Pass",IF(ABS(H375)-ABS(E375)&gt;ABS(J375),"Fail",IF(AND(ABS(H375)+ABS(E375)&gt;ABS(J375),ABS(H375)-ABS(E375)&lt;ABS(J375)),"-",""))))</f>
        <v/>
      </c>
      <c r="P375" s="209">
        <f>IF(X375&lt;4,-Y375,-S375)</f>
        <v>0</v>
      </c>
      <c r="Q375" s="209">
        <f>IF(X375&lt;4,Y375,S375)</f>
        <v>0</v>
      </c>
      <c r="S375" s="241"/>
      <c r="T375" s="213"/>
      <c r="U375" s="214" t="str">
        <f t="shared" ref="U375:U380" si="396">IF(S375="","",E375)</f>
        <v/>
      </c>
      <c r="V375" s="214" t="str">
        <f t="shared" ref="V375:V380" si="397">IF(S375="","",_xlfn.NORM.S.INV((1+T375)/2))</f>
        <v/>
      </c>
      <c r="W375" s="214" t="str">
        <f t="shared" ref="W375:W380" si="398">IF(S375="","",SQRT((S375/V375)^2-U375^2))</f>
        <v/>
      </c>
      <c r="X375" s="321" t="str">
        <f t="shared" ref="X375:X380" si="399">IF(S375="","",ROUND(((A375+S375)-(A375-S375))/(2*E375),1))</f>
        <v/>
      </c>
      <c r="Y375" s="239">
        <f t="shared" ref="Y375:Y380" si="400">IF(X375&gt;=4,S375,S375-U375*(1.04-EXP(0.38*LN(X375)-0.54)))</f>
        <v>0</v>
      </c>
      <c r="Z375" s="214" t="str">
        <f t="shared" ref="Z375:Z380" si="401">IF(S375="","",SQRT(W375^2+U375^2))</f>
        <v/>
      </c>
      <c r="AA375" s="214" t="str">
        <f t="shared" ref="AA375:AA380" si="402">IF(S375="","",S375/W375)</f>
        <v/>
      </c>
      <c r="AB375" s="321" t="str">
        <f t="shared" ref="AB375:AB380" si="403">IF(S375="","",Y375/Z375)</f>
        <v/>
      </c>
      <c r="AC375" s="321" t="str">
        <f t="shared" ref="AC375:AC380" si="404">IF(S375="","",W375/Z375)</f>
        <v/>
      </c>
      <c r="AD375" s="213" t="str">
        <f>IF(S375="","",2*(BIVAR((-AA375),AB375,AC375)-BIVAR(-AA375,-AB375,AC375)))</f>
        <v/>
      </c>
      <c r="AE375" s="215" t="str">
        <f>IF(S375="","",2*(BIVAR(AA375,-AB375,AC375)-BIVAR(-AA375,-AB375,AC375)))</f>
        <v/>
      </c>
    </row>
    <row r="376" spans="1:31" ht="15.75" customHeight="1" x14ac:dyDescent="0.55000000000000004">
      <c r="A376" s="582"/>
      <c r="B376" s="583"/>
      <c r="C376" s="566"/>
      <c r="D376" s="567"/>
      <c r="E376" s="341" t="str">
        <f t="shared" ref="E376:E380" si="405">IF(A376="","",(2*$K$81*(1/SQRT(3)))+((0.0016%*ABS(A376))+0.000001450377377))</f>
        <v/>
      </c>
      <c r="F376" s="322" t="str">
        <f t="shared" ref="F376:F380" si="406">IF(A376="","",ROUND(((A376+S376)-(A376-S376))/(2*E376),1)&amp;":1")</f>
        <v/>
      </c>
      <c r="G376" s="322" t="s">
        <v>2699</v>
      </c>
      <c r="H376" s="566" t="str">
        <f t="shared" si="395"/>
        <v/>
      </c>
      <c r="I376" s="567"/>
      <c r="J376" s="566">
        <f t="shared" ref="J376:J380" si="407">IF(X376&lt;4,Y376,S376)</f>
        <v>0</v>
      </c>
      <c r="K376" s="567"/>
      <c r="L376" s="343" t="str">
        <f t="shared" ref="L376:L380" si="408">IF(AD376="","",IF(AD376&lt;2%,"&lt; 2%", "&gt; 2%"))</f>
        <v/>
      </c>
      <c r="M376" s="336" t="str">
        <f t="shared" ref="M376:M380" si="409">IF(H376="","",IF(ABS(H376)+ABS(E376)&lt;ABS(J376),"Pass",IF(ABS(H376)-ABS(E376)&gt;ABS(J376),"Fail",IF(AND(ABS(H376)+ABS(E376)&gt;ABS(J376),ABS(H376)-ABS(E376)&lt;ABS(J376)),"-",""))))</f>
        <v/>
      </c>
      <c r="P376" s="209">
        <f t="shared" ref="P376:P380" si="410">IF(X376&lt;4,-Y376,-S376)</f>
        <v>0</v>
      </c>
      <c r="Q376" s="209">
        <f t="shared" ref="Q376:Q380" si="411">IF(X376&lt;4,Y376,S376)</f>
        <v>0</v>
      </c>
      <c r="S376" s="344"/>
      <c r="T376" s="183"/>
      <c r="U376" s="341" t="str">
        <f t="shared" si="396"/>
        <v/>
      </c>
      <c r="V376" s="341" t="str">
        <f t="shared" si="397"/>
        <v/>
      </c>
      <c r="W376" s="341" t="str">
        <f t="shared" si="398"/>
        <v/>
      </c>
      <c r="X376" s="322" t="str">
        <f t="shared" si="399"/>
        <v/>
      </c>
      <c r="Y376" s="339">
        <f t="shared" si="400"/>
        <v>0</v>
      </c>
      <c r="Z376" s="341" t="str">
        <f t="shared" si="401"/>
        <v/>
      </c>
      <c r="AA376" s="341" t="str">
        <f t="shared" si="402"/>
        <v/>
      </c>
      <c r="AB376" s="322" t="str">
        <f t="shared" si="403"/>
        <v/>
      </c>
      <c r="AC376" s="322" t="str">
        <f t="shared" si="404"/>
        <v/>
      </c>
      <c r="AD376" s="183" t="str">
        <f>IF(S376="","",2*(BIVAR((-AA376),AB376,AC376)-BIVAR(-AA376,-AB376,AC376)))</f>
        <v/>
      </c>
      <c r="AE376" s="184" t="str">
        <f>IF(S376="","",2*(BIVAR(AA376,-AB376,AC376)-BIVAR(-AA376,-AB376,AC376)))</f>
        <v/>
      </c>
    </row>
    <row r="377" spans="1:31" ht="15.75" customHeight="1" x14ac:dyDescent="0.55000000000000004">
      <c r="A377" s="582"/>
      <c r="B377" s="583"/>
      <c r="C377" s="566"/>
      <c r="D377" s="567"/>
      <c r="E377" s="341" t="str">
        <f t="shared" si="405"/>
        <v/>
      </c>
      <c r="F377" s="322" t="str">
        <f t="shared" si="406"/>
        <v/>
      </c>
      <c r="G377" s="322" t="s">
        <v>2699</v>
      </c>
      <c r="H377" s="566" t="str">
        <f t="shared" si="395"/>
        <v/>
      </c>
      <c r="I377" s="567"/>
      <c r="J377" s="566">
        <f t="shared" si="407"/>
        <v>0</v>
      </c>
      <c r="K377" s="567"/>
      <c r="L377" s="343" t="str">
        <f t="shared" si="408"/>
        <v/>
      </c>
      <c r="M377" s="336" t="str">
        <f t="shared" si="409"/>
        <v/>
      </c>
      <c r="P377" s="209">
        <f t="shared" si="410"/>
        <v>0</v>
      </c>
      <c r="Q377" s="209">
        <f t="shared" si="411"/>
        <v>0</v>
      </c>
      <c r="S377" s="344"/>
      <c r="T377" s="183"/>
      <c r="U377" s="341" t="str">
        <f t="shared" si="396"/>
        <v/>
      </c>
      <c r="V377" s="341" t="str">
        <f t="shared" si="397"/>
        <v/>
      </c>
      <c r="W377" s="341" t="str">
        <f t="shared" si="398"/>
        <v/>
      </c>
      <c r="X377" s="322" t="str">
        <f t="shared" si="399"/>
        <v/>
      </c>
      <c r="Y377" s="339">
        <f t="shared" si="400"/>
        <v>0</v>
      </c>
      <c r="Z377" s="341" t="str">
        <f t="shared" si="401"/>
        <v/>
      </c>
      <c r="AA377" s="341" t="str">
        <f t="shared" si="402"/>
        <v/>
      </c>
      <c r="AB377" s="322" t="str">
        <f t="shared" si="403"/>
        <v/>
      </c>
      <c r="AC377" s="322" t="str">
        <f t="shared" si="404"/>
        <v/>
      </c>
      <c r="AD377" s="183" t="str">
        <f>IF(S377="","",2*(BIVAR((-AA377),AB377,AC377)-BIVAR(-AA377,-AB377,AC377)))</f>
        <v/>
      </c>
      <c r="AE377" s="184" t="str">
        <f>IF(S377="","",2*(BIVAR(AA377,-AB377,AC377)-BIVAR(-AA377,-AB377,AC377)))</f>
        <v/>
      </c>
    </row>
    <row r="378" spans="1:31" ht="15.75" customHeight="1" x14ac:dyDescent="0.55000000000000004">
      <c r="A378" s="582"/>
      <c r="B378" s="583"/>
      <c r="C378" s="566"/>
      <c r="D378" s="567"/>
      <c r="E378" s="341" t="str">
        <f t="shared" si="405"/>
        <v/>
      </c>
      <c r="F378" s="322" t="str">
        <f t="shared" si="406"/>
        <v/>
      </c>
      <c r="G378" s="322" t="s">
        <v>2699</v>
      </c>
      <c r="H378" s="566" t="str">
        <f t="shared" si="395"/>
        <v/>
      </c>
      <c r="I378" s="567"/>
      <c r="J378" s="566">
        <f t="shared" si="407"/>
        <v>0</v>
      </c>
      <c r="K378" s="567"/>
      <c r="L378" s="343" t="str">
        <f t="shared" si="408"/>
        <v/>
      </c>
      <c r="M378" s="336" t="str">
        <f t="shared" si="409"/>
        <v/>
      </c>
      <c r="P378" s="209">
        <f t="shared" si="410"/>
        <v>0</v>
      </c>
      <c r="Q378" s="209">
        <f t="shared" si="411"/>
        <v>0</v>
      </c>
      <c r="S378" s="344"/>
      <c r="T378" s="183"/>
      <c r="U378" s="341" t="str">
        <f t="shared" si="396"/>
        <v/>
      </c>
      <c r="V378" s="341" t="str">
        <f t="shared" si="397"/>
        <v/>
      </c>
      <c r="W378" s="341" t="str">
        <f t="shared" si="398"/>
        <v/>
      </c>
      <c r="X378" s="322" t="str">
        <f t="shared" si="399"/>
        <v/>
      </c>
      <c r="Y378" s="339">
        <f t="shared" si="400"/>
        <v>0</v>
      </c>
      <c r="Z378" s="341" t="str">
        <f t="shared" si="401"/>
        <v/>
      </c>
      <c r="AA378" s="341" t="str">
        <f t="shared" si="402"/>
        <v/>
      </c>
      <c r="AB378" s="322" t="str">
        <f t="shared" si="403"/>
        <v/>
      </c>
      <c r="AC378" s="322" t="str">
        <f t="shared" si="404"/>
        <v/>
      </c>
      <c r="AD378" s="183" t="str">
        <f>IF(S378="","",2*(BIVAR((-AA378),AB378,AC378)-BIVAR(-AA378,-AB378,AC378)))</f>
        <v/>
      </c>
      <c r="AE378" s="184" t="str">
        <f>IF(S378="","",2*(BIVAR(AA378,-AB378,AC378)-BIVAR(-AA378,-AB378,AC378)))</f>
        <v/>
      </c>
    </row>
    <row r="379" spans="1:31" ht="15.75" customHeight="1" x14ac:dyDescent="0.55000000000000004">
      <c r="A379" s="582"/>
      <c r="B379" s="583"/>
      <c r="C379" s="566"/>
      <c r="D379" s="567"/>
      <c r="E379" s="341" t="str">
        <f t="shared" si="405"/>
        <v/>
      </c>
      <c r="F379" s="322" t="str">
        <f t="shared" si="406"/>
        <v/>
      </c>
      <c r="G379" s="322" t="s">
        <v>2700</v>
      </c>
      <c r="H379" s="566" t="str">
        <f t="shared" si="395"/>
        <v/>
      </c>
      <c r="I379" s="567"/>
      <c r="J379" s="566">
        <f t="shared" si="407"/>
        <v>0</v>
      </c>
      <c r="K379" s="567"/>
      <c r="L379" s="343" t="str">
        <f t="shared" si="408"/>
        <v/>
      </c>
      <c r="M379" s="336" t="str">
        <f t="shared" si="409"/>
        <v/>
      </c>
      <c r="P379" s="209">
        <f t="shared" si="410"/>
        <v>0</v>
      </c>
      <c r="Q379" s="209">
        <f t="shared" si="411"/>
        <v>0</v>
      </c>
      <c r="S379" s="344"/>
      <c r="T379" s="183"/>
      <c r="U379" s="341" t="str">
        <f t="shared" si="396"/>
        <v/>
      </c>
      <c r="V379" s="341" t="str">
        <f t="shared" si="397"/>
        <v/>
      </c>
      <c r="W379" s="341" t="str">
        <f t="shared" si="398"/>
        <v/>
      </c>
      <c r="X379" s="322" t="str">
        <f t="shared" si="399"/>
        <v/>
      </c>
      <c r="Y379" s="339">
        <f t="shared" si="400"/>
        <v>0</v>
      </c>
      <c r="Z379" s="341" t="str">
        <f t="shared" si="401"/>
        <v/>
      </c>
      <c r="AA379" s="341" t="str">
        <f t="shared" si="402"/>
        <v/>
      </c>
      <c r="AB379" s="322" t="str">
        <f t="shared" si="403"/>
        <v/>
      </c>
      <c r="AC379" s="322" t="str">
        <f t="shared" si="404"/>
        <v/>
      </c>
      <c r="AD379" s="183" t="str">
        <f>IF(S379="","",2*(BIVAR((-AA379),AB379,AC379)-BIVAR(-AA379,-AB379,AC379)))</f>
        <v/>
      </c>
      <c r="AE379" s="184" t="str">
        <f>IF(S379="","",2*(BIVAR(AA379,-AB379,AC379)-BIVAR(-AA379,-AB379,AC379)))</f>
        <v/>
      </c>
    </row>
    <row r="380" spans="1:31" ht="15.75" customHeight="1" thickBot="1" x14ac:dyDescent="0.6">
      <c r="A380" s="576"/>
      <c r="B380" s="577"/>
      <c r="C380" s="578"/>
      <c r="D380" s="578"/>
      <c r="E380" s="347" t="str">
        <f t="shared" si="405"/>
        <v/>
      </c>
      <c r="F380" s="323" t="str">
        <f t="shared" si="406"/>
        <v/>
      </c>
      <c r="G380" s="323" t="s">
        <v>2700</v>
      </c>
      <c r="H380" s="578" t="str">
        <f t="shared" si="395"/>
        <v/>
      </c>
      <c r="I380" s="578"/>
      <c r="J380" s="579">
        <f t="shared" si="407"/>
        <v>0</v>
      </c>
      <c r="K380" s="580"/>
      <c r="L380" s="188" t="str">
        <f t="shared" si="408"/>
        <v/>
      </c>
      <c r="M380" s="337" t="str">
        <f t="shared" si="409"/>
        <v/>
      </c>
      <c r="P380" s="209">
        <f t="shared" si="410"/>
        <v>0</v>
      </c>
      <c r="Q380" s="209">
        <f t="shared" si="411"/>
        <v>0</v>
      </c>
      <c r="S380" s="345"/>
      <c r="T380" s="185"/>
      <c r="U380" s="347" t="str">
        <f t="shared" si="396"/>
        <v/>
      </c>
      <c r="V380" s="347" t="str">
        <f t="shared" si="397"/>
        <v/>
      </c>
      <c r="W380" s="347" t="str">
        <f t="shared" si="398"/>
        <v/>
      </c>
      <c r="X380" s="323" t="str">
        <f t="shared" si="399"/>
        <v/>
      </c>
      <c r="Y380" s="346">
        <f t="shared" si="400"/>
        <v>0</v>
      </c>
      <c r="Z380" s="347" t="str">
        <f t="shared" si="401"/>
        <v/>
      </c>
      <c r="AA380" s="347" t="str">
        <f t="shared" si="402"/>
        <v/>
      </c>
      <c r="AB380" s="323" t="str">
        <f t="shared" si="403"/>
        <v/>
      </c>
      <c r="AC380" s="323" t="str">
        <f t="shared" si="404"/>
        <v/>
      </c>
      <c r="AD380" s="185" t="str">
        <f>IF(S380="","",2*(BIVAR((-AA380),AB380,AC380)-BIVAR(-AA380,-AB380,AC380)))</f>
        <v/>
      </c>
      <c r="AE380" s="187" t="str">
        <f>IF(S380="","",2*(BIVAR(AA380,-AB380,AC380)-BIVAR(-AA380,-AB380,AC380)))</f>
        <v/>
      </c>
    </row>
    <row r="381" spans="1:31" ht="15.75" customHeight="1" x14ac:dyDescent="0.55000000000000004">
      <c r="A381" s="293"/>
      <c r="B381" s="293"/>
      <c r="C381" s="294"/>
      <c r="D381" s="294"/>
      <c r="E381" s="294"/>
      <c r="F381" s="324"/>
      <c r="G381" s="324"/>
      <c r="H381" s="294"/>
      <c r="I381" s="294"/>
      <c r="J381" s="294"/>
      <c r="K381" s="294"/>
      <c r="L381" s="324"/>
      <c r="M381" s="338"/>
      <c r="P381" s="209"/>
      <c r="Q381" s="209"/>
      <c r="S381" s="293"/>
      <c r="T381" s="295"/>
      <c r="U381" s="294"/>
      <c r="V381" s="294"/>
      <c r="W381" s="294"/>
      <c r="X381" s="324"/>
      <c r="Y381" s="293"/>
      <c r="Z381" s="294"/>
      <c r="AA381" s="294"/>
      <c r="AB381" s="324"/>
      <c r="AC381" s="324"/>
      <c r="AD381" s="295"/>
      <c r="AE381" s="295"/>
    </row>
    <row r="382" spans="1:31" ht="15.75" customHeight="1" thickBot="1" x14ac:dyDescent="0.6"/>
    <row r="383" spans="1:31" ht="18.75" customHeight="1" thickBot="1" x14ac:dyDescent="0.6">
      <c r="A383" s="418" t="s">
        <v>2776</v>
      </c>
      <c r="B383" s="419"/>
      <c r="C383" s="419"/>
      <c r="D383" s="419"/>
      <c r="E383" s="419"/>
      <c r="F383" s="419"/>
      <c r="G383" s="419"/>
      <c r="H383" s="419"/>
      <c r="I383" s="419"/>
      <c r="J383" s="419"/>
      <c r="K383" s="419"/>
      <c r="L383" s="419"/>
      <c r="M383" s="420"/>
      <c r="S383" s="418" t="s">
        <v>2619</v>
      </c>
      <c r="T383" s="419"/>
      <c r="U383" s="419"/>
      <c r="V383" s="419"/>
      <c r="W383" s="419"/>
      <c r="X383" s="419"/>
      <c r="Y383" s="419"/>
      <c r="Z383" s="419"/>
      <c r="AA383" s="419"/>
      <c r="AB383" s="419"/>
      <c r="AC383" s="419"/>
      <c r="AD383" s="419"/>
      <c r="AE383" s="420"/>
    </row>
    <row r="384" spans="1:31" ht="33.299999999999997" thickBot="1" x14ac:dyDescent="0.6">
      <c r="A384" s="470" t="s">
        <v>0</v>
      </c>
      <c r="B384" s="471"/>
      <c r="C384" s="472" t="s">
        <v>2</v>
      </c>
      <c r="D384" s="471"/>
      <c r="E384" s="320" t="s">
        <v>1771</v>
      </c>
      <c r="F384" s="320" t="s">
        <v>1772</v>
      </c>
      <c r="G384" s="320" t="s">
        <v>1</v>
      </c>
      <c r="H384" s="472" t="s">
        <v>3</v>
      </c>
      <c r="I384" s="471"/>
      <c r="J384" s="472" t="s">
        <v>5</v>
      </c>
      <c r="K384" s="471"/>
      <c r="L384" s="182" t="s">
        <v>2623</v>
      </c>
      <c r="M384" s="27" t="s">
        <v>2621</v>
      </c>
      <c r="P384" s="99" t="s">
        <v>58</v>
      </c>
      <c r="Q384" s="99" t="s">
        <v>59</v>
      </c>
      <c r="S384" s="240" t="s">
        <v>2607</v>
      </c>
      <c r="T384" s="24" t="s">
        <v>2608</v>
      </c>
      <c r="U384" s="24" t="s">
        <v>2609</v>
      </c>
      <c r="V384" s="24" t="s">
        <v>2610</v>
      </c>
      <c r="W384" s="24" t="s">
        <v>2611</v>
      </c>
      <c r="X384" s="24" t="s">
        <v>2620</v>
      </c>
      <c r="Y384" s="24" t="s">
        <v>2613</v>
      </c>
      <c r="Z384" s="24" t="s">
        <v>2612</v>
      </c>
      <c r="AA384" s="24" t="s">
        <v>2614</v>
      </c>
      <c r="AB384" s="24" t="s">
        <v>2615</v>
      </c>
      <c r="AC384" s="24" t="s">
        <v>2616</v>
      </c>
      <c r="AD384" s="24" t="s">
        <v>2617</v>
      </c>
      <c r="AE384" s="25" t="s">
        <v>2618</v>
      </c>
    </row>
    <row r="385" spans="1:31" ht="15.75" customHeight="1" x14ac:dyDescent="0.55000000000000004">
      <c r="A385" s="582"/>
      <c r="B385" s="583"/>
      <c r="C385" s="566"/>
      <c r="D385" s="567"/>
      <c r="E385" s="389" t="str">
        <f>IF(A385="","",(2*$K$81*(1/SQRT(3)))+((0.0016%*ABS(A385))+0.000001450377377))</f>
        <v/>
      </c>
      <c r="F385" s="322" t="str">
        <f>IF(A385="","",ROUND(((A385+S385)-(A385-S385))/(2*E385),1)&amp;":1")</f>
        <v/>
      </c>
      <c r="G385" s="322" t="s">
        <v>2749</v>
      </c>
      <c r="H385" s="566" t="str">
        <f t="shared" ref="H385:H391" si="412">IF(A385="","",A385-C385)</f>
        <v/>
      </c>
      <c r="I385" s="567"/>
      <c r="J385" s="566">
        <f>IF(X385&lt;4,Y385,S385)</f>
        <v>0</v>
      </c>
      <c r="K385" s="567"/>
      <c r="L385" s="343" t="str">
        <f>IF(AD385="","",IF(AD385&lt;2%,"&lt; 2%", "&gt; 2%"))</f>
        <v/>
      </c>
      <c r="M385" s="336" t="str">
        <f>IF(H385="","",IF(ABS(H385)+ABS(E385)&lt;ABS(J385),"Pass",IF(ABS(H385)-ABS(E385)&gt;ABS(J385),"Fail",IF(AND(ABS(H385)+ABS(E385)&gt;ABS(J385),ABS(H385)-ABS(E385)&lt;ABS(J385)),"-",""))))</f>
        <v/>
      </c>
      <c r="P385" s="209">
        <f>IF(X385&lt;4,-Y385,-S385)</f>
        <v>0</v>
      </c>
      <c r="Q385" s="209">
        <f>IF(X385&lt;4,Y385,S385)</f>
        <v>0</v>
      </c>
      <c r="S385" s="241"/>
      <c r="T385" s="213"/>
      <c r="U385" s="214" t="str">
        <f t="shared" ref="U385:U391" si="413">IF(S385="","",E385)</f>
        <v/>
      </c>
      <c r="V385" s="214" t="str">
        <f t="shared" ref="V385:V391" si="414">IF(S385="","",_xlfn.NORM.S.INV((1+T385)/2))</f>
        <v/>
      </c>
      <c r="W385" s="214" t="str">
        <f t="shared" ref="W385:W391" si="415">IF(S385="","",SQRT((S385/V385)^2-U385^2))</f>
        <v/>
      </c>
      <c r="X385" s="321" t="str">
        <f t="shared" ref="X385:X391" si="416">IF(S385="","",ROUND(((A385+S385)-(A385-S385))/(2*E385),1))</f>
        <v/>
      </c>
      <c r="Y385" s="239">
        <f t="shared" ref="Y385:Y391" si="417">IF(X385&gt;=4,S385,S385-U385*(1.04-EXP(0.38*LN(X385)-0.54)))</f>
        <v>0</v>
      </c>
      <c r="Z385" s="214" t="str">
        <f t="shared" ref="Z385:Z391" si="418">IF(S385="","",SQRT(W385^2+U385^2))</f>
        <v/>
      </c>
      <c r="AA385" s="214" t="str">
        <f t="shared" ref="AA385:AA391" si="419">IF(S385="","",S385/W385)</f>
        <v/>
      </c>
      <c r="AB385" s="321" t="str">
        <f t="shared" ref="AB385:AB391" si="420">IF(S385="","",Y385/Z385)</f>
        <v/>
      </c>
      <c r="AC385" s="321" t="str">
        <f t="shared" ref="AC385:AC391" si="421">IF(S385="","",W385/Z385)</f>
        <v/>
      </c>
      <c r="AD385" s="213" t="str">
        <f>IF(S385="","",2*(BIVAR((-AA385),AB385,AC385)-BIVAR(-AA385,-AB385,AC385)))</f>
        <v/>
      </c>
      <c r="AE385" s="215" t="str">
        <f>IF(S385="","",2*(BIVAR(AA385,-AB385,AC385)-BIVAR(-AA385,-AB385,AC385)))</f>
        <v/>
      </c>
    </row>
    <row r="386" spans="1:31" ht="15.75" customHeight="1" x14ac:dyDescent="0.55000000000000004">
      <c r="A386" s="582"/>
      <c r="B386" s="583"/>
      <c r="C386" s="566"/>
      <c r="D386" s="567"/>
      <c r="E386" s="341" t="str">
        <f t="shared" ref="E386:E391" si="422">IF(A386="","",(2*$K$81*(1/SQRT(3)))+((0.0016%*ABS(A386))+0.000001450377377))</f>
        <v/>
      </c>
      <c r="F386" s="322" t="str">
        <f t="shared" ref="F386:F391" si="423">IF(A386="","",ROUND(((A386+S386)-(A386-S386))/(2*E386),1)&amp;":1")</f>
        <v/>
      </c>
      <c r="G386" s="322" t="s">
        <v>2749</v>
      </c>
      <c r="H386" s="566" t="str">
        <f t="shared" si="412"/>
        <v/>
      </c>
      <c r="I386" s="567"/>
      <c r="J386" s="566">
        <f t="shared" ref="J386:J391" si="424">IF(X386&lt;4,Y386,S386)</f>
        <v>0</v>
      </c>
      <c r="K386" s="567"/>
      <c r="L386" s="343" t="str">
        <f t="shared" ref="L386:L391" si="425">IF(AD386="","",IF(AD386&lt;2%,"&lt; 2%", "&gt; 2%"))</f>
        <v/>
      </c>
      <c r="M386" s="336" t="str">
        <f t="shared" ref="M386:M391" si="426">IF(H386="","",IF(ABS(H386)+ABS(E386)&lt;ABS(J386),"Pass",IF(ABS(H386)-ABS(E386)&gt;ABS(J386),"Fail",IF(AND(ABS(H386)+ABS(E386)&gt;ABS(J386),ABS(H386)-ABS(E386)&lt;ABS(J386)),"-",""))))</f>
        <v/>
      </c>
      <c r="P386" s="209">
        <f t="shared" ref="P386:P391" si="427">IF(X386&lt;4,-Y386,-S386)</f>
        <v>0</v>
      </c>
      <c r="Q386" s="209">
        <f t="shared" ref="Q386:Q391" si="428">IF(X386&lt;4,Y386,S386)</f>
        <v>0</v>
      </c>
      <c r="S386" s="344"/>
      <c r="T386" s="183"/>
      <c r="U386" s="341" t="str">
        <f t="shared" si="413"/>
        <v/>
      </c>
      <c r="V386" s="341" t="str">
        <f t="shared" si="414"/>
        <v/>
      </c>
      <c r="W386" s="341" t="str">
        <f t="shared" si="415"/>
        <v/>
      </c>
      <c r="X386" s="322" t="str">
        <f t="shared" si="416"/>
        <v/>
      </c>
      <c r="Y386" s="339">
        <f t="shared" si="417"/>
        <v>0</v>
      </c>
      <c r="Z386" s="341" t="str">
        <f t="shared" si="418"/>
        <v/>
      </c>
      <c r="AA386" s="341" t="str">
        <f t="shared" si="419"/>
        <v/>
      </c>
      <c r="AB386" s="322" t="str">
        <f t="shared" si="420"/>
        <v/>
      </c>
      <c r="AC386" s="322" t="str">
        <f t="shared" si="421"/>
        <v/>
      </c>
      <c r="AD386" s="183" t="str">
        <f>IF(S386="","",2*(BIVAR((-AA386),AB386,AC386)-BIVAR(-AA386,-AB386,AC386)))</f>
        <v/>
      </c>
      <c r="AE386" s="184" t="str">
        <f>IF(S386="","",2*(BIVAR(AA386,-AB386,AC386)-BIVAR(-AA386,-AB386,AC386)))</f>
        <v/>
      </c>
    </row>
    <row r="387" spans="1:31" ht="15.75" customHeight="1" x14ac:dyDescent="0.55000000000000004">
      <c r="A387" s="582"/>
      <c r="B387" s="583"/>
      <c r="C387" s="566"/>
      <c r="D387" s="567"/>
      <c r="E387" s="341" t="str">
        <f t="shared" si="422"/>
        <v/>
      </c>
      <c r="F387" s="322" t="str">
        <f t="shared" si="423"/>
        <v/>
      </c>
      <c r="G387" s="322" t="s">
        <v>2750</v>
      </c>
      <c r="H387" s="566" t="str">
        <f t="shared" si="412"/>
        <v/>
      </c>
      <c r="I387" s="567"/>
      <c r="J387" s="566">
        <f t="shared" si="424"/>
        <v>0</v>
      </c>
      <c r="K387" s="567"/>
      <c r="L387" s="343" t="str">
        <f t="shared" si="425"/>
        <v/>
      </c>
      <c r="M387" s="336" t="str">
        <f t="shared" si="426"/>
        <v/>
      </c>
      <c r="P387" s="209">
        <f t="shared" si="427"/>
        <v>0</v>
      </c>
      <c r="Q387" s="209">
        <f t="shared" si="428"/>
        <v>0</v>
      </c>
      <c r="S387" s="344"/>
      <c r="T387" s="183"/>
      <c r="U387" s="341" t="str">
        <f t="shared" si="413"/>
        <v/>
      </c>
      <c r="V387" s="341" t="str">
        <f t="shared" si="414"/>
        <v/>
      </c>
      <c r="W387" s="341" t="str">
        <f t="shared" si="415"/>
        <v/>
      </c>
      <c r="X387" s="322" t="str">
        <f t="shared" si="416"/>
        <v/>
      </c>
      <c r="Y387" s="339">
        <f t="shared" si="417"/>
        <v>0</v>
      </c>
      <c r="Z387" s="341" t="str">
        <f t="shared" si="418"/>
        <v/>
      </c>
      <c r="AA387" s="341" t="str">
        <f t="shared" si="419"/>
        <v/>
      </c>
      <c r="AB387" s="322" t="str">
        <f t="shared" si="420"/>
        <v/>
      </c>
      <c r="AC387" s="322" t="str">
        <f t="shared" si="421"/>
        <v/>
      </c>
      <c r="AD387" s="183" t="str">
        <f>IF(S387="","",2*(BIVAR((-AA387),AB387,AC387)-BIVAR(-AA387,-AB387,AC387)))</f>
        <v/>
      </c>
      <c r="AE387" s="184" t="str">
        <f>IF(S387="","",2*(BIVAR(AA387,-AB387,AC387)-BIVAR(-AA387,-AB387,AC387)))</f>
        <v/>
      </c>
    </row>
    <row r="388" spans="1:31" ht="15.75" customHeight="1" x14ac:dyDescent="0.55000000000000004">
      <c r="A388" s="582"/>
      <c r="B388" s="583"/>
      <c r="C388" s="566"/>
      <c r="D388" s="567"/>
      <c r="E388" s="341" t="str">
        <f t="shared" si="422"/>
        <v/>
      </c>
      <c r="F388" s="322" t="str">
        <f t="shared" si="423"/>
        <v/>
      </c>
      <c r="G388" s="322" t="s">
        <v>2750</v>
      </c>
      <c r="H388" s="566" t="str">
        <f t="shared" si="412"/>
        <v/>
      </c>
      <c r="I388" s="567"/>
      <c r="J388" s="566">
        <f t="shared" si="424"/>
        <v>0</v>
      </c>
      <c r="K388" s="567"/>
      <c r="L388" s="343" t="str">
        <f t="shared" si="425"/>
        <v/>
      </c>
      <c r="M388" s="336" t="str">
        <f t="shared" si="426"/>
        <v/>
      </c>
      <c r="P388" s="209">
        <f t="shared" si="427"/>
        <v>0</v>
      </c>
      <c r="Q388" s="209">
        <f t="shared" si="428"/>
        <v>0</v>
      </c>
      <c r="S388" s="344"/>
      <c r="T388" s="183"/>
      <c r="U388" s="341" t="str">
        <f t="shared" si="413"/>
        <v/>
      </c>
      <c r="V388" s="341" t="str">
        <f t="shared" si="414"/>
        <v/>
      </c>
      <c r="W388" s="341" t="str">
        <f t="shared" si="415"/>
        <v/>
      </c>
      <c r="X388" s="322" t="str">
        <f t="shared" si="416"/>
        <v/>
      </c>
      <c r="Y388" s="339">
        <f t="shared" si="417"/>
        <v>0</v>
      </c>
      <c r="Z388" s="341" t="str">
        <f t="shared" si="418"/>
        <v/>
      </c>
      <c r="AA388" s="341" t="str">
        <f t="shared" si="419"/>
        <v/>
      </c>
      <c r="AB388" s="322" t="str">
        <f t="shared" si="420"/>
        <v/>
      </c>
      <c r="AC388" s="322" t="str">
        <f t="shared" si="421"/>
        <v/>
      </c>
      <c r="AD388" s="183" t="str">
        <f>IF(S388="","",2*(BIVAR((-AA388),AB388,AC388)-BIVAR(-AA388,-AB388,AC388)))</f>
        <v/>
      </c>
      <c r="AE388" s="184" t="str">
        <f>IF(S388="","",2*(BIVAR(AA388,-AB388,AC388)-BIVAR(-AA388,-AB388,AC388)))</f>
        <v/>
      </c>
    </row>
    <row r="389" spans="1:31" ht="15.75" customHeight="1" x14ac:dyDescent="0.55000000000000004">
      <c r="A389" s="582"/>
      <c r="B389" s="583"/>
      <c r="C389" s="566"/>
      <c r="D389" s="567"/>
      <c r="E389" s="341" t="str">
        <f t="shared" si="422"/>
        <v/>
      </c>
      <c r="F389" s="322" t="str">
        <f t="shared" si="423"/>
        <v/>
      </c>
      <c r="G389" s="322" t="s">
        <v>2750</v>
      </c>
      <c r="H389" s="566" t="str">
        <f t="shared" si="412"/>
        <v/>
      </c>
      <c r="I389" s="567"/>
      <c r="J389" s="566">
        <f t="shared" si="424"/>
        <v>0</v>
      </c>
      <c r="K389" s="567"/>
      <c r="L389" s="343" t="str">
        <f t="shared" si="425"/>
        <v/>
      </c>
      <c r="M389" s="336" t="str">
        <f t="shared" si="426"/>
        <v/>
      </c>
      <c r="P389" s="209">
        <f t="shared" si="427"/>
        <v>0</v>
      </c>
      <c r="Q389" s="209">
        <f t="shared" si="428"/>
        <v>0</v>
      </c>
      <c r="S389" s="344"/>
      <c r="T389" s="183"/>
      <c r="U389" s="341" t="str">
        <f t="shared" si="413"/>
        <v/>
      </c>
      <c r="V389" s="341" t="str">
        <f t="shared" si="414"/>
        <v/>
      </c>
      <c r="W389" s="341" t="str">
        <f t="shared" si="415"/>
        <v/>
      </c>
      <c r="X389" s="322" t="str">
        <f t="shared" si="416"/>
        <v/>
      </c>
      <c r="Y389" s="339">
        <f t="shared" si="417"/>
        <v>0</v>
      </c>
      <c r="Z389" s="341" t="str">
        <f t="shared" si="418"/>
        <v/>
      </c>
      <c r="AA389" s="341" t="str">
        <f t="shared" si="419"/>
        <v/>
      </c>
      <c r="AB389" s="322" t="str">
        <f t="shared" si="420"/>
        <v/>
      </c>
      <c r="AC389" s="322" t="str">
        <f t="shared" si="421"/>
        <v/>
      </c>
      <c r="AD389" s="183" t="str">
        <f>IF(S389="","",2*(BIVAR((-AA389),AB389,AC389)-BIVAR(-AA389,-AB389,AC389)))</f>
        <v/>
      </c>
      <c r="AE389" s="184" t="str">
        <f>IF(S389="","",2*(BIVAR(AA389,-AB389,AC389)-BIVAR(-AA389,-AB389,AC389)))</f>
        <v/>
      </c>
    </row>
    <row r="390" spans="1:31" ht="15.75" customHeight="1" x14ac:dyDescent="0.55000000000000004">
      <c r="A390" s="582"/>
      <c r="B390" s="583"/>
      <c r="C390" s="566"/>
      <c r="D390" s="567"/>
      <c r="E390" s="341" t="str">
        <f t="shared" si="422"/>
        <v/>
      </c>
      <c r="F390" s="322" t="str">
        <f t="shared" si="423"/>
        <v/>
      </c>
      <c r="G390" s="322" t="s">
        <v>2751</v>
      </c>
      <c r="H390" s="566" t="str">
        <f t="shared" si="412"/>
        <v/>
      </c>
      <c r="I390" s="567"/>
      <c r="J390" s="566">
        <f t="shared" si="424"/>
        <v>0</v>
      </c>
      <c r="K390" s="567"/>
      <c r="L390" s="343" t="str">
        <f t="shared" si="425"/>
        <v/>
      </c>
      <c r="M390" s="336" t="str">
        <f t="shared" si="426"/>
        <v/>
      </c>
      <c r="P390" s="209">
        <f t="shared" si="427"/>
        <v>0</v>
      </c>
      <c r="Q390" s="209">
        <f t="shared" si="428"/>
        <v>0</v>
      </c>
      <c r="S390" s="344"/>
      <c r="T390" s="183"/>
      <c r="U390" s="341" t="str">
        <f t="shared" si="413"/>
        <v/>
      </c>
      <c r="V390" s="341" t="str">
        <f t="shared" si="414"/>
        <v/>
      </c>
      <c r="W390" s="341" t="str">
        <f t="shared" si="415"/>
        <v/>
      </c>
      <c r="X390" s="322" t="str">
        <f t="shared" si="416"/>
        <v/>
      </c>
      <c r="Y390" s="339">
        <f t="shared" si="417"/>
        <v>0</v>
      </c>
      <c r="Z390" s="341" t="str">
        <f t="shared" si="418"/>
        <v/>
      </c>
      <c r="AA390" s="341" t="str">
        <f t="shared" si="419"/>
        <v/>
      </c>
      <c r="AB390" s="322" t="str">
        <f t="shared" si="420"/>
        <v/>
      </c>
      <c r="AC390" s="322" t="str">
        <f t="shared" si="421"/>
        <v/>
      </c>
      <c r="AD390" s="183" t="str">
        <f>IF(S390="","",2*(BIVAR((-AA390),AB390,AC390)-BIVAR(-AA390,-AB390,AC390)))</f>
        <v/>
      </c>
      <c r="AE390" s="184" t="str">
        <f>IF(S390="","",2*(BIVAR(AA390,-AB390,AC390)-BIVAR(-AA390,-AB390,AC390)))</f>
        <v/>
      </c>
    </row>
    <row r="391" spans="1:31" ht="15.75" customHeight="1" thickBot="1" x14ac:dyDescent="0.6">
      <c r="A391" s="576"/>
      <c r="B391" s="577"/>
      <c r="C391" s="578"/>
      <c r="D391" s="578"/>
      <c r="E391" s="347" t="str">
        <f t="shared" si="422"/>
        <v/>
      </c>
      <c r="F391" s="323" t="str">
        <f t="shared" si="423"/>
        <v/>
      </c>
      <c r="G391" s="323" t="s">
        <v>2751</v>
      </c>
      <c r="H391" s="578" t="str">
        <f t="shared" si="412"/>
        <v/>
      </c>
      <c r="I391" s="578"/>
      <c r="J391" s="579">
        <f t="shared" si="424"/>
        <v>0</v>
      </c>
      <c r="K391" s="580"/>
      <c r="L391" s="188" t="str">
        <f t="shared" si="425"/>
        <v/>
      </c>
      <c r="M391" s="337" t="str">
        <f t="shared" si="426"/>
        <v/>
      </c>
      <c r="P391" s="209">
        <f t="shared" si="427"/>
        <v>0</v>
      </c>
      <c r="Q391" s="209">
        <f t="shared" si="428"/>
        <v>0</v>
      </c>
      <c r="S391" s="345"/>
      <c r="T391" s="185"/>
      <c r="U391" s="347" t="str">
        <f t="shared" si="413"/>
        <v/>
      </c>
      <c r="V391" s="347" t="str">
        <f t="shared" si="414"/>
        <v/>
      </c>
      <c r="W391" s="347" t="str">
        <f t="shared" si="415"/>
        <v/>
      </c>
      <c r="X391" s="323" t="str">
        <f t="shared" si="416"/>
        <v/>
      </c>
      <c r="Y391" s="346">
        <f t="shared" si="417"/>
        <v>0</v>
      </c>
      <c r="Z391" s="347" t="str">
        <f t="shared" si="418"/>
        <v/>
      </c>
      <c r="AA391" s="347" t="str">
        <f t="shared" si="419"/>
        <v/>
      </c>
      <c r="AB391" s="323" t="str">
        <f t="shared" si="420"/>
        <v/>
      </c>
      <c r="AC391" s="323" t="str">
        <f t="shared" si="421"/>
        <v/>
      </c>
      <c r="AD391" s="185" t="str">
        <f>IF(S391="","",2*(BIVAR((-AA391),AB391,AC391)-BIVAR(-AA391,-AB391,AC391)))</f>
        <v/>
      </c>
      <c r="AE391" s="187" t="str">
        <f>IF(S391="","",2*(BIVAR(AA391,-AB391,AC391)-BIVAR(-AA391,-AB391,AC391)))</f>
        <v/>
      </c>
    </row>
    <row r="392" spans="1:31" ht="15.75" customHeight="1" x14ac:dyDescent="0.55000000000000004">
      <c r="A392" s="293"/>
      <c r="B392" s="293"/>
      <c r="C392" s="294"/>
      <c r="D392" s="294"/>
      <c r="E392" s="294"/>
      <c r="F392" s="324"/>
      <c r="G392" s="324"/>
      <c r="H392" s="294"/>
      <c r="I392" s="294"/>
      <c r="J392" s="294"/>
      <c r="K392" s="294"/>
      <c r="L392" s="324"/>
      <c r="M392" s="338"/>
      <c r="P392" s="209"/>
      <c r="Q392" s="209"/>
      <c r="S392" s="293"/>
      <c r="T392" s="295"/>
      <c r="U392" s="294"/>
      <c r="V392" s="294"/>
      <c r="W392" s="294"/>
      <c r="X392" s="324"/>
      <c r="Y392" s="293"/>
      <c r="Z392" s="294"/>
      <c r="AA392" s="294"/>
      <c r="AB392" s="324"/>
      <c r="AC392" s="324"/>
      <c r="AD392" s="295"/>
      <c r="AE392" s="295"/>
    </row>
    <row r="393" spans="1:31" ht="15.75" customHeight="1" thickBot="1" x14ac:dyDescent="0.6"/>
    <row r="394" spans="1:31" ht="18.75" customHeight="1" thickBot="1" x14ac:dyDescent="0.6">
      <c r="A394" s="418" t="s">
        <v>2718</v>
      </c>
      <c r="B394" s="419"/>
      <c r="C394" s="419"/>
      <c r="D394" s="419"/>
      <c r="E394" s="419"/>
      <c r="F394" s="419"/>
      <c r="G394" s="419"/>
      <c r="H394" s="419"/>
      <c r="I394" s="419"/>
      <c r="J394" s="419"/>
      <c r="K394" s="419"/>
      <c r="L394" s="419"/>
      <c r="M394" s="420"/>
      <c r="S394" s="418" t="s">
        <v>2619</v>
      </c>
      <c r="T394" s="419"/>
      <c r="U394" s="419"/>
      <c r="V394" s="419"/>
      <c r="W394" s="419"/>
      <c r="X394" s="419"/>
      <c r="Y394" s="419"/>
      <c r="Z394" s="419"/>
      <c r="AA394" s="419"/>
      <c r="AB394" s="419"/>
      <c r="AC394" s="419"/>
      <c r="AD394" s="419"/>
      <c r="AE394" s="420"/>
    </row>
    <row r="395" spans="1:31" ht="33.299999999999997" thickBot="1" x14ac:dyDescent="0.6">
      <c r="A395" s="470" t="s">
        <v>0</v>
      </c>
      <c r="B395" s="471"/>
      <c r="C395" s="472" t="s">
        <v>2</v>
      </c>
      <c r="D395" s="471"/>
      <c r="E395" s="320" t="s">
        <v>1771</v>
      </c>
      <c r="F395" s="320" t="s">
        <v>1772</v>
      </c>
      <c r="G395" s="320" t="s">
        <v>1</v>
      </c>
      <c r="H395" s="472" t="s">
        <v>3</v>
      </c>
      <c r="I395" s="471"/>
      <c r="J395" s="472" t="s">
        <v>5</v>
      </c>
      <c r="K395" s="471"/>
      <c r="L395" s="182" t="s">
        <v>2623</v>
      </c>
      <c r="M395" s="27" t="s">
        <v>2621</v>
      </c>
      <c r="P395" s="99" t="s">
        <v>58</v>
      </c>
      <c r="Q395" s="99" t="s">
        <v>59</v>
      </c>
      <c r="S395" s="240" t="s">
        <v>2607</v>
      </c>
      <c r="T395" s="24" t="s">
        <v>2608</v>
      </c>
      <c r="U395" s="24" t="s">
        <v>2609</v>
      </c>
      <c r="V395" s="24" t="s">
        <v>2610</v>
      </c>
      <c r="W395" s="24" t="s">
        <v>2611</v>
      </c>
      <c r="X395" s="24" t="s">
        <v>2620</v>
      </c>
      <c r="Y395" s="24" t="s">
        <v>2613</v>
      </c>
      <c r="Z395" s="24" t="s">
        <v>2612</v>
      </c>
      <c r="AA395" s="24" t="s">
        <v>2614</v>
      </c>
      <c r="AB395" s="24" t="s">
        <v>2615</v>
      </c>
      <c r="AC395" s="24" t="s">
        <v>2616</v>
      </c>
      <c r="AD395" s="24" t="s">
        <v>2617</v>
      </c>
      <c r="AE395" s="25" t="s">
        <v>2618</v>
      </c>
    </row>
    <row r="396" spans="1:31" ht="15.75" customHeight="1" x14ac:dyDescent="0.55000000000000004">
      <c r="A396" s="582"/>
      <c r="B396" s="583"/>
      <c r="C396" s="566"/>
      <c r="D396" s="567"/>
      <c r="E396" s="389" t="str">
        <f>IF(A396="","",(2*$K$81*(1/SQRT(3)))+((0.0016%*ABS(A396))+0.000001450377377))</f>
        <v/>
      </c>
      <c r="F396" s="322" t="str">
        <f>IF(A396="","",ROUND(((A396+S396)-(A396-S396))/(2*E396),1)&amp;":1")</f>
        <v/>
      </c>
      <c r="G396" s="322" t="s">
        <v>2701</v>
      </c>
      <c r="H396" s="566" t="str">
        <f t="shared" ref="H396:H400" si="429">IF(A396="","",A396-C396)</f>
        <v/>
      </c>
      <c r="I396" s="567"/>
      <c r="J396" s="566">
        <f>IF(X396&lt;4,Y396,S396)</f>
        <v>0</v>
      </c>
      <c r="K396" s="567"/>
      <c r="L396" s="343" t="str">
        <f>IF(AD396="","",IF(AD396&lt;2%,"&lt; 2%", "&gt; 2%"))</f>
        <v/>
      </c>
      <c r="M396" s="336" t="str">
        <f>IF(H396="","",IF(ABS(H396)+ABS(E396)&lt;ABS(J396),"Pass",IF(ABS(H396)-ABS(E396)&gt;ABS(J396),"Fail",IF(AND(ABS(H396)+ABS(E396)&gt;ABS(J396),ABS(H396)-ABS(E396)&lt;ABS(J396)),"-",""))))</f>
        <v/>
      </c>
      <c r="P396" s="209">
        <f>IF(X396&lt;4,-Y396,-S396)</f>
        <v>0</v>
      </c>
      <c r="Q396" s="209">
        <f>IF(X396&lt;4,Y396,S396)</f>
        <v>0</v>
      </c>
      <c r="S396" s="241"/>
      <c r="T396" s="213"/>
      <c r="U396" s="214" t="str">
        <f t="shared" ref="U396:U400" si="430">IF(S396="","",E396)</f>
        <v/>
      </c>
      <c r="V396" s="214" t="str">
        <f t="shared" ref="V396:V400" si="431">IF(S396="","",_xlfn.NORM.S.INV((1+T396)/2))</f>
        <v/>
      </c>
      <c r="W396" s="214" t="str">
        <f t="shared" ref="W396:W400" si="432">IF(S396="","",SQRT((S396/V396)^2-U396^2))</f>
        <v/>
      </c>
      <c r="X396" s="321" t="str">
        <f t="shared" ref="X396:X400" si="433">IF(S396="","",ROUND(((A396+S396)-(A396-S396))/(2*E396),1))</f>
        <v/>
      </c>
      <c r="Y396" s="239">
        <f t="shared" ref="Y396:Y400" si="434">IF(X396&gt;=4,S396,S396-U396*(1.04-EXP(0.38*LN(X396)-0.54)))</f>
        <v>0</v>
      </c>
      <c r="Z396" s="214" t="str">
        <f t="shared" ref="Z396:Z400" si="435">IF(S396="","",SQRT(W396^2+U396^2))</f>
        <v/>
      </c>
      <c r="AA396" s="214" t="str">
        <f t="shared" ref="AA396:AA400" si="436">IF(S396="","",S396/W396)</f>
        <v/>
      </c>
      <c r="AB396" s="321" t="str">
        <f t="shared" ref="AB396:AB400" si="437">IF(S396="","",Y396/Z396)</f>
        <v/>
      </c>
      <c r="AC396" s="321" t="str">
        <f t="shared" ref="AC396:AC400" si="438">IF(S396="","",W396/Z396)</f>
        <v/>
      </c>
      <c r="AD396" s="213" t="str">
        <f>IF(S396="","",2*(BIVAR((-AA396),AB396,AC396)-BIVAR(-AA396,-AB396,AC396)))</f>
        <v/>
      </c>
      <c r="AE396" s="215" t="str">
        <f>IF(S396="","",2*(BIVAR(AA396,-AB396,AC396)-BIVAR(-AA396,-AB396,AC396)))</f>
        <v/>
      </c>
    </row>
    <row r="397" spans="1:31" ht="15.75" customHeight="1" x14ac:dyDescent="0.55000000000000004">
      <c r="A397" s="582"/>
      <c r="B397" s="583"/>
      <c r="C397" s="566"/>
      <c r="D397" s="567"/>
      <c r="E397" s="341" t="str">
        <f t="shared" ref="E397:E400" si="439">IF(A397="","",(2*$K$81*(1/SQRT(3)))+((0.0016%*ABS(A397))+0.000001450377377))</f>
        <v/>
      </c>
      <c r="F397" s="322" t="str">
        <f t="shared" ref="F397:F400" si="440">IF(A397="","",ROUND(((A397+S397)-(A397-S397))/(2*E397),1)&amp;":1")</f>
        <v/>
      </c>
      <c r="G397" s="322" t="s">
        <v>2702</v>
      </c>
      <c r="H397" s="566" t="str">
        <f t="shared" si="429"/>
        <v/>
      </c>
      <c r="I397" s="567"/>
      <c r="J397" s="566">
        <f t="shared" ref="J397:J400" si="441">IF(X397&lt;4,Y397,S397)</f>
        <v>0</v>
      </c>
      <c r="K397" s="567"/>
      <c r="L397" s="343" t="str">
        <f t="shared" ref="L397:L400" si="442">IF(AD397="","",IF(AD397&lt;2%,"&lt; 2%", "&gt; 2%"))</f>
        <v/>
      </c>
      <c r="M397" s="336" t="str">
        <f t="shared" ref="M397:M400" si="443">IF(H397="","",IF(ABS(H397)+ABS(E397)&lt;ABS(J397),"Pass",IF(ABS(H397)-ABS(E397)&gt;ABS(J397),"Fail",IF(AND(ABS(H397)+ABS(E397)&gt;ABS(J397),ABS(H397)-ABS(E397)&lt;ABS(J397)),"-",""))))</f>
        <v/>
      </c>
      <c r="P397" s="209">
        <f t="shared" ref="P397:P400" si="444">IF(X397&lt;4,-Y397,-S397)</f>
        <v>0</v>
      </c>
      <c r="Q397" s="209">
        <f t="shared" ref="Q397:Q400" si="445">IF(X397&lt;4,Y397,S397)</f>
        <v>0</v>
      </c>
      <c r="S397" s="344"/>
      <c r="T397" s="183"/>
      <c r="U397" s="341" t="str">
        <f t="shared" si="430"/>
        <v/>
      </c>
      <c r="V397" s="341" t="str">
        <f t="shared" si="431"/>
        <v/>
      </c>
      <c r="W397" s="341" t="str">
        <f t="shared" si="432"/>
        <v/>
      </c>
      <c r="X397" s="322" t="str">
        <f t="shared" si="433"/>
        <v/>
      </c>
      <c r="Y397" s="339">
        <f t="shared" si="434"/>
        <v>0</v>
      </c>
      <c r="Z397" s="341" t="str">
        <f t="shared" si="435"/>
        <v/>
      </c>
      <c r="AA397" s="341" t="str">
        <f t="shared" si="436"/>
        <v/>
      </c>
      <c r="AB397" s="322" t="str">
        <f t="shared" si="437"/>
        <v/>
      </c>
      <c r="AC397" s="322" t="str">
        <f t="shared" si="438"/>
        <v/>
      </c>
      <c r="AD397" s="183" t="str">
        <f>IF(S397="","",2*(BIVAR((-AA397),AB397,AC397)-BIVAR(-AA397,-AB397,AC397)))</f>
        <v/>
      </c>
      <c r="AE397" s="184" t="str">
        <f>IF(S397="","",2*(BIVAR(AA397,-AB397,AC397)-BIVAR(-AA397,-AB397,AC397)))</f>
        <v/>
      </c>
    </row>
    <row r="398" spans="1:31" ht="15.75" customHeight="1" x14ac:dyDescent="0.55000000000000004">
      <c r="A398" s="582"/>
      <c r="B398" s="583"/>
      <c r="C398" s="566"/>
      <c r="D398" s="567"/>
      <c r="E398" s="341" t="str">
        <f t="shared" si="439"/>
        <v/>
      </c>
      <c r="F398" s="322" t="str">
        <f t="shared" si="440"/>
        <v/>
      </c>
      <c r="G398" s="322" t="s">
        <v>2702</v>
      </c>
      <c r="H398" s="566" t="str">
        <f t="shared" si="429"/>
        <v/>
      </c>
      <c r="I398" s="567"/>
      <c r="J398" s="566">
        <f t="shared" si="441"/>
        <v>0</v>
      </c>
      <c r="K398" s="567"/>
      <c r="L398" s="343" t="str">
        <f t="shared" si="442"/>
        <v/>
      </c>
      <c r="M398" s="336" t="str">
        <f t="shared" si="443"/>
        <v/>
      </c>
      <c r="P398" s="209">
        <f t="shared" si="444"/>
        <v>0</v>
      </c>
      <c r="Q398" s="209">
        <f t="shared" si="445"/>
        <v>0</v>
      </c>
      <c r="S398" s="344"/>
      <c r="T398" s="183"/>
      <c r="U398" s="341" t="str">
        <f t="shared" si="430"/>
        <v/>
      </c>
      <c r="V398" s="341" t="str">
        <f t="shared" si="431"/>
        <v/>
      </c>
      <c r="W398" s="341" t="str">
        <f t="shared" si="432"/>
        <v/>
      </c>
      <c r="X398" s="322" t="str">
        <f t="shared" si="433"/>
        <v/>
      </c>
      <c r="Y398" s="339">
        <f t="shared" si="434"/>
        <v>0</v>
      </c>
      <c r="Z398" s="341" t="str">
        <f t="shared" si="435"/>
        <v/>
      </c>
      <c r="AA398" s="341" t="str">
        <f t="shared" si="436"/>
        <v/>
      </c>
      <c r="AB398" s="322" t="str">
        <f t="shared" si="437"/>
        <v/>
      </c>
      <c r="AC398" s="322" t="str">
        <f t="shared" si="438"/>
        <v/>
      </c>
      <c r="AD398" s="183" t="str">
        <f>IF(S398="","",2*(BIVAR((-AA398),AB398,AC398)-BIVAR(-AA398,-AB398,AC398)))</f>
        <v/>
      </c>
      <c r="AE398" s="184" t="str">
        <f>IF(S398="","",2*(BIVAR(AA398,-AB398,AC398)-BIVAR(-AA398,-AB398,AC398)))</f>
        <v/>
      </c>
    </row>
    <row r="399" spans="1:31" ht="15.75" customHeight="1" x14ac:dyDescent="0.55000000000000004">
      <c r="A399" s="582"/>
      <c r="B399" s="583"/>
      <c r="C399" s="566"/>
      <c r="D399" s="567"/>
      <c r="E399" s="341" t="str">
        <f t="shared" si="439"/>
        <v/>
      </c>
      <c r="F399" s="322" t="str">
        <f t="shared" si="440"/>
        <v/>
      </c>
      <c r="G399" s="322" t="s">
        <v>2702</v>
      </c>
      <c r="H399" s="566" t="str">
        <f t="shared" si="429"/>
        <v/>
      </c>
      <c r="I399" s="567"/>
      <c r="J399" s="566">
        <f t="shared" si="441"/>
        <v>0</v>
      </c>
      <c r="K399" s="567"/>
      <c r="L399" s="343" t="str">
        <f t="shared" si="442"/>
        <v/>
      </c>
      <c r="M399" s="336" t="str">
        <f t="shared" si="443"/>
        <v/>
      </c>
      <c r="P399" s="209">
        <f t="shared" si="444"/>
        <v>0</v>
      </c>
      <c r="Q399" s="209">
        <f t="shared" si="445"/>
        <v>0</v>
      </c>
      <c r="S399" s="344"/>
      <c r="T399" s="183"/>
      <c r="U399" s="341" t="str">
        <f t="shared" si="430"/>
        <v/>
      </c>
      <c r="V399" s="341" t="str">
        <f t="shared" si="431"/>
        <v/>
      </c>
      <c r="W399" s="341" t="str">
        <f t="shared" si="432"/>
        <v/>
      </c>
      <c r="X399" s="322" t="str">
        <f t="shared" si="433"/>
        <v/>
      </c>
      <c r="Y399" s="339">
        <f t="shared" si="434"/>
        <v>0</v>
      </c>
      <c r="Z399" s="341" t="str">
        <f t="shared" si="435"/>
        <v/>
      </c>
      <c r="AA399" s="341" t="str">
        <f t="shared" si="436"/>
        <v/>
      </c>
      <c r="AB399" s="322" t="str">
        <f t="shared" si="437"/>
        <v/>
      </c>
      <c r="AC399" s="322" t="str">
        <f t="shared" si="438"/>
        <v/>
      </c>
      <c r="AD399" s="183" t="str">
        <f>IF(S399="","",2*(BIVAR((-AA399),AB399,AC399)-BIVAR(-AA399,-AB399,AC399)))</f>
        <v/>
      </c>
      <c r="AE399" s="184" t="str">
        <f>IF(S399="","",2*(BIVAR(AA399,-AB399,AC399)-BIVAR(-AA399,-AB399,AC399)))</f>
        <v/>
      </c>
    </row>
    <row r="400" spans="1:31" ht="15.75" customHeight="1" thickBot="1" x14ac:dyDescent="0.6">
      <c r="A400" s="576"/>
      <c r="B400" s="577"/>
      <c r="C400" s="578"/>
      <c r="D400" s="578"/>
      <c r="E400" s="347" t="str">
        <f t="shared" si="439"/>
        <v/>
      </c>
      <c r="F400" s="323" t="str">
        <f t="shared" si="440"/>
        <v/>
      </c>
      <c r="G400" s="323" t="s">
        <v>2752</v>
      </c>
      <c r="H400" s="578" t="str">
        <f t="shared" si="429"/>
        <v/>
      </c>
      <c r="I400" s="578"/>
      <c r="J400" s="579">
        <f t="shared" si="441"/>
        <v>0</v>
      </c>
      <c r="K400" s="580"/>
      <c r="L400" s="188" t="str">
        <f t="shared" si="442"/>
        <v/>
      </c>
      <c r="M400" s="337" t="str">
        <f t="shared" si="443"/>
        <v/>
      </c>
      <c r="P400" s="209">
        <f t="shared" si="444"/>
        <v>0</v>
      </c>
      <c r="Q400" s="209">
        <f t="shared" si="445"/>
        <v>0</v>
      </c>
      <c r="S400" s="345"/>
      <c r="T400" s="185"/>
      <c r="U400" s="347" t="str">
        <f t="shared" si="430"/>
        <v/>
      </c>
      <c r="V400" s="347" t="str">
        <f t="shared" si="431"/>
        <v/>
      </c>
      <c r="W400" s="347" t="str">
        <f t="shared" si="432"/>
        <v/>
      </c>
      <c r="X400" s="323" t="str">
        <f t="shared" si="433"/>
        <v/>
      </c>
      <c r="Y400" s="346">
        <f t="shared" si="434"/>
        <v>0</v>
      </c>
      <c r="Z400" s="347" t="str">
        <f t="shared" si="435"/>
        <v/>
      </c>
      <c r="AA400" s="347" t="str">
        <f t="shared" si="436"/>
        <v/>
      </c>
      <c r="AB400" s="323" t="str">
        <f t="shared" si="437"/>
        <v/>
      </c>
      <c r="AC400" s="323" t="str">
        <f t="shared" si="438"/>
        <v/>
      </c>
      <c r="AD400" s="185" t="str">
        <f>IF(S400="","",2*(BIVAR((-AA400),AB400,AC400)-BIVAR(-AA400,-AB400,AC400)))</f>
        <v/>
      </c>
      <c r="AE400" s="187" t="str">
        <f>IF(S400="","",2*(BIVAR(AA400,-AB400,AC400)-BIVAR(-AA400,-AB400,AC400)))</f>
        <v/>
      </c>
    </row>
    <row r="401" spans="1:31" ht="15.75" customHeight="1" x14ac:dyDescent="0.55000000000000004">
      <c r="A401" s="293"/>
      <c r="B401" s="293"/>
      <c r="C401" s="294"/>
      <c r="D401" s="294"/>
      <c r="E401" s="294"/>
      <c r="F401" s="324"/>
      <c r="G401" s="324"/>
      <c r="H401" s="294"/>
      <c r="I401" s="294"/>
      <c r="J401" s="294"/>
      <c r="K401" s="294"/>
      <c r="L401" s="324"/>
      <c r="M401" s="338"/>
      <c r="P401" s="209"/>
      <c r="Q401" s="209"/>
      <c r="S401" s="293"/>
      <c r="T401" s="295"/>
      <c r="U401" s="294"/>
      <c r="V401" s="294"/>
      <c r="W401" s="294"/>
      <c r="X401" s="324"/>
      <c r="Y401" s="293"/>
      <c r="Z401" s="294"/>
      <c r="AA401" s="294"/>
      <c r="AB401" s="324"/>
      <c r="AC401" s="324"/>
      <c r="AD401" s="295"/>
      <c r="AE401" s="295"/>
    </row>
    <row r="402" spans="1:31" ht="15.75" customHeight="1" thickBot="1" x14ac:dyDescent="0.6"/>
    <row r="403" spans="1:31" ht="18.75" customHeight="1" thickBot="1" x14ac:dyDescent="0.6">
      <c r="A403" s="418" t="s">
        <v>2777</v>
      </c>
      <c r="B403" s="419"/>
      <c r="C403" s="419"/>
      <c r="D403" s="419"/>
      <c r="E403" s="419"/>
      <c r="F403" s="419"/>
      <c r="G403" s="419"/>
      <c r="H403" s="419"/>
      <c r="I403" s="419"/>
      <c r="J403" s="419"/>
      <c r="K403" s="419"/>
      <c r="L403" s="419"/>
      <c r="M403" s="420"/>
      <c r="S403" s="418" t="s">
        <v>2619</v>
      </c>
      <c r="T403" s="419"/>
      <c r="U403" s="419"/>
      <c r="V403" s="419"/>
      <c r="W403" s="419"/>
      <c r="X403" s="419"/>
      <c r="Y403" s="419"/>
      <c r="Z403" s="419"/>
      <c r="AA403" s="419"/>
      <c r="AB403" s="419"/>
      <c r="AC403" s="419"/>
      <c r="AD403" s="419"/>
      <c r="AE403" s="420"/>
    </row>
    <row r="404" spans="1:31" ht="33.299999999999997" thickBot="1" x14ac:dyDescent="0.6">
      <c r="A404" s="470" t="s">
        <v>0</v>
      </c>
      <c r="B404" s="471"/>
      <c r="C404" s="472" t="s">
        <v>2</v>
      </c>
      <c r="D404" s="471"/>
      <c r="E404" s="320" t="s">
        <v>1771</v>
      </c>
      <c r="F404" s="320" t="s">
        <v>1772</v>
      </c>
      <c r="G404" s="320" t="s">
        <v>1</v>
      </c>
      <c r="H404" s="472" t="s">
        <v>3</v>
      </c>
      <c r="I404" s="471"/>
      <c r="J404" s="472" t="s">
        <v>5</v>
      </c>
      <c r="K404" s="471"/>
      <c r="L404" s="182" t="s">
        <v>2623</v>
      </c>
      <c r="M404" s="27" t="s">
        <v>2621</v>
      </c>
      <c r="P404" s="99" t="s">
        <v>58</v>
      </c>
      <c r="Q404" s="99" t="s">
        <v>59</v>
      </c>
      <c r="S404" s="240" t="s">
        <v>2607</v>
      </c>
      <c r="T404" s="24" t="s">
        <v>2608</v>
      </c>
      <c r="U404" s="24" t="s">
        <v>2609</v>
      </c>
      <c r="V404" s="24" t="s">
        <v>2610</v>
      </c>
      <c r="W404" s="24" t="s">
        <v>2611</v>
      </c>
      <c r="X404" s="24" t="s">
        <v>2620</v>
      </c>
      <c r="Y404" s="24" t="s">
        <v>2613</v>
      </c>
      <c r="Z404" s="24" t="s">
        <v>2612</v>
      </c>
      <c r="AA404" s="24" t="s">
        <v>2614</v>
      </c>
      <c r="AB404" s="24" t="s">
        <v>2615</v>
      </c>
      <c r="AC404" s="24" t="s">
        <v>2616</v>
      </c>
      <c r="AD404" s="24" t="s">
        <v>2617</v>
      </c>
      <c r="AE404" s="25" t="s">
        <v>2618</v>
      </c>
    </row>
    <row r="405" spans="1:31" ht="15.75" customHeight="1" x14ac:dyDescent="0.55000000000000004">
      <c r="A405" s="582"/>
      <c r="B405" s="583"/>
      <c r="C405" s="566"/>
      <c r="D405" s="567"/>
      <c r="E405" s="389" t="str">
        <f>IF(A405="","",(2*$K$81*(1/SQRT(3)))+((0.0016%*ABS(A405))+0.000001450377377))</f>
        <v/>
      </c>
      <c r="F405" s="322" t="str">
        <f>IF(A405="","",ROUND(((A405+S405)-(A405-S405))/(2*E405),1)&amp;":1")</f>
        <v/>
      </c>
      <c r="G405" s="348" t="s">
        <v>2692</v>
      </c>
      <c r="H405" s="566" t="str">
        <f t="shared" ref="H405:H411" si="446">IF(A405="","",A405-C405)</f>
        <v/>
      </c>
      <c r="I405" s="567"/>
      <c r="J405" s="566">
        <f>IF(X405&lt;4,Y405,S405)</f>
        <v>0</v>
      </c>
      <c r="K405" s="567"/>
      <c r="L405" s="343" t="str">
        <f>IF(AD405="","",IF(AD405&lt;2%,"&lt; 2%", "&gt; 2%"))</f>
        <v/>
      </c>
      <c r="M405" s="336" t="str">
        <f>IF(H405="","",IF(ABS(H405)+ABS(E405)&lt;ABS(J405),"Pass",IF(ABS(H405)-ABS(E405)&gt;ABS(J405),"Fail",IF(AND(ABS(H405)+ABS(E405)&gt;ABS(J405),ABS(H405)-ABS(E405)&lt;ABS(J405)),"-",""))))</f>
        <v/>
      </c>
      <c r="P405" s="209">
        <f>IF(X405&lt;4,-Y405,-S405)</f>
        <v>0</v>
      </c>
      <c r="Q405" s="209">
        <f>IF(X405&lt;4,Y405,S405)</f>
        <v>0</v>
      </c>
      <c r="S405" s="241"/>
      <c r="T405" s="213"/>
      <c r="U405" s="214" t="str">
        <f t="shared" ref="U405:U411" si="447">IF(S405="","",E405)</f>
        <v/>
      </c>
      <c r="V405" s="214" t="str">
        <f t="shared" ref="V405:V411" si="448">IF(S405="","",_xlfn.NORM.S.INV((1+T405)/2))</f>
        <v/>
      </c>
      <c r="W405" s="214" t="str">
        <f t="shared" ref="W405:W411" si="449">IF(S405="","",SQRT((S405/V405)^2-U405^2))</f>
        <v/>
      </c>
      <c r="X405" s="321" t="str">
        <f t="shared" ref="X405:X411" si="450">IF(S405="","",ROUND(((A405+S405)-(A405-S405))/(2*E405),1))</f>
        <v/>
      </c>
      <c r="Y405" s="239">
        <f t="shared" ref="Y405:Y411" si="451">IF(X405&gt;=4,S405,S405-U405*(1.04-EXP(0.38*LN(X405)-0.54)))</f>
        <v>0</v>
      </c>
      <c r="Z405" s="214" t="str">
        <f t="shared" ref="Z405:Z411" si="452">IF(S405="","",SQRT(W405^2+U405^2))</f>
        <v/>
      </c>
      <c r="AA405" s="214" t="str">
        <f t="shared" ref="AA405:AA411" si="453">IF(S405="","",S405/W405)</f>
        <v/>
      </c>
      <c r="AB405" s="321" t="str">
        <f t="shared" ref="AB405:AB411" si="454">IF(S405="","",Y405/Z405)</f>
        <v/>
      </c>
      <c r="AC405" s="321" t="str">
        <f t="shared" ref="AC405:AC411" si="455">IF(S405="","",W405/Z405)</f>
        <v/>
      </c>
      <c r="AD405" s="213" t="str">
        <f>IF(S405="","",2*(BIVAR((-AA405),AB405,AC405)-BIVAR(-AA405,-AB405,AC405)))</f>
        <v/>
      </c>
      <c r="AE405" s="215" t="str">
        <f>IF(S405="","",2*(BIVAR(AA405,-AB405,AC405)-BIVAR(-AA405,-AB405,AC405)))</f>
        <v/>
      </c>
    </row>
    <row r="406" spans="1:31" ht="15.75" customHeight="1" x14ac:dyDescent="0.55000000000000004">
      <c r="A406" s="582"/>
      <c r="B406" s="583"/>
      <c r="C406" s="566"/>
      <c r="D406" s="567"/>
      <c r="E406" s="341" t="str">
        <f t="shared" ref="E406:E411" si="456">IF(A406="","",(2*$K$81*(1/SQRT(3)))+((0.0016%*ABS(A406))+0.000001450377377))</f>
        <v/>
      </c>
      <c r="F406" s="322" t="str">
        <f t="shared" ref="F406:F411" si="457">IF(A406="","",ROUND(((A406+S406)-(A406-S406))/(2*E406),1)&amp;":1")</f>
        <v/>
      </c>
      <c r="G406" s="348" t="s">
        <v>2705</v>
      </c>
      <c r="H406" s="566" t="str">
        <f t="shared" si="446"/>
        <v/>
      </c>
      <c r="I406" s="567"/>
      <c r="J406" s="566">
        <f t="shared" ref="J406:J411" si="458">IF(X406&lt;4,Y406,S406)</f>
        <v>0</v>
      </c>
      <c r="K406" s="567"/>
      <c r="L406" s="343" t="str">
        <f t="shared" ref="L406:L411" si="459">IF(AD406="","",IF(AD406&lt;2%,"&lt; 2%", "&gt; 2%"))</f>
        <v/>
      </c>
      <c r="M406" s="336" t="str">
        <f t="shared" ref="M406:M411" si="460">IF(H406="","",IF(ABS(H406)+ABS(E406)&lt;ABS(J406),"Pass",IF(ABS(H406)-ABS(E406)&gt;ABS(J406),"Fail",IF(AND(ABS(H406)+ABS(E406)&gt;ABS(J406),ABS(H406)-ABS(E406)&lt;ABS(J406)),"-",""))))</f>
        <v/>
      </c>
      <c r="P406" s="209">
        <f t="shared" ref="P406:P411" si="461">IF(X406&lt;4,-Y406,-S406)</f>
        <v>0</v>
      </c>
      <c r="Q406" s="209">
        <f t="shared" ref="Q406:Q411" si="462">IF(X406&lt;4,Y406,S406)</f>
        <v>0</v>
      </c>
      <c r="S406" s="344"/>
      <c r="T406" s="183"/>
      <c r="U406" s="341" t="str">
        <f t="shared" si="447"/>
        <v/>
      </c>
      <c r="V406" s="341" t="str">
        <f t="shared" si="448"/>
        <v/>
      </c>
      <c r="W406" s="341" t="str">
        <f t="shared" si="449"/>
        <v/>
      </c>
      <c r="X406" s="322" t="str">
        <f t="shared" si="450"/>
        <v/>
      </c>
      <c r="Y406" s="339">
        <f t="shared" si="451"/>
        <v>0</v>
      </c>
      <c r="Z406" s="341" t="str">
        <f t="shared" si="452"/>
        <v/>
      </c>
      <c r="AA406" s="341" t="str">
        <f t="shared" si="453"/>
        <v/>
      </c>
      <c r="AB406" s="322" t="str">
        <f t="shared" si="454"/>
        <v/>
      </c>
      <c r="AC406" s="322" t="str">
        <f t="shared" si="455"/>
        <v/>
      </c>
      <c r="AD406" s="183" t="str">
        <f>IF(S406="","",2*(BIVAR((-AA406),AB406,AC406)-BIVAR(-AA406,-AB406,AC406)))</f>
        <v/>
      </c>
      <c r="AE406" s="184" t="str">
        <f>IF(S406="","",2*(BIVAR(AA406,-AB406,AC406)-BIVAR(-AA406,-AB406,AC406)))</f>
        <v/>
      </c>
    </row>
    <row r="407" spans="1:31" ht="15.75" customHeight="1" x14ac:dyDescent="0.55000000000000004">
      <c r="A407" s="582"/>
      <c r="B407" s="583"/>
      <c r="C407" s="566"/>
      <c r="D407" s="567"/>
      <c r="E407" s="341" t="str">
        <f t="shared" si="456"/>
        <v/>
      </c>
      <c r="F407" s="322" t="str">
        <f t="shared" si="457"/>
        <v/>
      </c>
      <c r="G407" s="348" t="s">
        <v>2705</v>
      </c>
      <c r="H407" s="566" t="str">
        <f t="shared" si="446"/>
        <v/>
      </c>
      <c r="I407" s="567"/>
      <c r="J407" s="566">
        <f t="shared" si="458"/>
        <v>0</v>
      </c>
      <c r="K407" s="567"/>
      <c r="L407" s="343" t="str">
        <f t="shared" si="459"/>
        <v/>
      </c>
      <c r="M407" s="336" t="str">
        <f t="shared" si="460"/>
        <v/>
      </c>
      <c r="P407" s="209">
        <f t="shared" si="461"/>
        <v>0</v>
      </c>
      <c r="Q407" s="209">
        <f t="shared" si="462"/>
        <v>0</v>
      </c>
      <c r="S407" s="344"/>
      <c r="T407" s="183"/>
      <c r="U407" s="341" t="str">
        <f t="shared" si="447"/>
        <v/>
      </c>
      <c r="V407" s="341" t="str">
        <f t="shared" si="448"/>
        <v/>
      </c>
      <c r="W407" s="341" t="str">
        <f t="shared" si="449"/>
        <v/>
      </c>
      <c r="X407" s="322" t="str">
        <f t="shared" si="450"/>
        <v/>
      </c>
      <c r="Y407" s="339">
        <f t="shared" si="451"/>
        <v>0</v>
      </c>
      <c r="Z407" s="341" t="str">
        <f t="shared" si="452"/>
        <v/>
      </c>
      <c r="AA407" s="341" t="str">
        <f t="shared" si="453"/>
        <v/>
      </c>
      <c r="AB407" s="322" t="str">
        <f t="shared" si="454"/>
        <v/>
      </c>
      <c r="AC407" s="322" t="str">
        <f t="shared" si="455"/>
        <v/>
      </c>
      <c r="AD407" s="183" t="str">
        <f>IF(S407="","",2*(BIVAR((-AA407),AB407,AC407)-BIVAR(-AA407,-AB407,AC407)))</f>
        <v/>
      </c>
      <c r="AE407" s="184" t="str">
        <f>IF(S407="","",2*(BIVAR(AA407,-AB407,AC407)-BIVAR(-AA407,-AB407,AC407)))</f>
        <v/>
      </c>
    </row>
    <row r="408" spans="1:31" ht="15.75" customHeight="1" x14ac:dyDescent="0.55000000000000004">
      <c r="A408" s="582"/>
      <c r="B408" s="583"/>
      <c r="C408" s="566"/>
      <c r="D408" s="567"/>
      <c r="E408" s="341" t="str">
        <f t="shared" si="456"/>
        <v/>
      </c>
      <c r="F408" s="322" t="str">
        <f t="shared" si="457"/>
        <v/>
      </c>
      <c r="G408" s="348" t="s">
        <v>2705</v>
      </c>
      <c r="H408" s="566" t="str">
        <f t="shared" si="446"/>
        <v/>
      </c>
      <c r="I408" s="567"/>
      <c r="J408" s="566">
        <f t="shared" si="458"/>
        <v>0</v>
      </c>
      <c r="K408" s="567"/>
      <c r="L408" s="343" t="str">
        <f t="shared" si="459"/>
        <v/>
      </c>
      <c r="M408" s="336" t="str">
        <f t="shared" si="460"/>
        <v/>
      </c>
      <c r="P408" s="209">
        <f t="shared" si="461"/>
        <v>0</v>
      </c>
      <c r="Q408" s="209">
        <f t="shared" si="462"/>
        <v>0</v>
      </c>
      <c r="S408" s="344"/>
      <c r="T408" s="183"/>
      <c r="U408" s="341" t="str">
        <f t="shared" si="447"/>
        <v/>
      </c>
      <c r="V408" s="341" t="str">
        <f t="shared" si="448"/>
        <v/>
      </c>
      <c r="W408" s="341" t="str">
        <f t="shared" si="449"/>
        <v/>
      </c>
      <c r="X408" s="322" t="str">
        <f t="shared" si="450"/>
        <v/>
      </c>
      <c r="Y408" s="339">
        <f t="shared" si="451"/>
        <v>0</v>
      </c>
      <c r="Z408" s="341" t="str">
        <f t="shared" si="452"/>
        <v/>
      </c>
      <c r="AA408" s="341" t="str">
        <f t="shared" si="453"/>
        <v/>
      </c>
      <c r="AB408" s="322" t="str">
        <f t="shared" si="454"/>
        <v/>
      </c>
      <c r="AC408" s="322" t="str">
        <f t="shared" si="455"/>
        <v/>
      </c>
      <c r="AD408" s="183" t="str">
        <f>IF(S408="","",2*(BIVAR((-AA408),AB408,AC408)-BIVAR(-AA408,-AB408,AC408)))</f>
        <v/>
      </c>
      <c r="AE408" s="184" t="str">
        <f>IF(S408="","",2*(BIVAR(AA408,-AB408,AC408)-BIVAR(-AA408,-AB408,AC408)))</f>
        <v/>
      </c>
    </row>
    <row r="409" spans="1:31" ht="15.75" customHeight="1" x14ac:dyDescent="0.55000000000000004">
      <c r="A409" s="582"/>
      <c r="B409" s="583"/>
      <c r="C409" s="566"/>
      <c r="D409" s="567"/>
      <c r="E409" s="341" t="str">
        <f t="shared" si="456"/>
        <v/>
      </c>
      <c r="F409" s="322" t="str">
        <f t="shared" si="457"/>
        <v/>
      </c>
      <c r="G409" s="348" t="s">
        <v>2706</v>
      </c>
      <c r="H409" s="566" t="str">
        <f t="shared" si="446"/>
        <v/>
      </c>
      <c r="I409" s="567"/>
      <c r="J409" s="566">
        <f t="shared" si="458"/>
        <v>0</v>
      </c>
      <c r="K409" s="567"/>
      <c r="L409" s="343" t="str">
        <f t="shared" si="459"/>
        <v/>
      </c>
      <c r="M409" s="336" t="str">
        <f t="shared" si="460"/>
        <v/>
      </c>
      <c r="P409" s="209">
        <f t="shared" si="461"/>
        <v>0</v>
      </c>
      <c r="Q409" s="209">
        <f t="shared" si="462"/>
        <v>0</v>
      </c>
      <c r="S409" s="344"/>
      <c r="T409" s="183"/>
      <c r="U409" s="341" t="str">
        <f t="shared" si="447"/>
        <v/>
      </c>
      <c r="V409" s="341" t="str">
        <f t="shared" si="448"/>
        <v/>
      </c>
      <c r="W409" s="341" t="str">
        <f t="shared" si="449"/>
        <v/>
      </c>
      <c r="X409" s="322" t="str">
        <f t="shared" si="450"/>
        <v/>
      </c>
      <c r="Y409" s="339">
        <f t="shared" si="451"/>
        <v>0</v>
      </c>
      <c r="Z409" s="341" t="str">
        <f t="shared" si="452"/>
        <v/>
      </c>
      <c r="AA409" s="341" t="str">
        <f t="shared" si="453"/>
        <v/>
      </c>
      <c r="AB409" s="322" t="str">
        <f t="shared" si="454"/>
        <v/>
      </c>
      <c r="AC409" s="322" t="str">
        <f t="shared" si="455"/>
        <v/>
      </c>
      <c r="AD409" s="183" t="str">
        <f>IF(S409="","",2*(BIVAR((-AA409),AB409,AC409)-BIVAR(-AA409,-AB409,AC409)))</f>
        <v/>
      </c>
      <c r="AE409" s="184" t="str">
        <f>IF(S409="","",2*(BIVAR(AA409,-AB409,AC409)-BIVAR(-AA409,-AB409,AC409)))</f>
        <v/>
      </c>
    </row>
    <row r="410" spans="1:31" ht="15.75" customHeight="1" x14ac:dyDescent="0.55000000000000004">
      <c r="A410" s="582"/>
      <c r="B410" s="583"/>
      <c r="C410" s="566"/>
      <c r="D410" s="567"/>
      <c r="E410" s="341" t="str">
        <f t="shared" si="456"/>
        <v/>
      </c>
      <c r="F410" s="322" t="str">
        <f t="shared" si="457"/>
        <v/>
      </c>
      <c r="G410" s="348" t="s">
        <v>2706</v>
      </c>
      <c r="H410" s="566" t="str">
        <f t="shared" si="446"/>
        <v/>
      </c>
      <c r="I410" s="567"/>
      <c r="J410" s="566">
        <f t="shared" si="458"/>
        <v>0</v>
      </c>
      <c r="K410" s="567"/>
      <c r="L410" s="343" t="str">
        <f t="shared" si="459"/>
        <v/>
      </c>
      <c r="M410" s="336" t="str">
        <f t="shared" si="460"/>
        <v/>
      </c>
      <c r="P410" s="209">
        <f t="shared" si="461"/>
        <v>0</v>
      </c>
      <c r="Q410" s="209">
        <f t="shared" si="462"/>
        <v>0</v>
      </c>
      <c r="S410" s="344"/>
      <c r="T410" s="183"/>
      <c r="U410" s="341" t="str">
        <f t="shared" si="447"/>
        <v/>
      </c>
      <c r="V410" s="341" t="str">
        <f t="shared" si="448"/>
        <v/>
      </c>
      <c r="W410" s="341" t="str">
        <f t="shared" si="449"/>
        <v/>
      </c>
      <c r="X410" s="322" t="str">
        <f t="shared" si="450"/>
        <v/>
      </c>
      <c r="Y410" s="339">
        <f t="shared" si="451"/>
        <v>0</v>
      </c>
      <c r="Z410" s="341" t="str">
        <f t="shared" si="452"/>
        <v/>
      </c>
      <c r="AA410" s="341" t="str">
        <f t="shared" si="453"/>
        <v/>
      </c>
      <c r="AB410" s="322" t="str">
        <f t="shared" si="454"/>
        <v/>
      </c>
      <c r="AC410" s="322" t="str">
        <f t="shared" si="455"/>
        <v/>
      </c>
      <c r="AD410" s="183" t="str">
        <f>IF(S410="","",2*(BIVAR((-AA410),AB410,AC410)-BIVAR(-AA410,-AB410,AC410)))</f>
        <v/>
      </c>
      <c r="AE410" s="184" t="str">
        <f>IF(S410="","",2*(BIVAR(AA410,-AB410,AC410)-BIVAR(-AA410,-AB410,AC410)))</f>
        <v/>
      </c>
    </row>
    <row r="411" spans="1:31" ht="15.75" customHeight="1" thickBot="1" x14ac:dyDescent="0.6">
      <c r="A411" s="576"/>
      <c r="B411" s="577"/>
      <c r="C411" s="578"/>
      <c r="D411" s="578"/>
      <c r="E411" s="347" t="str">
        <f t="shared" si="456"/>
        <v/>
      </c>
      <c r="F411" s="323" t="str">
        <f t="shared" si="457"/>
        <v/>
      </c>
      <c r="G411" s="349" t="s">
        <v>2706</v>
      </c>
      <c r="H411" s="578" t="str">
        <f t="shared" si="446"/>
        <v/>
      </c>
      <c r="I411" s="578"/>
      <c r="J411" s="579">
        <f t="shared" si="458"/>
        <v>0</v>
      </c>
      <c r="K411" s="580"/>
      <c r="L411" s="188" t="str">
        <f t="shared" si="459"/>
        <v/>
      </c>
      <c r="M411" s="337" t="str">
        <f t="shared" si="460"/>
        <v/>
      </c>
      <c r="P411" s="209">
        <f t="shared" si="461"/>
        <v>0</v>
      </c>
      <c r="Q411" s="209">
        <f t="shared" si="462"/>
        <v>0</v>
      </c>
      <c r="S411" s="345"/>
      <c r="T411" s="185"/>
      <c r="U411" s="347" t="str">
        <f t="shared" si="447"/>
        <v/>
      </c>
      <c r="V411" s="347" t="str">
        <f t="shared" si="448"/>
        <v/>
      </c>
      <c r="W411" s="347" t="str">
        <f t="shared" si="449"/>
        <v/>
      </c>
      <c r="X411" s="323" t="str">
        <f t="shared" si="450"/>
        <v/>
      </c>
      <c r="Y411" s="346">
        <f t="shared" si="451"/>
        <v>0</v>
      </c>
      <c r="Z411" s="347" t="str">
        <f t="shared" si="452"/>
        <v/>
      </c>
      <c r="AA411" s="347" t="str">
        <f t="shared" si="453"/>
        <v/>
      </c>
      <c r="AB411" s="323" t="str">
        <f t="shared" si="454"/>
        <v/>
      </c>
      <c r="AC411" s="323" t="str">
        <f t="shared" si="455"/>
        <v/>
      </c>
      <c r="AD411" s="185" t="str">
        <f>IF(S411="","",2*(BIVAR((-AA411),AB411,AC411)-BIVAR(-AA411,-AB411,AC411)))</f>
        <v/>
      </c>
      <c r="AE411" s="187" t="str">
        <f>IF(S411="","",2*(BIVAR(AA411,-AB411,AC411)-BIVAR(-AA411,-AB411,AC411)))</f>
        <v/>
      </c>
    </row>
    <row r="414" spans="1:31" ht="15" x14ac:dyDescent="0.55000000000000004">
      <c r="A414" s="570" t="s">
        <v>1774</v>
      </c>
      <c r="B414" s="571"/>
      <c r="C414" s="571"/>
      <c r="D414" s="571"/>
      <c r="E414" s="571"/>
      <c r="F414" s="571"/>
      <c r="G414" s="571"/>
      <c r="H414" s="571"/>
      <c r="I414" s="571"/>
      <c r="J414" s="571"/>
      <c r="K414" s="571"/>
      <c r="L414" s="571"/>
      <c r="M414" s="572"/>
    </row>
    <row r="415" spans="1:31" ht="15" x14ac:dyDescent="0.55000000000000004">
      <c r="A415" s="678"/>
      <c r="B415" s="679"/>
      <c r="C415" s="679"/>
      <c r="D415" s="679"/>
      <c r="E415" s="679"/>
      <c r="F415" s="679"/>
      <c r="G415" s="679"/>
      <c r="H415" s="679"/>
      <c r="I415" s="679"/>
      <c r="J415" s="679"/>
      <c r="K415" s="679"/>
      <c r="L415" s="679"/>
      <c r="M415" s="680"/>
    </row>
    <row r="416" spans="1:31" ht="15" x14ac:dyDescent="0.55000000000000004">
      <c r="A416" s="678"/>
      <c r="B416" s="679"/>
      <c r="C416" s="679"/>
      <c r="D416" s="679"/>
      <c r="E416" s="679"/>
      <c r="F416" s="679"/>
      <c r="G416" s="679"/>
      <c r="H416" s="679"/>
      <c r="I416" s="679"/>
      <c r="J416" s="679"/>
      <c r="K416" s="679"/>
      <c r="L416" s="679"/>
      <c r="M416" s="680"/>
    </row>
    <row r="417" spans="1:13" ht="15" x14ac:dyDescent="0.55000000000000004">
      <c r="A417" s="678"/>
      <c r="B417" s="679"/>
      <c r="C417" s="679"/>
      <c r="D417" s="679"/>
      <c r="E417" s="679"/>
      <c r="F417" s="679"/>
      <c r="G417" s="679"/>
      <c r="H417" s="679"/>
      <c r="I417" s="679"/>
      <c r="J417" s="679"/>
      <c r="K417" s="679"/>
      <c r="L417" s="679"/>
      <c r="M417" s="680"/>
    </row>
    <row r="418" spans="1:13" ht="15" x14ac:dyDescent="0.55000000000000004">
      <c r="A418" s="573"/>
      <c r="B418" s="574"/>
      <c r="C418" s="574"/>
      <c r="D418" s="574"/>
      <c r="E418" s="574"/>
      <c r="F418" s="574"/>
      <c r="G418" s="574"/>
      <c r="H418" s="574"/>
      <c r="I418" s="574"/>
      <c r="J418" s="574"/>
      <c r="K418" s="574"/>
      <c r="L418" s="574"/>
      <c r="M418" s="575"/>
    </row>
    <row r="419" spans="1:13" ht="15" x14ac:dyDescent="0.55000000000000004">
      <c r="A419" s="570" t="s">
        <v>2600</v>
      </c>
      <c r="B419" s="571"/>
      <c r="C419" s="571"/>
      <c r="D419" s="571"/>
      <c r="E419" s="571"/>
      <c r="F419" s="571"/>
      <c r="G419" s="571"/>
      <c r="H419" s="571"/>
      <c r="I419" s="571"/>
      <c r="J419" s="571"/>
      <c r="K419" s="571"/>
      <c r="L419" s="571"/>
      <c r="M419" s="572"/>
    </row>
    <row r="420" spans="1:13" ht="15" x14ac:dyDescent="0.55000000000000004">
      <c r="A420" s="678"/>
      <c r="B420" s="679"/>
      <c r="C420" s="679"/>
      <c r="D420" s="679"/>
      <c r="E420" s="679"/>
      <c r="F420" s="679"/>
      <c r="G420" s="679"/>
      <c r="H420" s="679"/>
      <c r="I420" s="679"/>
      <c r="J420" s="679"/>
      <c r="K420" s="679"/>
      <c r="L420" s="679"/>
      <c r="M420" s="680"/>
    </row>
    <row r="421" spans="1:13" ht="15" x14ac:dyDescent="0.55000000000000004">
      <c r="A421" s="678"/>
      <c r="B421" s="679"/>
      <c r="C421" s="679"/>
      <c r="D421" s="679"/>
      <c r="E421" s="679"/>
      <c r="F421" s="679"/>
      <c r="G421" s="679"/>
      <c r="H421" s="679"/>
      <c r="I421" s="679"/>
      <c r="J421" s="679"/>
      <c r="K421" s="679"/>
      <c r="L421" s="679"/>
      <c r="M421" s="680"/>
    </row>
    <row r="422" spans="1:13" ht="15" x14ac:dyDescent="0.55000000000000004">
      <c r="A422" s="678"/>
      <c r="B422" s="679"/>
      <c r="C422" s="679"/>
      <c r="D422" s="679"/>
      <c r="E422" s="679"/>
      <c r="F422" s="679"/>
      <c r="G422" s="679"/>
      <c r="H422" s="679"/>
      <c r="I422" s="679"/>
      <c r="J422" s="679"/>
      <c r="K422" s="679"/>
      <c r="L422" s="679"/>
      <c r="M422" s="680"/>
    </row>
    <row r="423" spans="1:13" ht="15" x14ac:dyDescent="0.55000000000000004">
      <c r="A423" s="573"/>
      <c r="B423" s="574"/>
      <c r="C423" s="574"/>
      <c r="D423" s="574"/>
      <c r="E423" s="574"/>
      <c r="F423" s="574"/>
      <c r="G423" s="574"/>
      <c r="H423" s="574"/>
      <c r="I423" s="574"/>
      <c r="J423" s="574"/>
      <c r="K423" s="574"/>
      <c r="L423" s="574"/>
      <c r="M423" s="575"/>
    </row>
    <row r="424" spans="1:13" ht="15" x14ac:dyDescent="0.55000000000000004">
      <c r="A424" s="570" t="s">
        <v>2684</v>
      </c>
      <c r="B424" s="627"/>
      <c r="C424" s="627"/>
      <c r="D424" s="627"/>
      <c r="E424" s="627"/>
      <c r="F424" s="627"/>
      <c r="G424" s="627"/>
      <c r="H424" s="627"/>
      <c r="I424" s="627"/>
      <c r="J424" s="627"/>
      <c r="K424" s="627"/>
      <c r="L424" s="627"/>
      <c r="M424" s="628"/>
    </row>
    <row r="425" spans="1:13" ht="15" x14ac:dyDescent="0.55000000000000004">
      <c r="A425" s="678"/>
      <c r="B425" s="681"/>
      <c r="C425" s="681"/>
      <c r="D425" s="681"/>
      <c r="E425" s="681"/>
      <c r="F425" s="681"/>
      <c r="G425" s="681"/>
      <c r="H425" s="681"/>
      <c r="I425" s="681"/>
      <c r="J425" s="681"/>
      <c r="K425" s="681"/>
      <c r="L425" s="681"/>
      <c r="M425" s="682"/>
    </row>
    <row r="426" spans="1:13" ht="15" x14ac:dyDescent="0.55000000000000004">
      <c r="A426" s="678"/>
      <c r="B426" s="681"/>
      <c r="C426" s="681"/>
      <c r="D426" s="681"/>
      <c r="E426" s="681"/>
      <c r="F426" s="681"/>
      <c r="G426" s="681"/>
      <c r="H426" s="681"/>
      <c r="I426" s="681"/>
      <c r="J426" s="681"/>
      <c r="K426" s="681"/>
      <c r="L426" s="681"/>
      <c r="M426" s="682"/>
    </row>
    <row r="427" spans="1:13" ht="15" x14ac:dyDescent="0.55000000000000004">
      <c r="A427" s="678"/>
      <c r="B427" s="681"/>
      <c r="C427" s="681"/>
      <c r="D427" s="681"/>
      <c r="E427" s="681"/>
      <c r="F427" s="681"/>
      <c r="G427" s="681"/>
      <c r="H427" s="681"/>
      <c r="I427" s="681"/>
      <c r="J427" s="681"/>
      <c r="K427" s="681"/>
      <c r="L427" s="681"/>
      <c r="M427" s="682"/>
    </row>
    <row r="428" spans="1:13" ht="15" x14ac:dyDescent="0.55000000000000004">
      <c r="A428" s="629"/>
      <c r="B428" s="630"/>
      <c r="C428" s="630"/>
      <c r="D428" s="630"/>
      <c r="E428" s="630"/>
      <c r="F428" s="630"/>
      <c r="G428" s="630"/>
      <c r="H428" s="630"/>
      <c r="I428" s="630"/>
      <c r="J428" s="630"/>
      <c r="K428" s="630"/>
      <c r="L428" s="630"/>
      <c r="M428" s="631"/>
    </row>
    <row r="429" spans="1:13" ht="15" x14ac:dyDescent="0.55000000000000004">
      <c r="A429" s="570" t="s">
        <v>2622</v>
      </c>
      <c r="B429" s="571"/>
      <c r="C429" s="571"/>
      <c r="D429" s="571"/>
      <c r="E429" s="571"/>
      <c r="F429" s="571"/>
      <c r="G429" s="571"/>
      <c r="H429" s="571"/>
      <c r="I429" s="571"/>
      <c r="J429" s="571"/>
      <c r="K429" s="571"/>
      <c r="L429" s="571"/>
      <c r="M429" s="572"/>
    </row>
    <row r="430" spans="1:13" ht="15" x14ac:dyDescent="0.55000000000000004">
      <c r="A430" s="678"/>
      <c r="B430" s="679"/>
      <c r="C430" s="679"/>
      <c r="D430" s="679"/>
      <c r="E430" s="679"/>
      <c r="F430" s="679"/>
      <c r="G430" s="679"/>
      <c r="H430" s="679"/>
      <c r="I430" s="679"/>
      <c r="J430" s="679"/>
      <c r="K430" s="679"/>
      <c r="L430" s="679"/>
      <c r="M430" s="680"/>
    </row>
    <row r="431" spans="1:13" ht="15" x14ac:dyDescent="0.55000000000000004">
      <c r="A431" s="573"/>
      <c r="B431" s="574"/>
      <c r="C431" s="574"/>
      <c r="D431" s="574"/>
      <c r="E431" s="574"/>
      <c r="F431" s="574"/>
      <c r="G431" s="574"/>
      <c r="H431" s="574"/>
      <c r="I431" s="574"/>
      <c r="J431" s="574"/>
      <c r="K431" s="574"/>
      <c r="L431" s="574"/>
      <c r="M431" s="575"/>
    </row>
    <row r="432" spans="1:13" ht="15" x14ac:dyDescent="0.55000000000000004">
      <c r="A432" s="570" t="s">
        <v>2601</v>
      </c>
      <c r="B432" s="571"/>
      <c r="C432" s="571"/>
      <c r="D432" s="571"/>
      <c r="E432" s="571"/>
      <c r="F432" s="571"/>
      <c r="G432" s="571"/>
      <c r="H432" s="571"/>
      <c r="I432" s="571"/>
      <c r="J432" s="571"/>
      <c r="K432" s="571"/>
      <c r="L432" s="571"/>
      <c r="M432" s="572"/>
    </row>
    <row r="433" spans="1:14" ht="15" x14ac:dyDescent="0.55000000000000004">
      <c r="A433" s="573"/>
      <c r="B433" s="574"/>
      <c r="C433" s="574"/>
      <c r="D433" s="574"/>
      <c r="E433" s="574"/>
      <c r="F433" s="574"/>
      <c r="G433" s="574"/>
      <c r="H433" s="574"/>
      <c r="I433" s="574"/>
      <c r="J433" s="574"/>
      <c r="K433" s="574"/>
      <c r="L433" s="574"/>
      <c r="M433" s="575"/>
    </row>
    <row r="434" spans="1:14" ht="15" x14ac:dyDescent="0.55000000000000004"/>
    <row r="435" spans="1:14" ht="15.3" thickBot="1" x14ac:dyDescent="0.6"/>
    <row r="436" spans="1:14" ht="15" x14ac:dyDescent="0.55000000000000004">
      <c r="A436" s="459"/>
      <c r="B436" s="460"/>
      <c r="C436" s="460"/>
      <c r="D436" s="460"/>
      <c r="E436" s="460"/>
      <c r="F436" s="460"/>
      <c r="G436" s="460"/>
      <c r="H436" s="460"/>
      <c r="I436" s="460"/>
      <c r="J436" s="460"/>
      <c r="K436" s="460"/>
      <c r="L436" s="460"/>
      <c r="M436" s="461"/>
    </row>
    <row r="437" spans="1:14" ht="15" x14ac:dyDescent="0.55000000000000004">
      <c r="A437" s="462"/>
      <c r="B437" s="463"/>
      <c r="C437" s="463"/>
      <c r="D437" s="463"/>
      <c r="E437" s="463"/>
      <c r="F437" s="463"/>
      <c r="G437" s="463"/>
      <c r="H437" s="463"/>
      <c r="I437" s="463"/>
      <c r="J437" s="463"/>
      <c r="K437" s="463"/>
      <c r="L437" s="463"/>
      <c r="M437" s="464"/>
    </row>
    <row r="438" spans="1:14" ht="15" x14ac:dyDescent="0.55000000000000004">
      <c r="A438" s="462"/>
      <c r="B438" s="463"/>
      <c r="C438" s="463"/>
      <c r="D438" s="463"/>
      <c r="E438" s="463"/>
      <c r="F438" s="463"/>
      <c r="G438" s="463"/>
      <c r="H438" s="463"/>
      <c r="I438" s="463"/>
      <c r="J438" s="463"/>
      <c r="K438" s="463"/>
      <c r="L438" s="463"/>
      <c r="M438" s="464"/>
    </row>
    <row r="439" spans="1:14" ht="15.3" thickBot="1" x14ac:dyDescent="0.6">
      <c r="A439" s="465"/>
      <c r="B439" s="466"/>
      <c r="C439" s="466"/>
      <c r="D439" s="466"/>
      <c r="E439" s="466"/>
      <c r="F439" s="466"/>
      <c r="G439" s="466"/>
      <c r="H439" s="466"/>
      <c r="I439" s="466"/>
      <c r="J439" s="466"/>
      <c r="K439" s="466"/>
      <c r="L439" s="466"/>
      <c r="M439" s="467"/>
    </row>
    <row r="440" spans="1:14" ht="15" x14ac:dyDescent="0.55000000000000004">
      <c r="A440" s="70"/>
      <c r="B440" s="70"/>
      <c r="C440" s="70"/>
      <c r="D440" s="70"/>
      <c r="E440" s="70"/>
      <c r="F440" s="70"/>
      <c r="G440" s="70"/>
      <c r="H440" s="70"/>
      <c r="I440" s="70"/>
      <c r="J440" s="70"/>
      <c r="K440" s="70"/>
      <c r="L440" s="70"/>
      <c r="M440" s="70"/>
    </row>
    <row r="441" spans="1:14" ht="15.75" customHeight="1" x14ac:dyDescent="0.55000000000000004">
      <c r="A441" s="325"/>
      <c r="B441" s="325"/>
      <c r="C441" s="325"/>
      <c r="D441" s="325"/>
      <c r="E441" s="325"/>
      <c r="F441" s="325"/>
      <c r="G441" s="325"/>
      <c r="H441" s="325"/>
      <c r="I441" s="325"/>
      <c r="J441" s="325"/>
      <c r="K441" s="325"/>
      <c r="L441" s="325"/>
      <c r="M441" s="325"/>
    </row>
    <row r="442" spans="1:14" ht="21.75" customHeight="1" x14ac:dyDescent="0.55000000000000004">
      <c r="A442" s="244"/>
      <c r="B442" s="244"/>
      <c r="C442" s="32"/>
      <c r="D442" s="568" t="s">
        <v>48</v>
      </c>
      <c r="E442" s="568"/>
      <c r="F442" s="568"/>
      <c r="G442" s="568"/>
      <c r="H442" s="568"/>
      <c r="I442" s="568"/>
      <c r="J442" s="568"/>
      <c r="K442" s="32"/>
      <c r="L442" s="32"/>
      <c r="N442" s="37"/>
    </row>
    <row r="443" spans="1:14" ht="21.75" customHeight="1" x14ac:dyDescent="0.55000000000000004">
      <c r="A443" s="244"/>
      <c r="B443" s="244"/>
      <c r="C443" s="246"/>
      <c r="D443" s="568"/>
      <c r="E443" s="568"/>
      <c r="F443" s="568"/>
      <c r="G443" s="568"/>
      <c r="H443" s="568"/>
      <c r="I443" s="568"/>
      <c r="J443" s="568"/>
      <c r="K443" s="32"/>
      <c r="L443" s="32"/>
      <c r="N443" s="37"/>
    </row>
    <row r="444" spans="1:14" ht="21.75" customHeight="1" x14ac:dyDescent="0.55000000000000004">
      <c r="A444" s="244"/>
      <c r="B444" s="244"/>
      <c r="C444" s="246"/>
      <c r="D444" s="568"/>
      <c r="E444" s="568"/>
      <c r="F444" s="568"/>
      <c r="G444" s="568"/>
      <c r="H444" s="568"/>
      <c r="I444" s="568"/>
      <c r="J444" s="568"/>
      <c r="K444" s="32"/>
      <c r="L444" s="32"/>
      <c r="N444" s="37"/>
    </row>
    <row r="445" spans="1:14" ht="21.75" customHeight="1" x14ac:dyDescent="0.55000000000000004">
      <c r="A445" s="244"/>
      <c r="B445" s="244"/>
      <c r="C445" s="32"/>
      <c r="D445" s="569" t="s">
        <v>2682</v>
      </c>
      <c r="E445" s="569"/>
      <c r="F445" s="569"/>
      <c r="G445" s="569"/>
      <c r="H445" s="569"/>
      <c r="I445" s="569"/>
      <c r="J445" s="569"/>
      <c r="K445" s="32"/>
      <c r="L445" s="32"/>
      <c r="N445" s="37"/>
    </row>
    <row r="446" spans="1:14" ht="21.75" customHeight="1" x14ac:dyDescent="0.7">
      <c r="A446" s="244"/>
      <c r="B446" s="244"/>
      <c r="C446" s="247"/>
      <c r="D446" s="569"/>
      <c r="E446" s="569"/>
      <c r="F446" s="569"/>
      <c r="G446" s="569"/>
      <c r="H446" s="569"/>
      <c r="I446" s="569"/>
      <c r="J446" s="569"/>
      <c r="K446" s="245"/>
      <c r="L446" s="245"/>
      <c r="N446" s="37"/>
    </row>
    <row r="447" spans="1:14" ht="21.75" customHeight="1" x14ac:dyDescent="0.55000000000000004">
      <c r="A447" s="244"/>
      <c r="B447" s="244"/>
      <c r="C447" s="247"/>
      <c r="D447" s="569"/>
      <c r="E447" s="569"/>
      <c r="F447" s="569"/>
      <c r="G447" s="569"/>
      <c r="H447" s="569"/>
      <c r="I447" s="569"/>
      <c r="J447" s="569"/>
      <c r="K447" s="32"/>
      <c r="L447" s="32"/>
      <c r="N447" s="37"/>
    </row>
    <row r="448" spans="1:14" ht="16.5" customHeight="1" x14ac:dyDescent="0.55000000000000004">
      <c r="A448" s="244"/>
      <c r="B448" s="244"/>
      <c r="C448" s="247"/>
      <c r="D448" s="342"/>
      <c r="E448" s="342"/>
      <c r="F448" s="342"/>
      <c r="G448" s="342"/>
      <c r="H448" s="342"/>
      <c r="I448" s="342"/>
      <c r="J448" s="342"/>
      <c r="K448" s="32"/>
      <c r="L448" s="32"/>
      <c r="N448" s="37"/>
    </row>
    <row r="449" spans="1:31" ht="16.5" customHeight="1" thickBot="1" x14ac:dyDescent="0.6"/>
    <row r="450" spans="1:31" ht="18.75" customHeight="1" thickBot="1" x14ac:dyDescent="0.6">
      <c r="A450" s="418" t="s">
        <v>2719</v>
      </c>
      <c r="B450" s="419"/>
      <c r="C450" s="419"/>
      <c r="D450" s="419"/>
      <c r="E450" s="419"/>
      <c r="F450" s="419"/>
      <c r="G450" s="419"/>
      <c r="H450" s="419"/>
      <c r="I450" s="419"/>
      <c r="J450" s="419"/>
      <c r="K450" s="419"/>
      <c r="L450" s="419"/>
      <c r="M450" s="420"/>
      <c r="S450" s="418" t="s">
        <v>2619</v>
      </c>
      <c r="T450" s="419"/>
      <c r="U450" s="419"/>
      <c r="V450" s="419"/>
      <c r="W450" s="419"/>
      <c r="X450" s="419"/>
      <c r="Y450" s="419"/>
      <c r="Z450" s="419"/>
      <c r="AA450" s="419"/>
      <c r="AB450" s="419"/>
      <c r="AC450" s="419"/>
      <c r="AD450" s="419"/>
      <c r="AE450" s="420"/>
    </row>
    <row r="451" spans="1:31" ht="49.5" customHeight="1" thickBot="1" x14ac:dyDescent="0.6">
      <c r="A451" s="470" t="s">
        <v>0</v>
      </c>
      <c r="B451" s="471"/>
      <c r="C451" s="472" t="s">
        <v>2</v>
      </c>
      <c r="D451" s="471"/>
      <c r="E451" s="320" t="s">
        <v>1771</v>
      </c>
      <c r="F451" s="320" t="s">
        <v>1772</v>
      </c>
      <c r="G451" s="320" t="s">
        <v>1</v>
      </c>
      <c r="H451" s="472" t="s">
        <v>3</v>
      </c>
      <c r="I451" s="471"/>
      <c r="J451" s="472" t="s">
        <v>5</v>
      </c>
      <c r="K451" s="471"/>
      <c r="L451" s="182" t="s">
        <v>2623</v>
      </c>
      <c r="M451" s="27" t="s">
        <v>2621</v>
      </c>
      <c r="P451" s="99" t="s">
        <v>58</v>
      </c>
      <c r="Q451" s="99" t="s">
        <v>59</v>
      </c>
      <c r="S451" s="210" t="s">
        <v>2607</v>
      </c>
      <c r="T451" s="211" t="s">
        <v>2608</v>
      </c>
      <c r="U451" s="211" t="s">
        <v>2609</v>
      </c>
      <c r="V451" s="211" t="s">
        <v>2610</v>
      </c>
      <c r="W451" s="211" t="s">
        <v>2611</v>
      </c>
      <c r="X451" s="211" t="s">
        <v>2620</v>
      </c>
      <c r="Y451" s="211" t="s">
        <v>2613</v>
      </c>
      <c r="Z451" s="211" t="s">
        <v>2612</v>
      </c>
      <c r="AA451" s="211" t="s">
        <v>2614</v>
      </c>
      <c r="AB451" s="211" t="s">
        <v>2615</v>
      </c>
      <c r="AC451" s="211" t="s">
        <v>2616</v>
      </c>
      <c r="AD451" s="211" t="s">
        <v>2617</v>
      </c>
      <c r="AE451" s="212" t="s">
        <v>2618</v>
      </c>
    </row>
    <row r="452" spans="1:31" ht="15.75" customHeight="1" x14ac:dyDescent="0.55000000000000004">
      <c r="A452" s="458"/>
      <c r="B452" s="456"/>
      <c r="C452" s="455"/>
      <c r="D452" s="456"/>
      <c r="E452" s="389" t="str">
        <f>IF(A452="","",(2*$K$81*(1/SQRT(3)))+((0.0016%*ABS(A452))+0.000001450377377))</f>
        <v/>
      </c>
      <c r="F452" s="322" t="str">
        <f>IF(A452="","",ROUND(((A452+S452)-(A452-S452))/(2*E452),1)&amp;":1")</f>
        <v/>
      </c>
      <c r="G452" s="348" t="s">
        <v>2692</v>
      </c>
      <c r="H452" s="455" t="str">
        <f t="shared" ref="H452:H458" si="463">IF(A452="","",A452-C452)</f>
        <v/>
      </c>
      <c r="I452" s="456"/>
      <c r="J452" s="566">
        <f>IF(X452&lt;4,Y452,S452)</f>
        <v>0</v>
      </c>
      <c r="K452" s="567"/>
      <c r="L452" s="343" t="str">
        <f>IF(AD452="","",IF(AD452&lt;2%,"&lt; 2%", "&gt; 2%"))</f>
        <v/>
      </c>
      <c r="M452" s="336" t="str">
        <f>IF(H452="","",IF(ABS(H452)+ABS(E452)&lt;ABS(J452),"Pass",IF(ABS(H452)-ABS(E452)&gt;ABS(J452),"Fail",IF(AND(ABS(H452)+ABS(E452)&gt;ABS(J452),ABS(H452)-ABS(E452)&lt;ABS(J452)),"-",""))))</f>
        <v/>
      </c>
      <c r="P452" s="209">
        <f>IF(X452&lt;4,-Y452,-S452)</f>
        <v>0</v>
      </c>
      <c r="Q452" s="209">
        <f>IF(X452&lt;4,Y452,S452)</f>
        <v>0</v>
      </c>
      <c r="S452" s="236"/>
      <c r="T452" s="213"/>
      <c r="U452" s="237"/>
      <c r="V452" s="214" t="str">
        <f>IF(S452="","",_xlfn.NORM.S.INV((1+T452)/2))</f>
        <v/>
      </c>
      <c r="W452" s="237" t="str">
        <f>IF(S452="","",SQRT((S452/V452)^2-U452^2))</f>
        <v/>
      </c>
      <c r="X452" s="321" t="str">
        <f>IF(S452="","",ROUND(((A452+S452)-(A452-S452))/(2*E452),1))</f>
        <v/>
      </c>
      <c r="Y452" s="239">
        <f>IF(X452&gt;=4,S452,S452-U452*(1.04-EXP(0.38*LN(X452)-0.54)))</f>
        <v>0</v>
      </c>
      <c r="Z452" s="214" t="str">
        <f>IF(S452="","",SQRT(W452^2+U452^2))</f>
        <v/>
      </c>
      <c r="AA452" s="214" t="str">
        <f>IF(S452="","",S452/W452)</f>
        <v/>
      </c>
      <c r="AB452" s="321" t="str">
        <f>IF(S452="","",Y452/Z452)</f>
        <v/>
      </c>
      <c r="AC452" s="321" t="str">
        <f>IF(S452="","",W452/Z452)</f>
        <v/>
      </c>
      <c r="AD452" s="213" t="str">
        <f>IF(S452="","",2*(BIVAR((-AA452),AB452,AC452)-BIVAR(-AA452,-AB452,AC452)))</f>
        <v/>
      </c>
      <c r="AE452" s="215" t="str">
        <f>IF(S452="","",2*(BIVAR(AA452,-AB452,AC452)-BIVAR(-AA452,-AB452,AC452)))</f>
        <v/>
      </c>
    </row>
    <row r="453" spans="1:31" ht="15.75" customHeight="1" x14ac:dyDescent="0.55000000000000004">
      <c r="A453" s="458"/>
      <c r="B453" s="456"/>
      <c r="C453" s="455"/>
      <c r="D453" s="456"/>
      <c r="E453" s="341" t="str">
        <f t="shared" ref="E453:E458" si="464">IF(A453="","",(2*$K$81*(1/SQRT(3)))+((0.0016%*ABS(A453))+0.000001450377377))</f>
        <v/>
      </c>
      <c r="F453" s="322" t="str">
        <f t="shared" ref="F453:F458" si="465">IF(A453="","",ROUND(((A453+S453)-(A453-S453))/(2*E453),1)&amp;":1")</f>
        <v/>
      </c>
      <c r="G453" s="348" t="s">
        <v>2705</v>
      </c>
      <c r="H453" s="455" t="str">
        <f t="shared" si="463"/>
        <v/>
      </c>
      <c r="I453" s="456"/>
      <c r="J453" s="566">
        <f t="shared" ref="J453:J458" si="466">IF(X453&lt;4,Y453,S453)</f>
        <v>0</v>
      </c>
      <c r="K453" s="567"/>
      <c r="L453" s="343" t="str">
        <f t="shared" ref="L453:L458" si="467">IF(AD453="","",IF(AD453&lt;2%,"&lt; 2%", "&gt; 2%"))</f>
        <v/>
      </c>
      <c r="M453" s="336" t="str">
        <f t="shared" ref="M453:M458" si="468">IF(H453="","",IF(ABS(H453)+ABS(E453)&lt;ABS(J453),"Pass",IF(ABS(H453)-ABS(E453)&gt;ABS(J453),"Fail",IF(AND(ABS(H453)+ABS(E453)&gt;ABS(J453),ABS(H453)-ABS(E453)&lt;ABS(J453)),"-",""))))</f>
        <v/>
      </c>
      <c r="P453" s="209">
        <f t="shared" ref="P453:P458" si="469">IF(X453&lt;4,-Y453,-S453)</f>
        <v>0</v>
      </c>
      <c r="Q453" s="209">
        <f t="shared" ref="Q453:Q458" si="470">IF(X453&lt;4,Y453,S453)</f>
        <v>0</v>
      </c>
      <c r="S453" s="340"/>
      <c r="T453" s="183" t="str">
        <f t="shared" ref="T453:T458" si="471">IF(S453="","",95%)</f>
        <v/>
      </c>
      <c r="U453" s="231" t="str">
        <f t="shared" ref="U453:U458" si="472">IF(S453="","",E453)</f>
        <v/>
      </c>
      <c r="V453" s="341" t="str">
        <f t="shared" ref="V453:V458" si="473">IF(S453="","",_xlfn.NORM.S.INV((1+T453)/2))</f>
        <v/>
      </c>
      <c r="W453" s="231" t="str">
        <f t="shared" ref="W453:W458" si="474">IF(S453="","",SQRT((S453/V453)^2-U453^2))</f>
        <v/>
      </c>
      <c r="X453" s="322" t="str">
        <f t="shared" ref="X453:X458" si="475">IF(S453="","",ROUND(((A453+S453)-(A453-S453))/(2*E453),1))</f>
        <v/>
      </c>
      <c r="Y453" s="339">
        <f t="shared" ref="Y453:Y458" si="476">IF(X453&gt;=4,S453,S453-U453*(1.04-EXP(0.38*LN(X453)-0.54)))</f>
        <v>0</v>
      </c>
      <c r="Z453" s="341" t="str">
        <f t="shared" ref="Z453:Z458" si="477">IF(S453="","",SQRT(W453^2+U453^2))</f>
        <v/>
      </c>
      <c r="AA453" s="341" t="str">
        <f t="shared" ref="AA453:AA458" si="478">IF(S453="","",S453/W453)</f>
        <v/>
      </c>
      <c r="AB453" s="322" t="str">
        <f t="shared" ref="AB453:AB458" si="479">IF(S453="","",Y453/Z453)</f>
        <v/>
      </c>
      <c r="AC453" s="322" t="str">
        <f t="shared" ref="AC453:AC458" si="480">IF(S453="","",W453/Z453)</f>
        <v/>
      </c>
      <c r="AD453" s="183" t="str">
        <f>IF(S453="","",2*(BIVAR((-AA453),AB453,AC453)-BIVAR(-AA453,-AB453,AC453)))</f>
        <v/>
      </c>
      <c r="AE453" s="184" t="str">
        <f>IF(S453="","",2*(BIVAR(AA453,-AB453,AC453)-BIVAR(-AA453,-AB453,AC453)))</f>
        <v/>
      </c>
    </row>
    <row r="454" spans="1:31" ht="15.75" customHeight="1" x14ac:dyDescent="0.55000000000000004">
      <c r="A454" s="458"/>
      <c r="B454" s="456"/>
      <c r="C454" s="455"/>
      <c r="D454" s="456"/>
      <c r="E454" s="341" t="str">
        <f t="shared" si="464"/>
        <v/>
      </c>
      <c r="F454" s="322" t="str">
        <f t="shared" si="465"/>
        <v/>
      </c>
      <c r="G454" s="348" t="s">
        <v>2705</v>
      </c>
      <c r="H454" s="455" t="str">
        <f t="shared" si="463"/>
        <v/>
      </c>
      <c r="I454" s="456"/>
      <c r="J454" s="566">
        <f t="shared" si="466"/>
        <v>0</v>
      </c>
      <c r="K454" s="567"/>
      <c r="L454" s="343" t="str">
        <f t="shared" si="467"/>
        <v/>
      </c>
      <c r="M454" s="336" t="str">
        <f t="shared" si="468"/>
        <v/>
      </c>
      <c r="P454" s="209">
        <f t="shared" si="469"/>
        <v>0</v>
      </c>
      <c r="Q454" s="209">
        <f t="shared" si="470"/>
        <v>0</v>
      </c>
      <c r="S454" s="340"/>
      <c r="T454" s="183" t="str">
        <f t="shared" si="471"/>
        <v/>
      </c>
      <c r="U454" s="231" t="str">
        <f t="shared" si="472"/>
        <v/>
      </c>
      <c r="V454" s="341" t="str">
        <f t="shared" si="473"/>
        <v/>
      </c>
      <c r="W454" s="231" t="str">
        <f t="shared" si="474"/>
        <v/>
      </c>
      <c r="X454" s="322" t="str">
        <f t="shared" si="475"/>
        <v/>
      </c>
      <c r="Y454" s="339">
        <f t="shared" si="476"/>
        <v>0</v>
      </c>
      <c r="Z454" s="341" t="str">
        <f t="shared" si="477"/>
        <v/>
      </c>
      <c r="AA454" s="341" t="str">
        <f t="shared" si="478"/>
        <v/>
      </c>
      <c r="AB454" s="322" t="str">
        <f t="shared" si="479"/>
        <v/>
      </c>
      <c r="AC454" s="322" t="str">
        <f t="shared" si="480"/>
        <v/>
      </c>
      <c r="AD454" s="183" t="str">
        <f>IF(S454="","",2*(BIVAR((-AA454),AB454,AC454)-BIVAR(-AA454,-AB454,AC454)))</f>
        <v/>
      </c>
      <c r="AE454" s="184" t="str">
        <f>IF(S454="","",2*(BIVAR(AA454,-AB454,AC454)-BIVAR(-AA454,-AB454,AC454)))</f>
        <v/>
      </c>
    </row>
    <row r="455" spans="1:31" ht="15.75" customHeight="1" x14ac:dyDescent="0.55000000000000004">
      <c r="A455" s="458"/>
      <c r="B455" s="456"/>
      <c r="C455" s="455"/>
      <c r="D455" s="456"/>
      <c r="E455" s="341" t="str">
        <f t="shared" si="464"/>
        <v/>
      </c>
      <c r="F455" s="322" t="str">
        <f t="shared" si="465"/>
        <v/>
      </c>
      <c r="G455" s="348" t="s">
        <v>2705</v>
      </c>
      <c r="H455" s="455" t="str">
        <f t="shared" si="463"/>
        <v/>
      </c>
      <c r="I455" s="456"/>
      <c r="J455" s="566">
        <f t="shared" si="466"/>
        <v>0</v>
      </c>
      <c r="K455" s="567"/>
      <c r="L455" s="343" t="str">
        <f t="shared" si="467"/>
        <v/>
      </c>
      <c r="M455" s="336" t="str">
        <f t="shared" si="468"/>
        <v/>
      </c>
      <c r="P455" s="209">
        <f t="shared" si="469"/>
        <v>0</v>
      </c>
      <c r="Q455" s="209">
        <f t="shared" si="470"/>
        <v>0</v>
      </c>
      <c r="S455" s="340"/>
      <c r="T455" s="183" t="str">
        <f t="shared" si="471"/>
        <v/>
      </c>
      <c r="U455" s="231" t="str">
        <f t="shared" si="472"/>
        <v/>
      </c>
      <c r="V455" s="341" t="str">
        <f t="shared" si="473"/>
        <v/>
      </c>
      <c r="W455" s="231" t="str">
        <f t="shared" si="474"/>
        <v/>
      </c>
      <c r="X455" s="322" t="str">
        <f t="shared" si="475"/>
        <v/>
      </c>
      <c r="Y455" s="339">
        <f t="shared" si="476"/>
        <v>0</v>
      </c>
      <c r="Z455" s="341" t="str">
        <f t="shared" si="477"/>
        <v/>
      </c>
      <c r="AA455" s="341" t="str">
        <f t="shared" si="478"/>
        <v/>
      </c>
      <c r="AB455" s="322" t="str">
        <f t="shared" si="479"/>
        <v/>
      </c>
      <c r="AC455" s="322" t="str">
        <f t="shared" si="480"/>
        <v/>
      </c>
      <c r="AD455" s="183" t="str">
        <f>IF(S455="","",2*(BIVAR((-AA455),AB455,AC455)-BIVAR(-AA455,-AB455,AC455)))</f>
        <v/>
      </c>
      <c r="AE455" s="184" t="str">
        <f>IF(S455="","",2*(BIVAR(AA455,-AB455,AC455)-BIVAR(-AA455,-AB455,AC455)))</f>
        <v/>
      </c>
    </row>
    <row r="456" spans="1:31" ht="15.75" customHeight="1" x14ac:dyDescent="0.55000000000000004">
      <c r="A456" s="458"/>
      <c r="B456" s="456"/>
      <c r="C456" s="455"/>
      <c r="D456" s="456"/>
      <c r="E456" s="341" t="str">
        <f t="shared" si="464"/>
        <v/>
      </c>
      <c r="F456" s="322" t="str">
        <f t="shared" si="465"/>
        <v/>
      </c>
      <c r="G456" s="348" t="s">
        <v>2706</v>
      </c>
      <c r="H456" s="455" t="str">
        <f t="shared" si="463"/>
        <v/>
      </c>
      <c r="I456" s="456"/>
      <c r="J456" s="566">
        <f t="shared" si="466"/>
        <v>0</v>
      </c>
      <c r="K456" s="567"/>
      <c r="L456" s="343" t="str">
        <f t="shared" si="467"/>
        <v/>
      </c>
      <c r="M456" s="336" t="str">
        <f t="shared" si="468"/>
        <v/>
      </c>
      <c r="P456" s="209">
        <f t="shared" si="469"/>
        <v>0</v>
      </c>
      <c r="Q456" s="209">
        <f t="shared" si="470"/>
        <v>0</v>
      </c>
      <c r="S456" s="340"/>
      <c r="T456" s="183" t="str">
        <f t="shared" si="471"/>
        <v/>
      </c>
      <c r="U456" s="231" t="str">
        <f t="shared" si="472"/>
        <v/>
      </c>
      <c r="V456" s="341" t="str">
        <f t="shared" si="473"/>
        <v/>
      </c>
      <c r="W456" s="231" t="str">
        <f t="shared" si="474"/>
        <v/>
      </c>
      <c r="X456" s="322" t="str">
        <f t="shared" si="475"/>
        <v/>
      </c>
      <c r="Y456" s="339">
        <f t="shared" si="476"/>
        <v>0</v>
      </c>
      <c r="Z456" s="341" t="str">
        <f t="shared" si="477"/>
        <v/>
      </c>
      <c r="AA456" s="341" t="str">
        <f t="shared" si="478"/>
        <v/>
      </c>
      <c r="AB456" s="322" t="str">
        <f t="shared" si="479"/>
        <v/>
      </c>
      <c r="AC456" s="322" t="str">
        <f t="shared" si="480"/>
        <v/>
      </c>
      <c r="AD456" s="183" t="str">
        <f>IF(S456="","",2*(BIVAR((-AA456),AB456,AC456)-BIVAR(-AA456,-AB456,AC456)))</f>
        <v/>
      </c>
      <c r="AE456" s="184" t="str">
        <f>IF(S456="","",2*(BIVAR(AA456,-AB456,AC456)-BIVAR(-AA456,-AB456,AC456)))</f>
        <v/>
      </c>
    </row>
    <row r="457" spans="1:31" ht="15.75" customHeight="1" x14ac:dyDescent="0.55000000000000004">
      <c r="A457" s="458"/>
      <c r="B457" s="456"/>
      <c r="C457" s="455"/>
      <c r="D457" s="456"/>
      <c r="E457" s="341" t="str">
        <f t="shared" si="464"/>
        <v/>
      </c>
      <c r="F457" s="322" t="str">
        <f t="shared" si="465"/>
        <v/>
      </c>
      <c r="G457" s="348" t="s">
        <v>2706</v>
      </c>
      <c r="H457" s="455" t="str">
        <f t="shared" si="463"/>
        <v/>
      </c>
      <c r="I457" s="456"/>
      <c r="J457" s="566">
        <f t="shared" si="466"/>
        <v>0</v>
      </c>
      <c r="K457" s="567"/>
      <c r="L457" s="343" t="str">
        <f t="shared" si="467"/>
        <v/>
      </c>
      <c r="M457" s="336" t="str">
        <f t="shared" si="468"/>
        <v/>
      </c>
      <c r="P457" s="209">
        <f t="shared" si="469"/>
        <v>0</v>
      </c>
      <c r="Q457" s="209">
        <f t="shared" si="470"/>
        <v>0</v>
      </c>
      <c r="S457" s="340"/>
      <c r="T457" s="183" t="str">
        <f t="shared" si="471"/>
        <v/>
      </c>
      <c r="U457" s="231" t="str">
        <f t="shared" si="472"/>
        <v/>
      </c>
      <c r="V457" s="341" t="str">
        <f t="shared" si="473"/>
        <v/>
      </c>
      <c r="W457" s="231" t="str">
        <f t="shared" si="474"/>
        <v/>
      </c>
      <c r="X457" s="322" t="str">
        <f t="shared" si="475"/>
        <v/>
      </c>
      <c r="Y457" s="339">
        <f t="shared" si="476"/>
        <v>0</v>
      </c>
      <c r="Z457" s="341" t="str">
        <f t="shared" si="477"/>
        <v/>
      </c>
      <c r="AA457" s="341" t="str">
        <f t="shared" si="478"/>
        <v/>
      </c>
      <c r="AB457" s="322" t="str">
        <f t="shared" si="479"/>
        <v/>
      </c>
      <c r="AC457" s="322" t="str">
        <f t="shared" si="480"/>
        <v/>
      </c>
      <c r="AD457" s="183" t="str">
        <f>IF(S457="","",2*(BIVAR((-AA457),AB457,AC457)-BIVAR(-AA457,-AB457,AC457)))</f>
        <v/>
      </c>
      <c r="AE457" s="184" t="str">
        <f>IF(S457="","",2*(BIVAR(AA457,-AB457,AC457)-BIVAR(-AA457,-AB457,AC457)))</f>
        <v/>
      </c>
    </row>
    <row r="458" spans="1:31" ht="17.7" thickBot="1" x14ac:dyDescent="0.6">
      <c r="A458" s="425"/>
      <c r="B458" s="424"/>
      <c r="C458" s="424"/>
      <c r="D458" s="424"/>
      <c r="E458" s="347" t="str">
        <f t="shared" si="464"/>
        <v/>
      </c>
      <c r="F458" s="323" t="str">
        <f t="shared" si="465"/>
        <v/>
      </c>
      <c r="G458" s="349" t="s">
        <v>2706</v>
      </c>
      <c r="H458" s="424" t="str">
        <f t="shared" si="463"/>
        <v/>
      </c>
      <c r="I458" s="424"/>
      <c r="J458" s="579">
        <f t="shared" si="466"/>
        <v>0</v>
      </c>
      <c r="K458" s="580"/>
      <c r="L458" s="188" t="str">
        <f t="shared" si="467"/>
        <v/>
      </c>
      <c r="M458" s="337" t="str">
        <f t="shared" si="468"/>
        <v/>
      </c>
      <c r="P458" s="209">
        <f t="shared" si="469"/>
        <v>0</v>
      </c>
      <c r="Q458" s="209">
        <f t="shared" si="470"/>
        <v>0</v>
      </c>
      <c r="S458" s="235"/>
      <c r="T458" s="185" t="str">
        <f t="shared" si="471"/>
        <v/>
      </c>
      <c r="U458" s="232" t="str">
        <f t="shared" si="472"/>
        <v/>
      </c>
      <c r="V458" s="347" t="str">
        <f t="shared" si="473"/>
        <v/>
      </c>
      <c r="W458" s="232" t="str">
        <f t="shared" si="474"/>
        <v/>
      </c>
      <c r="X458" s="323" t="str">
        <f t="shared" si="475"/>
        <v/>
      </c>
      <c r="Y458" s="346">
        <f t="shared" si="476"/>
        <v>0</v>
      </c>
      <c r="Z458" s="347" t="str">
        <f t="shared" si="477"/>
        <v/>
      </c>
      <c r="AA458" s="347" t="str">
        <f t="shared" si="478"/>
        <v/>
      </c>
      <c r="AB458" s="323" t="str">
        <f t="shared" si="479"/>
        <v/>
      </c>
      <c r="AC458" s="323" t="str">
        <f t="shared" si="480"/>
        <v/>
      </c>
      <c r="AD458" s="185" t="str">
        <f>IF(S458="","",2*(BIVAR((-AA458),AB458,AC458)-BIVAR(-AA458,-AB458,AC458)))</f>
        <v/>
      </c>
      <c r="AE458" s="187" t="str">
        <f>IF(S458="","",2*(BIVAR(AA458,-AB458,AC458)-BIVAR(-AA458,-AB458,AC458)))</f>
        <v/>
      </c>
    </row>
    <row r="459" spans="1:31" ht="15.75" customHeight="1" x14ac:dyDescent="0.55000000000000004">
      <c r="A459" s="324"/>
      <c r="B459" s="324"/>
      <c r="C459" s="324"/>
      <c r="D459" s="324"/>
      <c r="E459" s="294"/>
      <c r="F459" s="324"/>
      <c r="G459" s="324"/>
      <c r="H459" s="324"/>
      <c r="I459" s="324"/>
      <c r="J459" s="294"/>
      <c r="K459" s="294"/>
      <c r="L459" s="324"/>
      <c r="M459" s="338"/>
      <c r="P459" s="209"/>
      <c r="Q459" s="209"/>
      <c r="S459" s="355"/>
      <c r="T459" s="295"/>
      <c r="U459" s="356"/>
      <c r="V459" s="294"/>
      <c r="W459" s="356"/>
      <c r="X459" s="324"/>
      <c r="Y459" s="293"/>
      <c r="Z459" s="294"/>
      <c r="AA459" s="294"/>
      <c r="AB459" s="324"/>
      <c r="AC459" s="324"/>
      <c r="AD459" s="295"/>
      <c r="AE459" s="295"/>
    </row>
    <row r="460" spans="1:31" ht="15.75" customHeight="1" thickBot="1" x14ac:dyDescent="0.6"/>
    <row r="461" spans="1:31" ht="18.75" customHeight="1" thickBot="1" x14ac:dyDescent="0.6">
      <c r="A461" s="418" t="s">
        <v>2720</v>
      </c>
      <c r="B461" s="419"/>
      <c r="C461" s="419"/>
      <c r="D461" s="419"/>
      <c r="E461" s="419"/>
      <c r="F461" s="419"/>
      <c r="G461" s="419"/>
      <c r="H461" s="419"/>
      <c r="I461" s="419"/>
      <c r="J461" s="419"/>
      <c r="K461" s="419"/>
      <c r="L461" s="419"/>
      <c r="M461" s="420"/>
      <c r="S461" s="418" t="s">
        <v>2619</v>
      </c>
      <c r="T461" s="419"/>
      <c r="U461" s="419"/>
      <c r="V461" s="419"/>
      <c r="W461" s="419"/>
      <c r="X461" s="419"/>
      <c r="Y461" s="419"/>
      <c r="Z461" s="419"/>
      <c r="AA461" s="419"/>
      <c r="AB461" s="419"/>
      <c r="AC461" s="419"/>
      <c r="AD461" s="419"/>
      <c r="AE461" s="420"/>
    </row>
    <row r="462" spans="1:31" ht="49.5" customHeight="1" thickBot="1" x14ac:dyDescent="0.6">
      <c r="A462" s="470" t="s">
        <v>0</v>
      </c>
      <c r="B462" s="471"/>
      <c r="C462" s="472" t="s">
        <v>2</v>
      </c>
      <c r="D462" s="471"/>
      <c r="E462" s="320" t="s">
        <v>1771</v>
      </c>
      <c r="F462" s="320" t="s">
        <v>1772</v>
      </c>
      <c r="G462" s="320" t="s">
        <v>1</v>
      </c>
      <c r="H462" s="472" t="s">
        <v>3</v>
      </c>
      <c r="I462" s="471"/>
      <c r="J462" s="472" t="s">
        <v>5</v>
      </c>
      <c r="K462" s="471"/>
      <c r="L462" s="182" t="s">
        <v>2623</v>
      </c>
      <c r="M462" s="27" t="s">
        <v>2621</v>
      </c>
      <c r="P462" s="99" t="s">
        <v>58</v>
      </c>
      <c r="Q462" s="99" t="s">
        <v>59</v>
      </c>
      <c r="S462" s="210" t="s">
        <v>2607</v>
      </c>
      <c r="T462" s="211" t="s">
        <v>2608</v>
      </c>
      <c r="U462" s="211" t="s">
        <v>2609</v>
      </c>
      <c r="V462" s="211" t="s">
        <v>2610</v>
      </c>
      <c r="W462" s="211" t="s">
        <v>2611</v>
      </c>
      <c r="X462" s="211" t="s">
        <v>2620</v>
      </c>
      <c r="Y462" s="211" t="s">
        <v>2613</v>
      </c>
      <c r="Z462" s="211" t="s">
        <v>2612</v>
      </c>
      <c r="AA462" s="211" t="s">
        <v>2614</v>
      </c>
      <c r="AB462" s="211" t="s">
        <v>2615</v>
      </c>
      <c r="AC462" s="211" t="s">
        <v>2616</v>
      </c>
      <c r="AD462" s="211" t="s">
        <v>2617</v>
      </c>
      <c r="AE462" s="212" t="s">
        <v>2618</v>
      </c>
    </row>
    <row r="463" spans="1:31" ht="15.75" customHeight="1" x14ac:dyDescent="0.55000000000000004">
      <c r="A463" s="458"/>
      <c r="B463" s="456"/>
      <c r="C463" s="455"/>
      <c r="D463" s="456"/>
      <c r="E463" s="389" t="str">
        <f>IF(A463="","",(2*$K$81*(1/SQRT(3)))+((0.0016%*ABS(A463))+0.000001450377377))</f>
        <v/>
      </c>
      <c r="F463" s="322" t="str">
        <f>IF(A463="","",ROUND(((A463+S463)-(A463-S463))/(2*E463),1)&amp;":1")</f>
        <v/>
      </c>
      <c r="G463" s="322" t="s">
        <v>2701</v>
      </c>
      <c r="H463" s="455" t="str">
        <f t="shared" ref="H463:H469" si="481">IF(A463="","",A463-C463)</f>
        <v/>
      </c>
      <c r="I463" s="456"/>
      <c r="J463" s="566">
        <f>IF(X463&lt;4,Y463,S463)</f>
        <v>0</v>
      </c>
      <c r="K463" s="567"/>
      <c r="L463" s="343" t="str">
        <f>IF(AD463="","",IF(AD463&lt;2%,"&lt; 2%", "&gt; 2%"))</f>
        <v/>
      </c>
      <c r="M463" s="336" t="str">
        <f>IF(H463="","",IF(ABS(H463)+ABS(E463)&lt;ABS(J463),"Pass",IF(ABS(H463)-ABS(E463)&gt;ABS(J463),"Fail",IF(AND(ABS(H463)+ABS(E463)&gt;ABS(J463),ABS(H463)-ABS(E463)&lt;ABS(J463)),"-",""))))</f>
        <v/>
      </c>
      <c r="P463" s="209">
        <f>IF(X463&lt;4,-Y463,-S463)</f>
        <v>0</v>
      </c>
      <c r="Q463" s="209">
        <f>IF(X463&lt;4,Y463,S463)</f>
        <v>0</v>
      </c>
      <c r="S463" s="236"/>
      <c r="T463" s="213"/>
      <c r="U463" s="237"/>
      <c r="V463" s="214" t="str">
        <f>IF(S463="","",_xlfn.NORM.S.INV((1+T463)/2))</f>
        <v/>
      </c>
      <c r="W463" s="237" t="str">
        <f>IF(S463="","",SQRT((S463/V463)^2-U463^2))</f>
        <v/>
      </c>
      <c r="X463" s="321" t="str">
        <f>IF(S463="","",ROUND(((A463+S463)-(A463-S463))/(2*E463),1))</f>
        <v/>
      </c>
      <c r="Y463" s="239">
        <f>IF(X463&gt;=4,S463,S463-U463*(1.04-EXP(0.38*LN(X463)-0.54)))</f>
        <v>0</v>
      </c>
      <c r="Z463" s="214" t="str">
        <f>IF(S463="","",SQRT(W463^2+U463^2))</f>
        <v/>
      </c>
      <c r="AA463" s="214" t="str">
        <f>IF(S463="","",S463/W463)</f>
        <v/>
      </c>
      <c r="AB463" s="321" t="str">
        <f>IF(S463="","",Y463/Z463)</f>
        <v/>
      </c>
      <c r="AC463" s="321" t="str">
        <f>IF(S463="","",W463/Z463)</f>
        <v/>
      </c>
      <c r="AD463" s="213" t="str">
        <f>IF(S463="","",2*(BIVAR((-AA463),AB463,AC463)-BIVAR(-AA463,-AB463,AC463)))</f>
        <v/>
      </c>
      <c r="AE463" s="215" t="str">
        <f>IF(S463="","",2*(BIVAR(AA463,-AB463,AC463)-BIVAR(-AA463,-AB463,AC463)))</f>
        <v/>
      </c>
    </row>
    <row r="464" spans="1:31" ht="15.75" customHeight="1" x14ac:dyDescent="0.55000000000000004">
      <c r="A464" s="458"/>
      <c r="B464" s="456"/>
      <c r="C464" s="455"/>
      <c r="D464" s="456"/>
      <c r="E464" s="341" t="str">
        <f t="shared" ref="E464:E469" si="482">IF(A464="","",(2*$K$81*(1/SQRT(3)))+((0.0016%*ABS(A464))+0.000001450377377))</f>
        <v/>
      </c>
      <c r="F464" s="322" t="str">
        <f t="shared" ref="F464:F469" si="483">IF(A464="","",ROUND(((A464+S464)-(A464-S464))/(2*E464),1)&amp;":1")</f>
        <v/>
      </c>
      <c r="G464" s="322" t="s">
        <v>2701</v>
      </c>
      <c r="H464" s="455" t="str">
        <f t="shared" si="481"/>
        <v/>
      </c>
      <c r="I464" s="456"/>
      <c r="J464" s="566">
        <f t="shared" ref="J464:J469" si="484">IF(X464&lt;4,Y464,S464)</f>
        <v>0</v>
      </c>
      <c r="K464" s="567"/>
      <c r="L464" s="343" t="str">
        <f t="shared" ref="L464:L469" si="485">IF(AD464="","",IF(AD464&lt;2%,"&lt; 2%", "&gt; 2%"))</f>
        <v/>
      </c>
      <c r="M464" s="336" t="str">
        <f t="shared" ref="M464:M469" si="486">IF(H464="","",IF(ABS(H464)+ABS(E464)&lt;ABS(J464),"Pass",IF(ABS(H464)-ABS(E464)&gt;ABS(J464),"Fail",IF(AND(ABS(H464)+ABS(E464)&gt;ABS(J464),ABS(H464)-ABS(E464)&lt;ABS(J464)),"-",""))))</f>
        <v/>
      </c>
      <c r="P464" s="209">
        <f t="shared" ref="P464:P469" si="487">IF(X464&lt;4,-Y464,-S464)</f>
        <v>0</v>
      </c>
      <c r="Q464" s="209">
        <f t="shared" ref="Q464:Q469" si="488">IF(X464&lt;4,Y464,S464)</f>
        <v>0</v>
      </c>
      <c r="S464" s="340"/>
      <c r="T464" s="183" t="str">
        <f t="shared" ref="T464:T469" si="489">IF(S464="","",95%)</f>
        <v/>
      </c>
      <c r="U464" s="231" t="str">
        <f t="shared" ref="U464:U469" si="490">IF(S464="","",E464)</f>
        <v/>
      </c>
      <c r="V464" s="341" t="str">
        <f t="shared" ref="V464:V469" si="491">IF(S464="","",_xlfn.NORM.S.INV((1+T464)/2))</f>
        <v/>
      </c>
      <c r="W464" s="231" t="str">
        <f t="shared" ref="W464:W469" si="492">IF(S464="","",SQRT((S464/V464)^2-U464^2))</f>
        <v/>
      </c>
      <c r="X464" s="322" t="str">
        <f t="shared" ref="X464:X469" si="493">IF(S464="","",ROUND(((A464+S464)-(A464-S464))/(2*E464),1))</f>
        <v/>
      </c>
      <c r="Y464" s="339">
        <f t="shared" ref="Y464:Y469" si="494">IF(X464&gt;=4,S464,S464-U464*(1.04-EXP(0.38*LN(X464)-0.54)))</f>
        <v>0</v>
      </c>
      <c r="Z464" s="341" t="str">
        <f t="shared" ref="Z464:Z469" si="495">IF(S464="","",SQRT(W464^2+U464^2))</f>
        <v/>
      </c>
      <c r="AA464" s="341" t="str">
        <f t="shared" ref="AA464:AA469" si="496">IF(S464="","",S464/W464)</f>
        <v/>
      </c>
      <c r="AB464" s="322" t="str">
        <f t="shared" ref="AB464:AB469" si="497">IF(S464="","",Y464/Z464)</f>
        <v/>
      </c>
      <c r="AC464" s="322" t="str">
        <f t="shared" ref="AC464:AC469" si="498">IF(S464="","",W464/Z464)</f>
        <v/>
      </c>
      <c r="AD464" s="183" t="str">
        <f>IF(S464="","",2*(BIVAR((-AA464),AB464,AC464)-BIVAR(-AA464,-AB464,AC464)))</f>
        <v/>
      </c>
      <c r="AE464" s="184" t="str">
        <f>IF(S464="","",2*(BIVAR(AA464,-AB464,AC464)-BIVAR(-AA464,-AB464,AC464)))</f>
        <v/>
      </c>
    </row>
    <row r="465" spans="1:31" ht="15.75" customHeight="1" x14ac:dyDescent="0.55000000000000004">
      <c r="A465" s="458"/>
      <c r="B465" s="456"/>
      <c r="C465" s="455"/>
      <c r="D465" s="456"/>
      <c r="E465" s="341" t="str">
        <f t="shared" si="482"/>
        <v/>
      </c>
      <c r="F465" s="322" t="str">
        <f t="shared" si="483"/>
        <v/>
      </c>
      <c r="G465" s="322" t="s">
        <v>2702</v>
      </c>
      <c r="H465" s="455" t="str">
        <f t="shared" si="481"/>
        <v/>
      </c>
      <c r="I465" s="456"/>
      <c r="J465" s="566">
        <f t="shared" si="484"/>
        <v>0</v>
      </c>
      <c r="K465" s="567"/>
      <c r="L465" s="343" t="str">
        <f t="shared" si="485"/>
        <v/>
      </c>
      <c r="M465" s="336" t="str">
        <f t="shared" si="486"/>
        <v/>
      </c>
      <c r="P465" s="209">
        <f t="shared" si="487"/>
        <v>0</v>
      </c>
      <c r="Q465" s="209">
        <f t="shared" si="488"/>
        <v>0</v>
      </c>
      <c r="S465" s="340"/>
      <c r="T465" s="183" t="str">
        <f t="shared" si="489"/>
        <v/>
      </c>
      <c r="U465" s="231" t="str">
        <f t="shared" si="490"/>
        <v/>
      </c>
      <c r="V465" s="341" t="str">
        <f t="shared" si="491"/>
        <v/>
      </c>
      <c r="W465" s="231" t="str">
        <f t="shared" si="492"/>
        <v/>
      </c>
      <c r="X465" s="322" t="str">
        <f t="shared" si="493"/>
        <v/>
      </c>
      <c r="Y465" s="339">
        <f t="shared" si="494"/>
        <v>0</v>
      </c>
      <c r="Z465" s="341" t="str">
        <f t="shared" si="495"/>
        <v/>
      </c>
      <c r="AA465" s="341" t="str">
        <f t="shared" si="496"/>
        <v/>
      </c>
      <c r="AB465" s="322" t="str">
        <f t="shared" si="497"/>
        <v/>
      </c>
      <c r="AC465" s="322" t="str">
        <f t="shared" si="498"/>
        <v/>
      </c>
      <c r="AD465" s="183" t="str">
        <f>IF(S465="","",2*(BIVAR((-AA465),AB465,AC465)-BIVAR(-AA465,-AB465,AC465)))</f>
        <v/>
      </c>
      <c r="AE465" s="184" t="str">
        <f>IF(S465="","",2*(BIVAR(AA465,-AB465,AC465)-BIVAR(-AA465,-AB465,AC465)))</f>
        <v/>
      </c>
    </row>
    <row r="466" spans="1:31" ht="15.75" customHeight="1" x14ac:dyDescent="0.55000000000000004">
      <c r="A466" s="458"/>
      <c r="B466" s="456"/>
      <c r="C466" s="455"/>
      <c r="D466" s="456"/>
      <c r="E466" s="341" t="str">
        <f t="shared" si="482"/>
        <v/>
      </c>
      <c r="F466" s="322" t="str">
        <f t="shared" si="483"/>
        <v/>
      </c>
      <c r="G466" s="322" t="s">
        <v>2702</v>
      </c>
      <c r="H466" s="455" t="str">
        <f t="shared" si="481"/>
        <v/>
      </c>
      <c r="I466" s="456"/>
      <c r="J466" s="566">
        <f t="shared" si="484"/>
        <v>0</v>
      </c>
      <c r="K466" s="567"/>
      <c r="L466" s="343" t="str">
        <f t="shared" si="485"/>
        <v/>
      </c>
      <c r="M466" s="336" t="str">
        <f t="shared" si="486"/>
        <v/>
      </c>
      <c r="P466" s="209">
        <f t="shared" si="487"/>
        <v>0</v>
      </c>
      <c r="Q466" s="209">
        <f t="shared" si="488"/>
        <v>0</v>
      </c>
      <c r="S466" s="340"/>
      <c r="T466" s="183" t="str">
        <f t="shared" si="489"/>
        <v/>
      </c>
      <c r="U466" s="231" t="str">
        <f t="shared" si="490"/>
        <v/>
      </c>
      <c r="V466" s="341" t="str">
        <f t="shared" si="491"/>
        <v/>
      </c>
      <c r="W466" s="231" t="str">
        <f t="shared" si="492"/>
        <v/>
      </c>
      <c r="X466" s="322" t="str">
        <f t="shared" si="493"/>
        <v/>
      </c>
      <c r="Y466" s="339">
        <f t="shared" si="494"/>
        <v>0</v>
      </c>
      <c r="Z466" s="341" t="str">
        <f t="shared" si="495"/>
        <v/>
      </c>
      <c r="AA466" s="341" t="str">
        <f t="shared" si="496"/>
        <v/>
      </c>
      <c r="AB466" s="322" t="str">
        <f t="shared" si="497"/>
        <v/>
      </c>
      <c r="AC466" s="322" t="str">
        <f t="shared" si="498"/>
        <v/>
      </c>
      <c r="AD466" s="183" t="str">
        <f>IF(S466="","",2*(BIVAR((-AA466),AB466,AC466)-BIVAR(-AA466,-AB466,AC466)))</f>
        <v/>
      </c>
      <c r="AE466" s="184" t="str">
        <f>IF(S466="","",2*(BIVAR(AA466,-AB466,AC466)-BIVAR(-AA466,-AB466,AC466)))</f>
        <v/>
      </c>
    </row>
    <row r="467" spans="1:31" ht="15.75" customHeight="1" x14ac:dyDescent="0.55000000000000004">
      <c r="A467" s="458"/>
      <c r="B467" s="456"/>
      <c r="C467" s="455"/>
      <c r="D467" s="456"/>
      <c r="E467" s="341" t="str">
        <f t="shared" si="482"/>
        <v/>
      </c>
      <c r="F467" s="322" t="str">
        <f t="shared" si="483"/>
        <v/>
      </c>
      <c r="G467" s="322" t="s">
        <v>2702</v>
      </c>
      <c r="H467" s="455" t="str">
        <f t="shared" si="481"/>
        <v/>
      </c>
      <c r="I467" s="456"/>
      <c r="J467" s="566">
        <f t="shared" si="484"/>
        <v>0</v>
      </c>
      <c r="K467" s="567"/>
      <c r="L467" s="343" t="str">
        <f t="shared" si="485"/>
        <v/>
      </c>
      <c r="M467" s="336" t="str">
        <f t="shared" si="486"/>
        <v/>
      </c>
      <c r="P467" s="209">
        <f t="shared" si="487"/>
        <v>0</v>
      </c>
      <c r="Q467" s="209">
        <f t="shared" si="488"/>
        <v>0</v>
      </c>
      <c r="S467" s="340"/>
      <c r="T467" s="183" t="str">
        <f t="shared" si="489"/>
        <v/>
      </c>
      <c r="U467" s="231" t="str">
        <f t="shared" si="490"/>
        <v/>
      </c>
      <c r="V467" s="341" t="str">
        <f t="shared" si="491"/>
        <v/>
      </c>
      <c r="W467" s="231" t="str">
        <f t="shared" si="492"/>
        <v/>
      </c>
      <c r="X467" s="322" t="str">
        <f t="shared" si="493"/>
        <v/>
      </c>
      <c r="Y467" s="339">
        <f t="shared" si="494"/>
        <v>0</v>
      </c>
      <c r="Z467" s="341" t="str">
        <f t="shared" si="495"/>
        <v/>
      </c>
      <c r="AA467" s="341" t="str">
        <f t="shared" si="496"/>
        <v/>
      </c>
      <c r="AB467" s="322" t="str">
        <f t="shared" si="497"/>
        <v/>
      </c>
      <c r="AC467" s="322" t="str">
        <f t="shared" si="498"/>
        <v/>
      </c>
      <c r="AD467" s="183" t="str">
        <f>IF(S467="","",2*(BIVAR((-AA467),AB467,AC467)-BIVAR(-AA467,-AB467,AC467)))</f>
        <v/>
      </c>
      <c r="AE467" s="184" t="str">
        <f>IF(S467="","",2*(BIVAR(AA467,-AB467,AC467)-BIVAR(-AA467,-AB467,AC467)))</f>
        <v/>
      </c>
    </row>
    <row r="468" spans="1:31" ht="15.75" customHeight="1" x14ac:dyDescent="0.55000000000000004">
      <c r="A468" s="458"/>
      <c r="B468" s="456"/>
      <c r="C468" s="455"/>
      <c r="D468" s="456"/>
      <c r="E468" s="341" t="str">
        <f t="shared" si="482"/>
        <v/>
      </c>
      <c r="F468" s="322" t="str">
        <f t="shared" si="483"/>
        <v/>
      </c>
      <c r="G468" s="322" t="s">
        <v>2702</v>
      </c>
      <c r="H468" s="455" t="str">
        <f t="shared" si="481"/>
        <v/>
      </c>
      <c r="I468" s="456"/>
      <c r="J468" s="566">
        <f t="shared" si="484"/>
        <v>0</v>
      </c>
      <c r="K468" s="567"/>
      <c r="L468" s="343" t="str">
        <f t="shared" si="485"/>
        <v/>
      </c>
      <c r="M468" s="336" t="str">
        <f t="shared" si="486"/>
        <v/>
      </c>
      <c r="P468" s="209">
        <f t="shared" si="487"/>
        <v>0</v>
      </c>
      <c r="Q468" s="209">
        <f t="shared" si="488"/>
        <v>0</v>
      </c>
      <c r="S468" s="340"/>
      <c r="T468" s="183" t="str">
        <f t="shared" si="489"/>
        <v/>
      </c>
      <c r="U468" s="231" t="str">
        <f t="shared" si="490"/>
        <v/>
      </c>
      <c r="V468" s="341" t="str">
        <f t="shared" si="491"/>
        <v/>
      </c>
      <c r="W468" s="231" t="str">
        <f t="shared" si="492"/>
        <v/>
      </c>
      <c r="X468" s="322" t="str">
        <f t="shared" si="493"/>
        <v/>
      </c>
      <c r="Y468" s="339">
        <f t="shared" si="494"/>
        <v>0</v>
      </c>
      <c r="Z468" s="341" t="str">
        <f t="shared" si="495"/>
        <v/>
      </c>
      <c r="AA468" s="341" t="str">
        <f t="shared" si="496"/>
        <v/>
      </c>
      <c r="AB468" s="322" t="str">
        <f t="shared" si="497"/>
        <v/>
      </c>
      <c r="AC468" s="322" t="str">
        <f t="shared" si="498"/>
        <v/>
      </c>
      <c r="AD468" s="183" t="str">
        <f>IF(S468="","",2*(BIVAR((-AA468),AB468,AC468)-BIVAR(-AA468,-AB468,AC468)))</f>
        <v/>
      </c>
      <c r="AE468" s="184" t="str">
        <f>IF(S468="","",2*(BIVAR(AA468,-AB468,AC468)-BIVAR(-AA468,-AB468,AC468)))</f>
        <v/>
      </c>
    </row>
    <row r="469" spans="1:31" ht="17.7" thickBot="1" x14ac:dyDescent="0.6">
      <c r="A469" s="425"/>
      <c r="B469" s="424"/>
      <c r="C469" s="424"/>
      <c r="D469" s="424"/>
      <c r="E469" s="347" t="str">
        <f t="shared" si="482"/>
        <v/>
      </c>
      <c r="F469" s="323" t="str">
        <f t="shared" si="483"/>
        <v/>
      </c>
      <c r="G469" s="323" t="s">
        <v>2752</v>
      </c>
      <c r="H469" s="424" t="str">
        <f t="shared" si="481"/>
        <v/>
      </c>
      <c r="I469" s="424"/>
      <c r="J469" s="579">
        <f t="shared" si="484"/>
        <v>0</v>
      </c>
      <c r="K469" s="580"/>
      <c r="L469" s="188" t="str">
        <f t="shared" si="485"/>
        <v/>
      </c>
      <c r="M469" s="337" t="str">
        <f t="shared" si="486"/>
        <v/>
      </c>
      <c r="P469" s="209">
        <f t="shared" si="487"/>
        <v>0</v>
      </c>
      <c r="Q469" s="209">
        <f t="shared" si="488"/>
        <v>0</v>
      </c>
      <c r="S469" s="235"/>
      <c r="T469" s="185" t="str">
        <f t="shared" si="489"/>
        <v/>
      </c>
      <c r="U469" s="232" t="str">
        <f t="shared" si="490"/>
        <v/>
      </c>
      <c r="V469" s="347" t="str">
        <f t="shared" si="491"/>
        <v/>
      </c>
      <c r="W469" s="232" t="str">
        <f t="shared" si="492"/>
        <v/>
      </c>
      <c r="X469" s="323" t="str">
        <f t="shared" si="493"/>
        <v/>
      </c>
      <c r="Y469" s="346">
        <f t="shared" si="494"/>
        <v>0</v>
      </c>
      <c r="Z469" s="347" t="str">
        <f t="shared" si="495"/>
        <v/>
      </c>
      <c r="AA469" s="347" t="str">
        <f t="shared" si="496"/>
        <v/>
      </c>
      <c r="AB469" s="323" t="str">
        <f t="shared" si="497"/>
        <v/>
      </c>
      <c r="AC469" s="323" t="str">
        <f t="shared" si="498"/>
        <v/>
      </c>
      <c r="AD469" s="185" t="str">
        <f>IF(S469="","",2*(BIVAR((-AA469),AB469,AC469)-BIVAR(-AA469,-AB469,AC469)))</f>
        <v/>
      </c>
      <c r="AE469" s="187" t="str">
        <f>IF(S469="","",2*(BIVAR(AA469,-AB469,AC469)-BIVAR(-AA469,-AB469,AC469)))</f>
        <v/>
      </c>
    </row>
    <row r="470" spans="1:31" ht="15.75" customHeight="1" x14ac:dyDescent="0.55000000000000004">
      <c r="A470" s="324"/>
      <c r="B470" s="324"/>
      <c r="C470" s="324"/>
      <c r="D470" s="324"/>
      <c r="E470" s="294"/>
      <c r="F470" s="324"/>
      <c r="G470" s="324"/>
      <c r="H470" s="324"/>
      <c r="I470" s="324"/>
      <c r="J470" s="294"/>
      <c r="K470" s="294"/>
      <c r="L470" s="324"/>
      <c r="M470" s="338"/>
      <c r="P470" s="209"/>
      <c r="Q470" s="209"/>
      <c r="S470" s="355"/>
      <c r="T470" s="295"/>
      <c r="U470" s="356"/>
      <c r="V470" s="294"/>
      <c r="W470" s="356"/>
      <c r="X470" s="324"/>
      <c r="Y470" s="293"/>
      <c r="Z470" s="294"/>
      <c r="AA470" s="294"/>
      <c r="AB470" s="324"/>
      <c r="AC470" s="324"/>
      <c r="AD470" s="295"/>
      <c r="AE470" s="295"/>
    </row>
    <row r="471" spans="1:31" ht="15.75" customHeight="1" thickBot="1" x14ac:dyDescent="0.6"/>
    <row r="472" spans="1:31" ht="18.75" customHeight="1" thickBot="1" x14ac:dyDescent="0.6">
      <c r="A472" s="418" t="s">
        <v>2778</v>
      </c>
      <c r="B472" s="419"/>
      <c r="C472" s="419"/>
      <c r="D472" s="419"/>
      <c r="E472" s="419"/>
      <c r="F472" s="419"/>
      <c r="G472" s="419"/>
      <c r="H472" s="419"/>
      <c r="I472" s="419"/>
      <c r="J472" s="419"/>
      <c r="K472" s="419"/>
      <c r="L472" s="419"/>
      <c r="M472" s="420"/>
      <c r="S472" s="418" t="s">
        <v>2619</v>
      </c>
      <c r="T472" s="419"/>
      <c r="U472" s="419"/>
      <c r="V472" s="419"/>
      <c r="W472" s="419"/>
      <c r="X472" s="419"/>
      <c r="Y472" s="419"/>
      <c r="Z472" s="419"/>
      <c r="AA472" s="419"/>
      <c r="AB472" s="419"/>
      <c r="AC472" s="419"/>
      <c r="AD472" s="419"/>
      <c r="AE472" s="420"/>
    </row>
    <row r="473" spans="1:31" ht="49.5" customHeight="1" thickBot="1" x14ac:dyDescent="0.6">
      <c r="A473" s="470" t="s">
        <v>0</v>
      </c>
      <c r="B473" s="471"/>
      <c r="C473" s="472" t="s">
        <v>2</v>
      </c>
      <c r="D473" s="471"/>
      <c r="E473" s="320" t="s">
        <v>1771</v>
      </c>
      <c r="F473" s="320" t="s">
        <v>1772</v>
      </c>
      <c r="G473" s="320" t="s">
        <v>1</v>
      </c>
      <c r="H473" s="472" t="s">
        <v>3</v>
      </c>
      <c r="I473" s="471"/>
      <c r="J473" s="472" t="s">
        <v>5</v>
      </c>
      <c r="K473" s="471"/>
      <c r="L473" s="182" t="s">
        <v>2623</v>
      </c>
      <c r="M473" s="27" t="s">
        <v>2621</v>
      </c>
      <c r="P473" s="99" t="s">
        <v>58</v>
      </c>
      <c r="Q473" s="99" t="s">
        <v>59</v>
      </c>
      <c r="S473" s="210" t="s">
        <v>2607</v>
      </c>
      <c r="T473" s="211" t="s">
        <v>2608</v>
      </c>
      <c r="U473" s="211" t="s">
        <v>2609</v>
      </c>
      <c r="V473" s="211" t="s">
        <v>2610</v>
      </c>
      <c r="W473" s="211" t="s">
        <v>2611</v>
      </c>
      <c r="X473" s="211" t="s">
        <v>2620</v>
      </c>
      <c r="Y473" s="211" t="s">
        <v>2613</v>
      </c>
      <c r="Z473" s="211" t="s">
        <v>2612</v>
      </c>
      <c r="AA473" s="211" t="s">
        <v>2614</v>
      </c>
      <c r="AB473" s="211" t="s">
        <v>2615</v>
      </c>
      <c r="AC473" s="211" t="s">
        <v>2616</v>
      </c>
      <c r="AD473" s="211" t="s">
        <v>2617</v>
      </c>
      <c r="AE473" s="212" t="s">
        <v>2618</v>
      </c>
    </row>
    <row r="474" spans="1:31" ht="15.75" customHeight="1" x14ac:dyDescent="0.55000000000000004">
      <c r="A474" s="458"/>
      <c r="B474" s="456"/>
      <c r="C474" s="455"/>
      <c r="D474" s="456"/>
      <c r="E474" s="389" t="str">
        <f>IF(A474="","",(2*$K$81*(1/SQRT(3)))+((0.0016%*ABS(A474))+0.000001450377377))</f>
        <v/>
      </c>
      <c r="F474" s="322" t="str">
        <f t="shared" ref="F474:F499" si="499">IF(A474="","",ROUND(((A474+S474)-(A474-S474))/(2*E474),1)&amp;":1")</f>
        <v/>
      </c>
      <c r="G474" s="322" t="s">
        <v>2755</v>
      </c>
      <c r="H474" s="455" t="str">
        <f t="shared" ref="H474:H490" si="500">IF(A474="","",A474-C474)</f>
        <v/>
      </c>
      <c r="I474" s="456"/>
      <c r="J474" s="566">
        <f t="shared" ref="J474:J499" si="501">IF(X474&lt;4,Y474,S474)</f>
        <v>0</v>
      </c>
      <c r="K474" s="567"/>
      <c r="L474" s="343" t="str">
        <f t="shared" ref="L474:L499" si="502">IF(AD474="","",IF(AD474&lt;2%,"&lt; 2%", "&gt; 2%"))</f>
        <v/>
      </c>
      <c r="M474" s="336" t="str">
        <f t="shared" ref="M474:M499" si="503">IF(H474="","",IF(ABS(H474)+ABS(E474)&lt;ABS(J474),"Pass",IF(ABS(H474)-ABS(E474)&gt;ABS(J474),"Fail",IF(AND(ABS(H474)+ABS(E474)&gt;ABS(J474),ABS(H474)-ABS(E474)&lt;ABS(J474)),"-",""))))</f>
        <v/>
      </c>
      <c r="P474" s="209">
        <f t="shared" ref="P474:P499" si="504">IF(X474&lt;4,-Y474,-S474)</f>
        <v>0</v>
      </c>
      <c r="Q474" s="209">
        <f t="shared" ref="Q474:Q499" si="505">IF(X474&lt;4,Y474,S474)</f>
        <v>0</v>
      </c>
      <c r="S474" s="236"/>
      <c r="T474" s="213"/>
      <c r="U474" s="237"/>
      <c r="V474" s="214" t="str">
        <f t="shared" ref="V474:V499" si="506">IF(S474="","",_xlfn.NORM.S.INV((1+T474)/2))</f>
        <v/>
      </c>
      <c r="W474" s="237" t="str">
        <f t="shared" ref="W474:W499" si="507">IF(S474="","",SQRT((S474/V474)^2-U474^2))</f>
        <v/>
      </c>
      <c r="X474" s="321" t="str">
        <f t="shared" ref="X474:X499" si="508">IF(S474="","",ROUND(((A474+S474)-(A474-S474))/(2*E474),1))</f>
        <v/>
      </c>
      <c r="Y474" s="239">
        <f t="shared" ref="Y474:Y499" si="509">IF(X474&gt;=4,S474,S474-U474*(1.04-EXP(0.38*LN(X474)-0.54)))</f>
        <v>0</v>
      </c>
      <c r="Z474" s="214" t="str">
        <f t="shared" ref="Z474:Z499" si="510">IF(S474="","",SQRT(W474^2+U474^2))</f>
        <v/>
      </c>
      <c r="AA474" s="214" t="str">
        <f t="shared" ref="AA474:AA499" si="511">IF(S474="","",S474/W474)</f>
        <v/>
      </c>
      <c r="AB474" s="321" t="str">
        <f t="shared" ref="AB474:AB499" si="512">IF(S474="","",Y474/Z474)</f>
        <v/>
      </c>
      <c r="AC474" s="321" t="str">
        <f t="shared" ref="AC474:AC499" si="513">IF(S474="","",W474/Z474)</f>
        <v/>
      </c>
      <c r="AD474" s="213" t="str">
        <f>IF(S474="","",2*(BIVAR((-AA474),AB474,AC474)-BIVAR(-AA474,-AB474,AC474)))</f>
        <v/>
      </c>
      <c r="AE474" s="215" t="str">
        <f>IF(S474="","",2*(BIVAR(AA474,-AB474,AC474)-BIVAR(-AA474,-AB474,AC474)))</f>
        <v/>
      </c>
    </row>
    <row r="475" spans="1:31" ht="15.75" customHeight="1" x14ac:dyDescent="0.55000000000000004">
      <c r="A475" s="458"/>
      <c r="B475" s="456"/>
      <c r="C475" s="455"/>
      <c r="D475" s="456"/>
      <c r="E475" s="341" t="str">
        <f t="shared" ref="E475:E499" si="514">IF(A475="","",(2*$K$81*(1/SQRT(3)))+((0.0016%*ABS(A475))+0.000001450377377))</f>
        <v/>
      </c>
      <c r="F475" s="322" t="str">
        <f t="shared" si="499"/>
        <v/>
      </c>
      <c r="G475" s="322" t="s">
        <v>2756</v>
      </c>
      <c r="H475" s="455" t="str">
        <f t="shared" si="500"/>
        <v/>
      </c>
      <c r="I475" s="456"/>
      <c r="J475" s="566">
        <f t="shared" si="501"/>
        <v>0</v>
      </c>
      <c r="K475" s="567"/>
      <c r="L475" s="343" t="str">
        <f t="shared" si="502"/>
        <v/>
      </c>
      <c r="M475" s="336" t="str">
        <f t="shared" si="503"/>
        <v/>
      </c>
      <c r="P475" s="209">
        <f t="shared" si="504"/>
        <v>0</v>
      </c>
      <c r="Q475" s="209">
        <f t="shared" si="505"/>
        <v>0</v>
      </c>
      <c r="S475" s="340"/>
      <c r="T475" s="183" t="str">
        <f t="shared" ref="T475:T499" si="515">IF(S475="","",95%)</f>
        <v/>
      </c>
      <c r="U475" s="231" t="str">
        <f t="shared" ref="U475:U499" si="516">IF(S475="","",E475)</f>
        <v/>
      </c>
      <c r="V475" s="341" t="str">
        <f t="shared" si="506"/>
        <v/>
      </c>
      <c r="W475" s="231" t="str">
        <f t="shared" si="507"/>
        <v/>
      </c>
      <c r="X475" s="322" t="str">
        <f t="shared" si="508"/>
        <v/>
      </c>
      <c r="Y475" s="339">
        <f t="shared" si="509"/>
        <v>0</v>
      </c>
      <c r="Z475" s="341" t="str">
        <f t="shared" si="510"/>
        <v/>
      </c>
      <c r="AA475" s="341" t="str">
        <f t="shared" si="511"/>
        <v/>
      </c>
      <c r="AB475" s="322" t="str">
        <f t="shared" si="512"/>
        <v/>
      </c>
      <c r="AC475" s="322" t="str">
        <f t="shared" si="513"/>
        <v/>
      </c>
      <c r="AD475" s="183" t="str">
        <f>IF(S475="","",2*(BIVAR((-AA475),AB475,AC475)-BIVAR(-AA475,-AB475,AC475)))</f>
        <v/>
      </c>
      <c r="AE475" s="184" t="str">
        <f>IF(S475="","",2*(BIVAR(AA475,-AB475,AC475)-BIVAR(-AA475,-AB475,AC475)))</f>
        <v/>
      </c>
    </row>
    <row r="476" spans="1:31" ht="15.75" customHeight="1" x14ac:dyDescent="0.55000000000000004">
      <c r="A476" s="458"/>
      <c r="B476" s="456"/>
      <c r="C476" s="455"/>
      <c r="D476" s="456"/>
      <c r="E476" s="341" t="str">
        <f t="shared" si="514"/>
        <v/>
      </c>
      <c r="F476" s="322" t="str">
        <f t="shared" si="499"/>
        <v/>
      </c>
      <c r="G476" s="322" t="s">
        <v>2710</v>
      </c>
      <c r="H476" s="455" t="str">
        <f t="shared" si="500"/>
        <v/>
      </c>
      <c r="I476" s="456"/>
      <c r="J476" s="566">
        <f t="shared" si="501"/>
        <v>0</v>
      </c>
      <c r="K476" s="567"/>
      <c r="L476" s="343" t="str">
        <f t="shared" si="502"/>
        <v/>
      </c>
      <c r="M476" s="336" t="str">
        <f t="shared" si="503"/>
        <v/>
      </c>
      <c r="P476" s="209">
        <f t="shared" si="504"/>
        <v>0</v>
      </c>
      <c r="Q476" s="209">
        <f t="shared" si="505"/>
        <v>0</v>
      </c>
      <c r="S476" s="340"/>
      <c r="T476" s="183" t="str">
        <f t="shared" si="515"/>
        <v/>
      </c>
      <c r="U476" s="231" t="str">
        <f t="shared" si="516"/>
        <v/>
      </c>
      <c r="V476" s="341" t="str">
        <f t="shared" si="506"/>
        <v/>
      </c>
      <c r="W476" s="231" t="str">
        <f t="shared" si="507"/>
        <v/>
      </c>
      <c r="X476" s="322" t="str">
        <f t="shared" si="508"/>
        <v/>
      </c>
      <c r="Y476" s="339">
        <f t="shared" si="509"/>
        <v>0</v>
      </c>
      <c r="Z476" s="341" t="str">
        <f t="shared" si="510"/>
        <v/>
      </c>
      <c r="AA476" s="341" t="str">
        <f t="shared" si="511"/>
        <v/>
      </c>
      <c r="AB476" s="322" t="str">
        <f t="shared" si="512"/>
        <v/>
      </c>
      <c r="AC476" s="322" t="str">
        <f t="shared" si="513"/>
        <v/>
      </c>
      <c r="AD476" s="183" t="str">
        <f>IF(S476="","",2*(BIVAR((-AA476),AB476,AC476)-BIVAR(-AA476,-AB476,AC476)))</f>
        <v/>
      </c>
      <c r="AE476" s="184" t="str">
        <f>IF(S476="","",2*(BIVAR(AA476,-AB476,AC476)-BIVAR(-AA476,-AB476,AC476)))</f>
        <v/>
      </c>
    </row>
    <row r="477" spans="1:31" ht="15.75" customHeight="1" x14ac:dyDescent="0.55000000000000004">
      <c r="A477" s="458"/>
      <c r="B477" s="456"/>
      <c r="C477" s="455"/>
      <c r="D477" s="456"/>
      <c r="E477" s="341" t="str">
        <f t="shared" si="514"/>
        <v/>
      </c>
      <c r="F477" s="322" t="str">
        <f t="shared" si="499"/>
        <v/>
      </c>
      <c r="G477" s="322" t="s">
        <v>2757</v>
      </c>
      <c r="H477" s="455" t="str">
        <f t="shared" si="500"/>
        <v/>
      </c>
      <c r="I477" s="456"/>
      <c r="J477" s="566">
        <f t="shared" si="501"/>
        <v>0</v>
      </c>
      <c r="K477" s="567"/>
      <c r="L477" s="343" t="str">
        <f t="shared" si="502"/>
        <v/>
      </c>
      <c r="M477" s="336" t="str">
        <f t="shared" si="503"/>
        <v/>
      </c>
      <c r="P477" s="209">
        <f t="shared" si="504"/>
        <v>0</v>
      </c>
      <c r="Q477" s="209">
        <f t="shared" si="505"/>
        <v>0</v>
      </c>
      <c r="S477" s="340"/>
      <c r="T477" s="183" t="str">
        <f t="shared" si="515"/>
        <v/>
      </c>
      <c r="U477" s="231" t="str">
        <f t="shared" si="516"/>
        <v/>
      </c>
      <c r="V477" s="341" t="str">
        <f t="shared" si="506"/>
        <v/>
      </c>
      <c r="W477" s="231" t="str">
        <f t="shared" si="507"/>
        <v/>
      </c>
      <c r="X477" s="322" t="str">
        <f t="shared" si="508"/>
        <v/>
      </c>
      <c r="Y477" s="339">
        <f t="shared" si="509"/>
        <v>0</v>
      </c>
      <c r="Z477" s="341" t="str">
        <f t="shared" si="510"/>
        <v/>
      </c>
      <c r="AA477" s="341" t="str">
        <f t="shared" si="511"/>
        <v/>
      </c>
      <c r="AB477" s="322" t="str">
        <f t="shared" si="512"/>
        <v/>
      </c>
      <c r="AC477" s="322" t="str">
        <f t="shared" si="513"/>
        <v/>
      </c>
      <c r="AD477" s="183" t="str">
        <f>IF(S477="","",2*(BIVAR((-AA477),AB477,AC477)-BIVAR(-AA477,-AB477,AC477)))</f>
        <v/>
      </c>
      <c r="AE477" s="184" t="str">
        <f>IF(S477="","",2*(BIVAR(AA477,-AB477,AC477)-BIVAR(-AA477,-AB477,AC477)))</f>
        <v/>
      </c>
    </row>
    <row r="478" spans="1:31" ht="15.75" customHeight="1" x14ac:dyDescent="0.55000000000000004">
      <c r="A478" s="458"/>
      <c r="B478" s="456"/>
      <c r="C478" s="455"/>
      <c r="D478" s="456"/>
      <c r="E478" s="341" t="str">
        <f t="shared" si="514"/>
        <v/>
      </c>
      <c r="F478" s="322" t="str">
        <f t="shared" si="499"/>
        <v/>
      </c>
      <c r="G478" s="322" t="s">
        <v>2758</v>
      </c>
      <c r="H478" s="455" t="str">
        <f t="shared" si="500"/>
        <v/>
      </c>
      <c r="I478" s="456"/>
      <c r="J478" s="566">
        <f t="shared" si="501"/>
        <v>0</v>
      </c>
      <c r="K478" s="567"/>
      <c r="L478" s="343" t="str">
        <f t="shared" si="502"/>
        <v/>
      </c>
      <c r="M478" s="336" t="str">
        <f t="shared" si="503"/>
        <v/>
      </c>
      <c r="P478" s="209">
        <f t="shared" si="504"/>
        <v>0</v>
      </c>
      <c r="Q478" s="209">
        <f t="shared" si="505"/>
        <v>0</v>
      </c>
      <c r="S478" s="340"/>
      <c r="T478" s="183" t="str">
        <f t="shared" si="515"/>
        <v/>
      </c>
      <c r="U478" s="231" t="str">
        <f t="shared" si="516"/>
        <v/>
      </c>
      <c r="V478" s="341" t="str">
        <f t="shared" si="506"/>
        <v/>
      </c>
      <c r="W478" s="231" t="str">
        <f t="shared" si="507"/>
        <v/>
      </c>
      <c r="X478" s="322" t="str">
        <f t="shared" si="508"/>
        <v/>
      </c>
      <c r="Y478" s="339">
        <f t="shared" si="509"/>
        <v>0</v>
      </c>
      <c r="Z478" s="341" t="str">
        <f t="shared" si="510"/>
        <v/>
      </c>
      <c r="AA478" s="341" t="str">
        <f t="shared" si="511"/>
        <v/>
      </c>
      <c r="AB478" s="322" t="str">
        <f t="shared" si="512"/>
        <v/>
      </c>
      <c r="AC478" s="322" t="str">
        <f t="shared" si="513"/>
        <v/>
      </c>
      <c r="AD478" s="183" t="str">
        <f>IF(S478="","",2*(BIVAR((-AA478),AB478,AC478)-BIVAR(-AA478,-AB478,AC478)))</f>
        <v/>
      </c>
      <c r="AE478" s="184" t="str">
        <f>IF(S478="","",2*(BIVAR(AA478,-AB478,AC478)-BIVAR(-AA478,-AB478,AC478)))</f>
        <v/>
      </c>
    </row>
    <row r="479" spans="1:31" ht="15.75" customHeight="1" x14ac:dyDescent="0.55000000000000004">
      <c r="A479" s="458"/>
      <c r="B479" s="456"/>
      <c r="C479" s="455"/>
      <c r="D479" s="456"/>
      <c r="E479" s="341" t="str">
        <f t="shared" si="514"/>
        <v/>
      </c>
      <c r="F479" s="322" t="str">
        <f t="shared" si="499"/>
        <v/>
      </c>
      <c r="G479" s="322" t="s">
        <v>2759</v>
      </c>
      <c r="H479" s="455" t="str">
        <f t="shared" si="500"/>
        <v/>
      </c>
      <c r="I479" s="456"/>
      <c r="J479" s="566">
        <f t="shared" si="501"/>
        <v>0</v>
      </c>
      <c r="K479" s="567"/>
      <c r="L479" s="343" t="str">
        <f t="shared" si="502"/>
        <v/>
      </c>
      <c r="M479" s="336" t="str">
        <f t="shared" si="503"/>
        <v/>
      </c>
      <c r="P479" s="209">
        <f t="shared" si="504"/>
        <v>0</v>
      </c>
      <c r="Q479" s="209">
        <f t="shared" si="505"/>
        <v>0</v>
      </c>
      <c r="S479" s="340"/>
      <c r="T479" s="183" t="str">
        <f t="shared" si="515"/>
        <v/>
      </c>
      <c r="U479" s="231" t="str">
        <f t="shared" si="516"/>
        <v/>
      </c>
      <c r="V479" s="341" t="str">
        <f t="shared" si="506"/>
        <v/>
      </c>
      <c r="W479" s="231" t="str">
        <f t="shared" si="507"/>
        <v/>
      </c>
      <c r="X479" s="322" t="str">
        <f t="shared" si="508"/>
        <v/>
      </c>
      <c r="Y479" s="339">
        <f t="shared" si="509"/>
        <v>0</v>
      </c>
      <c r="Z479" s="341" t="str">
        <f t="shared" si="510"/>
        <v/>
      </c>
      <c r="AA479" s="341" t="str">
        <f t="shared" si="511"/>
        <v/>
      </c>
      <c r="AB479" s="322" t="str">
        <f t="shared" si="512"/>
        <v/>
      </c>
      <c r="AC479" s="322" t="str">
        <f t="shared" si="513"/>
        <v/>
      </c>
      <c r="AD479" s="183" t="str">
        <f>IF(S479="","",2*(BIVAR((-AA479),AB479,AC479)-BIVAR(-AA479,-AB479,AC479)))</f>
        <v/>
      </c>
      <c r="AE479" s="184" t="str">
        <f>IF(S479="","",2*(BIVAR(AA479,-AB479,AC479)-BIVAR(-AA479,-AB479,AC479)))</f>
        <v/>
      </c>
    </row>
    <row r="480" spans="1:31" ht="15.75" customHeight="1" x14ac:dyDescent="0.55000000000000004">
      <c r="A480" s="458"/>
      <c r="B480" s="456"/>
      <c r="C480" s="455"/>
      <c r="D480" s="456"/>
      <c r="E480" s="341" t="str">
        <f t="shared" si="514"/>
        <v/>
      </c>
      <c r="F480" s="322" t="str">
        <f t="shared" si="499"/>
        <v/>
      </c>
      <c r="G480" s="322" t="s">
        <v>2760</v>
      </c>
      <c r="H480" s="455" t="str">
        <f t="shared" si="500"/>
        <v/>
      </c>
      <c r="I480" s="456"/>
      <c r="J480" s="566">
        <f t="shared" si="501"/>
        <v>0</v>
      </c>
      <c r="K480" s="567"/>
      <c r="L480" s="343" t="str">
        <f t="shared" si="502"/>
        <v/>
      </c>
      <c r="M480" s="336" t="str">
        <f t="shared" si="503"/>
        <v/>
      </c>
      <c r="P480" s="209">
        <f t="shared" si="504"/>
        <v>0</v>
      </c>
      <c r="Q480" s="209">
        <f t="shared" si="505"/>
        <v>0</v>
      </c>
      <c r="S480" s="340"/>
      <c r="T480" s="183" t="str">
        <f t="shared" si="515"/>
        <v/>
      </c>
      <c r="U480" s="231" t="str">
        <f t="shared" si="516"/>
        <v/>
      </c>
      <c r="V480" s="341" t="str">
        <f t="shared" si="506"/>
        <v/>
      </c>
      <c r="W480" s="231" t="str">
        <f t="shared" si="507"/>
        <v/>
      </c>
      <c r="X480" s="322" t="str">
        <f t="shared" si="508"/>
        <v/>
      </c>
      <c r="Y480" s="339">
        <f t="shared" si="509"/>
        <v>0</v>
      </c>
      <c r="Z480" s="341" t="str">
        <f t="shared" si="510"/>
        <v/>
      </c>
      <c r="AA480" s="341" t="str">
        <f t="shared" si="511"/>
        <v/>
      </c>
      <c r="AB480" s="322" t="str">
        <f t="shared" si="512"/>
        <v/>
      </c>
      <c r="AC480" s="322" t="str">
        <f t="shared" si="513"/>
        <v/>
      </c>
      <c r="AD480" s="183" t="str">
        <f>IF(S480="","",2*(BIVAR((-AA480),AB480,AC480)-BIVAR(-AA480,-AB480,AC480)))</f>
        <v/>
      </c>
      <c r="AE480" s="184" t="str">
        <f>IF(S480="","",2*(BIVAR(AA480,-AB480,AC480)-BIVAR(-AA480,-AB480,AC480)))</f>
        <v/>
      </c>
    </row>
    <row r="481" spans="1:31" ht="15.75" customHeight="1" x14ac:dyDescent="0.55000000000000004">
      <c r="A481" s="458"/>
      <c r="B481" s="456"/>
      <c r="C481" s="455"/>
      <c r="D481" s="456"/>
      <c r="E481" s="341" t="str">
        <f t="shared" si="514"/>
        <v/>
      </c>
      <c r="F481" s="322" t="str">
        <f t="shared" si="499"/>
        <v/>
      </c>
      <c r="G481" s="322" t="s">
        <v>2761</v>
      </c>
      <c r="H481" s="455" t="str">
        <f t="shared" si="500"/>
        <v/>
      </c>
      <c r="I481" s="456"/>
      <c r="J481" s="566">
        <f t="shared" si="501"/>
        <v>0</v>
      </c>
      <c r="K481" s="567"/>
      <c r="L481" s="343" t="str">
        <f t="shared" si="502"/>
        <v/>
      </c>
      <c r="M481" s="336" t="str">
        <f t="shared" si="503"/>
        <v/>
      </c>
      <c r="P481" s="209">
        <f t="shared" si="504"/>
        <v>0</v>
      </c>
      <c r="Q481" s="209">
        <f t="shared" si="505"/>
        <v>0</v>
      </c>
      <c r="S481" s="340"/>
      <c r="T481" s="183" t="str">
        <f t="shared" si="515"/>
        <v/>
      </c>
      <c r="U481" s="231" t="str">
        <f t="shared" si="516"/>
        <v/>
      </c>
      <c r="V481" s="341" t="str">
        <f t="shared" si="506"/>
        <v/>
      </c>
      <c r="W481" s="231" t="str">
        <f t="shared" si="507"/>
        <v/>
      </c>
      <c r="X481" s="322" t="str">
        <f t="shared" si="508"/>
        <v/>
      </c>
      <c r="Y481" s="339">
        <f t="shared" si="509"/>
        <v>0</v>
      </c>
      <c r="Z481" s="341" t="str">
        <f t="shared" si="510"/>
        <v/>
      </c>
      <c r="AA481" s="341" t="str">
        <f t="shared" si="511"/>
        <v/>
      </c>
      <c r="AB481" s="322" t="str">
        <f t="shared" si="512"/>
        <v/>
      </c>
      <c r="AC481" s="322" t="str">
        <f t="shared" si="513"/>
        <v/>
      </c>
      <c r="AD481" s="183" t="str">
        <f>IF(S481="","",2*(BIVAR((-AA481),AB481,AC481)-BIVAR(-AA481,-AB481,AC481)))</f>
        <v/>
      </c>
      <c r="AE481" s="184" t="str">
        <f>IF(S481="","",2*(BIVAR(AA481,-AB481,AC481)-BIVAR(-AA481,-AB481,AC481)))</f>
        <v/>
      </c>
    </row>
    <row r="482" spans="1:31" ht="15.75" customHeight="1" x14ac:dyDescent="0.55000000000000004">
      <c r="A482" s="458"/>
      <c r="B482" s="456"/>
      <c r="C482" s="455"/>
      <c r="D482" s="456"/>
      <c r="E482" s="341" t="str">
        <f t="shared" si="514"/>
        <v/>
      </c>
      <c r="F482" s="322" t="str">
        <f t="shared" si="499"/>
        <v/>
      </c>
      <c r="G482" s="322" t="s">
        <v>2712</v>
      </c>
      <c r="H482" s="455" t="str">
        <f t="shared" si="500"/>
        <v/>
      </c>
      <c r="I482" s="456"/>
      <c r="J482" s="566">
        <f t="shared" si="501"/>
        <v>0</v>
      </c>
      <c r="K482" s="567"/>
      <c r="L482" s="343" t="str">
        <f t="shared" si="502"/>
        <v/>
      </c>
      <c r="M482" s="336" t="str">
        <f t="shared" si="503"/>
        <v/>
      </c>
      <c r="P482" s="209">
        <f t="shared" si="504"/>
        <v>0</v>
      </c>
      <c r="Q482" s="209">
        <f t="shared" si="505"/>
        <v>0</v>
      </c>
      <c r="S482" s="340"/>
      <c r="T482" s="183" t="str">
        <f t="shared" si="515"/>
        <v/>
      </c>
      <c r="U482" s="231" t="str">
        <f t="shared" si="516"/>
        <v/>
      </c>
      <c r="V482" s="341" t="str">
        <f t="shared" si="506"/>
        <v/>
      </c>
      <c r="W482" s="231" t="str">
        <f t="shared" si="507"/>
        <v/>
      </c>
      <c r="X482" s="322" t="str">
        <f t="shared" si="508"/>
        <v/>
      </c>
      <c r="Y482" s="339">
        <f t="shared" si="509"/>
        <v>0</v>
      </c>
      <c r="Z482" s="341" t="str">
        <f t="shared" si="510"/>
        <v/>
      </c>
      <c r="AA482" s="341" t="str">
        <f t="shared" si="511"/>
        <v/>
      </c>
      <c r="AB482" s="322" t="str">
        <f t="shared" si="512"/>
        <v/>
      </c>
      <c r="AC482" s="322" t="str">
        <f t="shared" si="513"/>
        <v/>
      </c>
      <c r="AD482" s="183" t="str">
        <f>IF(S482="","",2*(BIVAR((-AA482),AB482,AC482)-BIVAR(-AA482,-AB482,AC482)))</f>
        <v/>
      </c>
      <c r="AE482" s="184" t="str">
        <f>IF(S482="","",2*(BIVAR(AA482,-AB482,AC482)-BIVAR(-AA482,-AB482,AC482)))</f>
        <v/>
      </c>
    </row>
    <row r="483" spans="1:31" ht="15.75" customHeight="1" x14ac:dyDescent="0.55000000000000004">
      <c r="A483" s="458"/>
      <c r="B483" s="456"/>
      <c r="C483" s="455"/>
      <c r="D483" s="456"/>
      <c r="E483" s="341" t="str">
        <f t="shared" si="514"/>
        <v/>
      </c>
      <c r="F483" s="322" t="str">
        <f t="shared" si="499"/>
        <v/>
      </c>
      <c r="G483" s="322" t="s">
        <v>2762</v>
      </c>
      <c r="H483" s="455" t="str">
        <f t="shared" si="500"/>
        <v/>
      </c>
      <c r="I483" s="456"/>
      <c r="J483" s="566">
        <f t="shared" si="501"/>
        <v>0</v>
      </c>
      <c r="K483" s="567"/>
      <c r="L483" s="343" t="str">
        <f t="shared" si="502"/>
        <v/>
      </c>
      <c r="M483" s="336" t="str">
        <f t="shared" si="503"/>
        <v/>
      </c>
      <c r="P483" s="209">
        <f t="shared" si="504"/>
        <v>0</v>
      </c>
      <c r="Q483" s="209">
        <f t="shared" si="505"/>
        <v>0</v>
      </c>
      <c r="S483" s="340"/>
      <c r="T483" s="183" t="str">
        <f t="shared" si="515"/>
        <v/>
      </c>
      <c r="U483" s="231" t="str">
        <f t="shared" si="516"/>
        <v/>
      </c>
      <c r="V483" s="341" t="str">
        <f t="shared" si="506"/>
        <v/>
      </c>
      <c r="W483" s="231" t="str">
        <f t="shared" si="507"/>
        <v/>
      </c>
      <c r="X483" s="322" t="str">
        <f t="shared" si="508"/>
        <v/>
      </c>
      <c r="Y483" s="339">
        <f t="shared" si="509"/>
        <v>0</v>
      </c>
      <c r="Z483" s="341" t="str">
        <f t="shared" si="510"/>
        <v/>
      </c>
      <c r="AA483" s="341" t="str">
        <f t="shared" si="511"/>
        <v/>
      </c>
      <c r="AB483" s="322" t="str">
        <f t="shared" si="512"/>
        <v/>
      </c>
      <c r="AC483" s="322" t="str">
        <f t="shared" si="513"/>
        <v/>
      </c>
      <c r="AD483" s="183" t="str">
        <f>IF(S483="","",2*(BIVAR((-AA483),AB483,AC483)-BIVAR(-AA483,-AB483,AC483)))</f>
        <v/>
      </c>
      <c r="AE483" s="184" t="str">
        <f>IF(S483="","",2*(BIVAR(AA483,-AB483,AC483)-BIVAR(-AA483,-AB483,AC483)))</f>
        <v/>
      </c>
    </row>
    <row r="484" spans="1:31" ht="15.75" customHeight="1" x14ac:dyDescent="0.55000000000000004">
      <c r="A484" s="458"/>
      <c r="B484" s="456"/>
      <c r="C484" s="455"/>
      <c r="D484" s="456"/>
      <c r="E484" s="341" t="str">
        <f t="shared" si="514"/>
        <v/>
      </c>
      <c r="F484" s="322" t="str">
        <f t="shared" si="499"/>
        <v/>
      </c>
      <c r="G484" s="322" t="s">
        <v>2763</v>
      </c>
      <c r="H484" s="455" t="str">
        <f t="shared" si="500"/>
        <v/>
      </c>
      <c r="I484" s="456"/>
      <c r="J484" s="566">
        <f t="shared" si="501"/>
        <v>0</v>
      </c>
      <c r="K484" s="567"/>
      <c r="L484" s="343" t="str">
        <f t="shared" si="502"/>
        <v/>
      </c>
      <c r="M484" s="336" t="str">
        <f t="shared" si="503"/>
        <v/>
      </c>
      <c r="P484" s="209">
        <f t="shared" si="504"/>
        <v>0</v>
      </c>
      <c r="Q484" s="209">
        <f t="shared" si="505"/>
        <v>0</v>
      </c>
      <c r="S484" s="340"/>
      <c r="T484" s="183" t="str">
        <f t="shared" si="515"/>
        <v/>
      </c>
      <c r="U484" s="231" t="str">
        <f t="shared" si="516"/>
        <v/>
      </c>
      <c r="V484" s="341" t="str">
        <f t="shared" si="506"/>
        <v/>
      </c>
      <c r="W484" s="231" t="str">
        <f t="shared" si="507"/>
        <v/>
      </c>
      <c r="X484" s="322" t="str">
        <f t="shared" si="508"/>
        <v/>
      </c>
      <c r="Y484" s="339">
        <f t="shared" si="509"/>
        <v>0</v>
      </c>
      <c r="Z484" s="341" t="str">
        <f t="shared" si="510"/>
        <v/>
      </c>
      <c r="AA484" s="341" t="str">
        <f t="shared" si="511"/>
        <v/>
      </c>
      <c r="AB484" s="322" t="str">
        <f t="shared" si="512"/>
        <v/>
      </c>
      <c r="AC484" s="322" t="str">
        <f t="shared" si="513"/>
        <v/>
      </c>
      <c r="AD484" s="183" t="str">
        <f>IF(S484="","",2*(BIVAR((-AA484),AB484,AC484)-BIVAR(-AA484,-AB484,AC484)))</f>
        <v/>
      </c>
      <c r="AE484" s="184" t="str">
        <f>IF(S484="","",2*(BIVAR(AA484,-AB484,AC484)-BIVAR(-AA484,-AB484,AC484)))</f>
        <v/>
      </c>
    </row>
    <row r="485" spans="1:31" ht="15.75" customHeight="1" x14ac:dyDescent="0.55000000000000004">
      <c r="A485" s="458"/>
      <c r="B485" s="456"/>
      <c r="C485" s="455"/>
      <c r="D485" s="456"/>
      <c r="E485" s="341" t="str">
        <f t="shared" si="514"/>
        <v/>
      </c>
      <c r="F485" s="322" t="str">
        <f t="shared" si="499"/>
        <v/>
      </c>
      <c r="G485" s="322" t="s">
        <v>2764</v>
      </c>
      <c r="H485" s="455" t="str">
        <f t="shared" si="500"/>
        <v/>
      </c>
      <c r="I485" s="456"/>
      <c r="J485" s="566">
        <f t="shared" si="501"/>
        <v>0</v>
      </c>
      <c r="K485" s="567"/>
      <c r="L485" s="343" t="str">
        <f t="shared" si="502"/>
        <v/>
      </c>
      <c r="M485" s="336" t="str">
        <f t="shared" si="503"/>
        <v/>
      </c>
      <c r="P485" s="209">
        <f t="shared" si="504"/>
        <v>0</v>
      </c>
      <c r="Q485" s="209">
        <f t="shared" si="505"/>
        <v>0</v>
      </c>
      <c r="S485" s="340"/>
      <c r="T485" s="183" t="str">
        <f t="shared" si="515"/>
        <v/>
      </c>
      <c r="U485" s="231" t="str">
        <f t="shared" si="516"/>
        <v/>
      </c>
      <c r="V485" s="341" t="str">
        <f t="shared" si="506"/>
        <v/>
      </c>
      <c r="W485" s="231" t="str">
        <f t="shared" si="507"/>
        <v/>
      </c>
      <c r="X485" s="322" t="str">
        <f t="shared" si="508"/>
        <v/>
      </c>
      <c r="Y485" s="339">
        <f t="shared" si="509"/>
        <v>0</v>
      </c>
      <c r="Z485" s="341" t="str">
        <f t="shared" si="510"/>
        <v/>
      </c>
      <c r="AA485" s="341" t="str">
        <f t="shared" si="511"/>
        <v/>
      </c>
      <c r="AB485" s="322" t="str">
        <f t="shared" si="512"/>
        <v/>
      </c>
      <c r="AC485" s="322" t="str">
        <f t="shared" si="513"/>
        <v/>
      </c>
      <c r="AD485" s="183" t="str">
        <f>IF(S485="","",2*(BIVAR((-AA485),AB485,AC485)-BIVAR(-AA485,-AB485,AC485)))</f>
        <v/>
      </c>
      <c r="AE485" s="184" t="str">
        <f>IF(S485="","",2*(BIVAR(AA485,-AB485,AC485)-BIVAR(-AA485,-AB485,AC485)))</f>
        <v/>
      </c>
    </row>
    <row r="486" spans="1:31" ht="15.75" customHeight="1" x14ac:dyDescent="0.55000000000000004">
      <c r="A486" s="458"/>
      <c r="B486" s="456"/>
      <c r="C486" s="455"/>
      <c r="D486" s="456"/>
      <c r="E486" s="341" t="str">
        <f t="shared" si="514"/>
        <v/>
      </c>
      <c r="F486" s="322" t="str">
        <f t="shared" si="499"/>
        <v/>
      </c>
      <c r="G486" s="322" t="s">
        <v>2760</v>
      </c>
      <c r="H486" s="455" t="str">
        <f t="shared" si="500"/>
        <v/>
      </c>
      <c r="I486" s="456"/>
      <c r="J486" s="566">
        <f t="shared" si="501"/>
        <v>0</v>
      </c>
      <c r="K486" s="567"/>
      <c r="L486" s="343" t="str">
        <f t="shared" si="502"/>
        <v/>
      </c>
      <c r="M486" s="336" t="str">
        <f t="shared" si="503"/>
        <v/>
      </c>
      <c r="P486" s="209">
        <f t="shared" si="504"/>
        <v>0</v>
      </c>
      <c r="Q486" s="209">
        <f t="shared" si="505"/>
        <v>0</v>
      </c>
      <c r="S486" s="340"/>
      <c r="T486" s="183" t="str">
        <f t="shared" si="515"/>
        <v/>
      </c>
      <c r="U486" s="231" t="str">
        <f t="shared" si="516"/>
        <v/>
      </c>
      <c r="V486" s="341" t="str">
        <f t="shared" si="506"/>
        <v/>
      </c>
      <c r="W486" s="231" t="str">
        <f t="shared" si="507"/>
        <v/>
      </c>
      <c r="X486" s="322" t="str">
        <f t="shared" si="508"/>
        <v/>
      </c>
      <c r="Y486" s="339">
        <f t="shared" si="509"/>
        <v>0</v>
      </c>
      <c r="Z486" s="341" t="str">
        <f t="shared" si="510"/>
        <v/>
      </c>
      <c r="AA486" s="341" t="str">
        <f t="shared" si="511"/>
        <v/>
      </c>
      <c r="AB486" s="322" t="str">
        <f t="shared" si="512"/>
        <v/>
      </c>
      <c r="AC486" s="322" t="str">
        <f t="shared" si="513"/>
        <v/>
      </c>
      <c r="AD486" s="183" t="str">
        <f>IF(S486="","",2*(BIVAR((-AA486),AB486,AC486)-BIVAR(-AA486,-AB486,AC486)))</f>
        <v/>
      </c>
      <c r="AE486" s="184" t="str">
        <f>IF(S486="","",2*(BIVAR(AA486,-AB486,AC486)-BIVAR(-AA486,-AB486,AC486)))</f>
        <v/>
      </c>
    </row>
    <row r="487" spans="1:31" ht="15.75" customHeight="1" x14ac:dyDescent="0.55000000000000004">
      <c r="A487" s="458"/>
      <c r="B487" s="456"/>
      <c r="C487" s="455"/>
      <c r="D487" s="456"/>
      <c r="E487" s="341" t="str">
        <f t="shared" si="514"/>
        <v/>
      </c>
      <c r="F487" s="322" t="str">
        <f t="shared" si="499"/>
        <v/>
      </c>
      <c r="G487" s="322" t="s">
        <v>2761</v>
      </c>
      <c r="H487" s="455" t="str">
        <f t="shared" si="500"/>
        <v/>
      </c>
      <c r="I487" s="456"/>
      <c r="J487" s="566">
        <f t="shared" si="501"/>
        <v>0</v>
      </c>
      <c r="K487" s="567"/>
      <c r="L487" s="343" t="str">
        <f t="shared" si="502"/>
        <v/>
      </c>
      <c r="M487" s="336" t="str">
        <f t="shared" si="503"/>
        <v/>
      </c>
      <c r="P487" s="209">
        <f t="shared" si="504"/>
        <v>0</v>
      </c>
      <c r="Q487" s="209">
        <f t="shared" si="505"/>
        <v>0</v>
      </c>
      <c r="S487" s="340"/>
      <c r="T487" s="183" t="str">
        <f t="shared" si="515"/>
        <v/>
      </c>
      <c r="U487" s="231" t="str">
        <f t="shared" si="516"/>
        <v/>
      </c>
      <c r="V487" s="341" t="str">
        <f t="shared" si="506"/>
        <v/>
      </c>
      <c r="W487" s="231" t="str">
        <f t="shared" si="507"/>
        <v/>
      </c>
      <c r="X487" s="322" t="str">
        <f t="shared" si="508"/>
        <v/>
      </c>
      <c r="Y487" s="339">
        <f t="shared" si="509"/>
        <v>0</v>
      </c>
      <c r="Z487" s="341" t="str">
        <f t="shared" si="510"/>
        <v/>
      </c>
      <c r="AA487" s="341" t="str">
        <f t="shared" si="511"/>
        <v/>
      </c>
      <c r="AB487" s="322" t="str">
        <f t="shared" si="512"/>
        <v/>
      </c>
      <c r="AC487" s="322" t="str">
        <f t="shared" si="513"/>
        <v/>
      </c>
      <c r="AD487" s="183" t="str">
        <f>IF(S487="","",2*(BIVAR((-AA487),AB487,AC487)-BIVAR(-AA487,-AB487,AC487)))</f>
        <v/>
      </c>
      <c r="AE487" s="184" t="str">
        <f>IF(S487="","",2*(BIVAR(AA487,-AB487,AC487)-BIVAR(-AA487,-AB487,AC487)))</f>
        <v/>
      </c>
    </row>
    <row r="488" spans="1:31" ht="15.75" customHeight="1" x14ac:dyDescent="0.55000000000000004">
      <c r="A488" s="458"/>
      <c r="B488" s="456"/>
      <c r="C488" s="455"/>
      <c r="D488" s="456"/>
      <c r="E488" s="341" t="str">
        <f t="shared" si="514"/>
        <v/>
      </c>
      <c r="F488" s="322" t="str">
        <f t="shared" si="499"/>
        <v/>
      </c>
      <c r="G488" s="322" t="s">
        <v>2712</v>
      </c>
      <c r="H488" s="455" t="str">
        <f t="shared" si="500"/>
        <v/>
      </c>
      <c r="I488" s="456"/>
      <c r="J488" s="566">
        <f t="shared" si="501"/>
        <v>0</v>
      </c>
      <c r="K488" s="567"/>
      <c r="L488" s="343" t="str">
        <f t="shared" si="502"/>
        <v/>
      </c>
      <c r="M488" s="336" t="str">
        <f t="shared" si="503"/>
        <v/>
      </c>
      <c r="P488" s="209">
        <f t="shared" si="504"/>
        <v>0</v>
      </c>
      <c r="Q488" s="209">
        <f t="shared" si="505"/>
        <v>0</v>
      </c>
      <c r="S488" s="340"/>
      <c r="T488" s="183" t="str">
        <f t="shared" si="515"/>
        <v/>
      </c>
      <c r="U488" s="231" t="str">
        <f t="shared" si="516"/>
        <v/>
      </c>
      <c r="V488" s="341" t="str">
        <f t="shared" si="506"/>
        <v/>
      </c>
      <c r="W488" s="231" t="str">
        <f t="shared" si="507"/>
        <v/>
      </c>
      <c r="X488" s="322" t="str">
        <f t="shared" si="508"/>
        <v/>
      </c>
      <c r="Y488" s="339">
        <f t="shared" si="509"/>
        <v>0</v>
      </c>
      <c r="Z488" s="341" t="str">
        <f t="shared" si="510"/>
        <v/>
      </c>
      <c r="AA488" s="341" t="str">
        <f t="shared" si="511"/>
        <v/>
      </c>
      <c r="AB488" s="322" t="str">
        <f t="shared" si="512"/>
        <v/>
      </c>
      <c r="AC488" s="322" t="str">
        <f t="shared" si="513"/>
        <v/>
      </c>
      <c r="AD488" s="183" t="str">
        <f>IF(S488="","",2*(BIVAR((-AA488),AB488,AC488)-BIVAR(-AA488,-AB488,AC488)))</f>
        <v/>
      </c>
      <c r="AE488" s="184" t="str">
        <f>IF(S488="","",2*(BIVAR(AA488,-AB488,AC488)-BIVAR(-AA488,-AB488,AC488)))</f>
        <v/>
      </c>
    </row>
    <row r="489" spans="1:31" ht="15.75" customHeight="1" x14ac:dyDescent="0.55000000000000004">
      <c r="A489" s="458"/>
      <c r="B489" s="456"/>
      <c r="C489" s="455"/>
      <c r="D489" s="456"/>
      <c r="E489" s="341" t="str">
        <f t="shared" si="514"/>
        <v/>
      </c>
      <c r="F489" s="322" t="str">
        <f t="shared" si="499"/>
        <v/>
      </c>
      <c r="G489" s="322" t="s">
        <v>2762</v>
      </c>
      <c r="H489" s="455" t="str">
        <f t="shared" si="500"/>
        <v/>
      </c>
      <c r="I489" s="456"/>
      <c r="J489" s="566">
        <f t="shared" si="501"/>
        <v>0</v>
      </c>
      <c r="K489" s="567"/>
      <c r="L489" s="343" t="str">
        <f t="shared" si="502"/>
        <v/>
      </c>
      <c r="M489" s="336" t="str">
        <f t="shared" si="503"/>
        <v/>
      </c>
      <c r="P489" s="209">
        <f t="shared" si="504"/>
        <v>0</v>
      </c>
      <c r="Q489" s="209">
        <f t="shared" si="505"/>
        <v>0</v>
      </c>
      <c r="S489" s="340"/>
      <c r="T489" s="183" t="str">
        <f t="shared" si="515"/>
        <v/>
      </c>
      <c r="U489" s="231" t="str">
        <f t="shared" si="516"/>
        <v/>
      </c>
      <c r="V489" s="341" t="str">
        <f t="shared" si="506"/>
        <v/>
      </c>
      <c r="W489" s="231" t="str">
        <f t="shared" si="507"/>
        <v/>
      </c>
      <c r="X489" s="322" t="str">
        <f t="shared" si="508"/>
        <v/>
      </c>
      <c r="Y489" s="339">
        <f t="shared" si="509"/>
        <v>0</v>
      </c>
      <c r="Z489" s="341" t="str">
        <f t="shared" si="510"/>
        <v/>
      </c>
      <c r="AA489" s="341" t="str">
        <f t="shared" si="511"/>
        <v/>
      </c>
      <c r="AB489" s="322" t="str">
        <f t="shared" si="512"/>
        <v/>
      </c>
      <c r="AC489" s="322" t="str">
        <f t="shared" si="513"/>
        <v/>
      </c>
      <c r="AD489" s="183" t="str">
        <f>IF(S489="","",2*(BIVAR((-AA489),AB489,AC489)-BIVAR(-AA489,-AB489,AC489)))</f>
        <v/>
      </c>
      <c r="AE489" s="184" t="str">
        <f>IF(S489="","",2*(BIVAR(AA489,-AB489,AC489)-BIVAR(-AA489,-AB489,AC489)))</f>
        <v/>
      </c>
    </row>
    <row r="490" spans="1:31" ht="15.75" customHeight="1" x14ac:dyDescent="0.55000000000000004">
      <c r="A490" s="458"/>
      <c r="B490" s="456"/>
      <c r="C490" s="455"/>
      <c r="D490" s="456"/>
      <c r="E490" s="341" t="str">
        <f t="shared" si="514"/>
        <v/>
      </c>
      <c r="F490" s="322" t="str">
        <f t="shared" si="499"/>
        <v/>
      </c>
      <c r="G490" s="322" t="s">
        <v>2763</v>
      </c>
      <c r="H490" s="455" t="str">
        <f t="shared" si="500"/>
        <v/>
      </c>
      <c r="I490" s="456"/>
      <c r="J490" s="566">
        <f t="shared" si="501"/>
        <v>0</v>
      </c>
      <c r="K490" s="567"/>
      <c r="L490" s="343" t="str">
        <f t="shared" si="502"/>
        <v/>
      </c>
      <c r="M490" s="336" t="str">
        <f t="shared" si="503"/>
        <v/>
      </c>
      <c r="P490" s="209">
        <f t="shared" si="504"/>
        <v>0</v>
      </c>
      <c r="Q490" s="209">
        <f t="shared" si="505"/>
        <v>0</v>
      </c>
      <c r="S490" s="340"/>
      <c r="T490" s="183" t="str">
        <f t="shared" si="515"/>
        <v/>
      </c>
      <c r="U490" s="231" t="str">
        <f t="shared" si="516"/>
        <v/>
      </c>
      <c r="V490" s="341" t="str">
        <f t="shared" si="506"/>
        <v/>
      </c>
      <c r="W490" s="231" t="str">
        <f t="shared" si="507"/>
        <v/>
      </c>
      <c r="X490" s="322" t="str">
        <f t="shared" si="508"/>
        <v/>
      </c>
      <c r="Y490" s="339">
        <f t="shared" si="509"/>
        <v>0</v>
      </c>
      <c r="Z490" s="341" t="str">
        <f t="shared" si="510"/>
        <v/>
      </c>
      <c r="AA490" s="341" t="str">
        <f t="shared" si="511"/>
        <v/>
      </c>
      <c r="AB490" s="322" t="str">
        <f t="shared" si="512"/>
        <v/>
      </c>
      <c r="AC490" s="322" t="str">
        <f t="shared" si="513"/>
        <v/>
      </c>
      <c r="AD490" s="183" t="str">
        <f>IF(S490="","",2*(BIVAR((-AA490),AB490,AC490)-BIVAR(-AA490,-AB490,AC490)))</f>
        <v/>
      </c>
      <c r="AE490" s="184" t="str">
        <f>IF(S490="","",2*(BIVAR(AA490,-AB490,AC490)-BIVAR(-AA490,-AB490,AC490)))</f>
        <v/>
      </c>
    </row>
    <row r="491" spans="1:31" ht="15.75" customHeight="1" x14ac:dyDescent="0.55000000000000004">
      <c r="A491" s="458"/>
      <c r="B491" s="456"/>
      <c r="C491" s="455"/>
      <c r="D491" s="456"/>
      <c r="E491" s="341" t="str">
        <f t="shared" si="514"/>
        <v/>
      </c>
      <c r="F491" s="322" t="str">
        <f t="shared" si="499"/>
        <v/>
      </c>
      <c r="G491" s="322" t="s">
        <v>2764</v>
      </c>
      <c r="H491" s="455" t="str">
        <f>IF(A491="","",A491-C491)</f>
        <v/>
      </c>
      <c r="I491" s="456"/>
      <c r="J491" s="566">
        <f t="shared" si="501"/>
        <v>0</v>
      </c>
      <c r="K491" s="567"/>
      <c r="L491" s="343" t="str">
        <f t="shared" si="502"/>
        <v/>
      </c>
      <c r="M491" s="336" t="str">
        <f t="shared" si="503"/>
        <v/>
      </c>
      <c r="P491" s="209">
        <f t="shared" si="504"/>
        <v>0</v>
      </c>
      <c r="Q491" s="209">
        <f t="shared" si="505"/>
        <v>0</v>
      </c>
      <c r="S491" s="340"/>
      <c r="T491" s="183" t="str">
        <f t="shared" si="515"/>
        <v/>
      </c>
      <c r="U491" s="231" t="str">
        <f t="shared" si="516"/>
        <v/>
      </c>
      <c r="V491" s="341" t="str">
        <f t="shared" si="506"/>
        <v/>
      </c>
      <c r="W491" s="231" t="str">
        <f t="shared" si="507"/>
        <v/>
      </c>
      <c r="X491" s="322" t="str">
        <f t="shared" si="508"/>
        <v/>
      </c>
      <c r="Y491" s="339">
        <f t="shared" si="509"/>
        <v>0</v>
      </c>
      <c r="Z491" s="341" t="str">
        <f t="shared" si="510"/>
        <v/>
      </c>
      <c r="AA491" s="341" t="str">
        <f t="shared" si="511"/>
        <v/>
      </c>
      <c r="AB491" s="322" t="str">
        <f t="shared" si="512"/>
        <v/>
      </c>
      <c r="AC491" s="322" t="str">
        <f t="shared" si="513"/>
        <v/>
      </c>
      <c r="AD491" s="183" t="str">
        <f>IF(S491="","",2*(BIVAR((-AA491),AB491,AC491)-BIVAR(-AA491,-AB491,AC491)))</f>
        <v/>
      </c>
      <c r="AE491" s="184" t="str">
        <f>IF(S491="","",2*(BIVAR(AA491,-AB491,AC491)-BIVAR(-AA491,-AB491,AC491)))</f>
        <v/>
      </c>
    </row>
    <row r="492" spans="1:31" ht="15.75" customHeight="1" x14ac:dyDescent="0.55000000000000004">
      <c r="A492" s="458"/>
      <c r="B492" s="456"/>
      <c r="C492" s="455"/>
      <c r="D492" s="456"/>
      <c r="E492" s="341" t="str">
        <f t="shared" si="514"/>
        <v/>
      </c>
      <c r="F492" s="322" t="str">
        <f t="shared" si="499"/>
        <v/>
      </c>
      <c r="G492" s="322" t="s">
        <v>2761</v>
      </c>
      <c r="H492" s="455" t="str">
        <f t="shared" ref="H492:H499" si="517">IF(A492="","",A492-C492)</f>
        <v/>
      </c>
      <c r="I492" s="456"/>
      <c r="J492" s="566">
        <f t="shared" si="501"/>
        <v>0</v>
      </c>
      <c r="K492" s="567"/>
      <c r="L492" s="343" t="str">
        <f t="shared" si="502"/>
        <v/>
      </c>
      <c r="M492" s="336" t="str">
        <f t="shared" si="503"/>
        <v/>
      </c>
      <c r="P492" s="209">
        <f t="shared" si="504"/>
        <v>0</v>
      </c>
      <c r="Q492" s="209">
        <f t="shared" si="505"/>
        <v>0</v>
      </c>
      <c r="S492" s="340"/>
      <c r="T492" s="183" t="str">
        <f t="shared" si="515"/>
        <v/>
      </c>
      <c r="U492" s="231" t="str">
        <f t="shared" si="516"/>
        <v/>
      </c>
      <c r="V492" s="341" t="str">
        <f t="shared" si="506"/>
        <v/>
      </c>
      <c r="W492" s="231" t="str">
        <f t="shared" si="507"/>
        <v/>
      </c>
      <c r="X492" s="322" t="str">
        <f t="shared" si="508"/>
        <v/>
      </c>
      <c r="Y492" s="339">
        <f t="shared" si="509"/>
        <v>0</v>
      </c>
      <c r="Z492" s="341" t="str">
        <f t="shared" si="510"/>
        <v/>
      </c>
      <c r="AA492" s="341" t="str">
        <f t="shared" si="511"/>
        <v/>
      </c>
      <c r="AB492" s="322" t="str">
        <f t="shared" si="512"/>
        <v/>
      </c>
      <c r="AC492" s="322" t="str">
        <f t="shared" si="513"/>
        <v/>
      </c>
      <c r="AD492" s="183" t="str">
        <f>IF(S492="","",2*(BIVAR((-AA492),AB492,AC492)-BIVAR(-AA492,-AB492,AC492)))</f>
        <v/>
      </c>
      <c r="AE492" s="184" t="str">
        <f>IF(S492="","",2*(BIVAR(AA492,-AB492,AC492)-BIVAR(-AA492,-AB492,AC492)))</f>
        <v/>
      </c>
    </row>
    <row r="493" spans="1:31" ht="15.75" customHeight="1" x14ac:dyDescent="0.55000000000000004">
      <c r="A493" s="458"/>
      <c r="B493" s="456"/>
      <c r="C493" s="455"/>
      <c r="D493" s="456"/>
      <c r="E493" s="341" t="str">
        <f t="shared" si="514"/>
        <v/>
      </c>
      <c r="F493" s="322" t="str">
        <f t="shared" si="499"/>
        <v/>
      </c>
      <c r="G493" s="322" t="s">
        <v>2712</v>
      </c>
      <c r="H493" s="455" t="str">
        <f t="shared" si="517"/>
        <v/>
      </c>
      <c r="I493" s="456"/>
      <c r="J493" s="566">
        <f t="shared" si="501"/>
        <v>0</v>
      </c>
      <c r="K493" s="567"/>
      <c r="L493" s="343" t="str">
        <f t="shared" si="502"/>
        <v/>
      </c>
      <c r="M493" s="336" t="str">
        <f t="shared" si="503"/>
        <v/>
      </c>
      <c r="P493" s="209">
        <f t="shared" si="504"/>
        <v>0</v>
      </c>
      <c r="Q493" s="209">
        <f t="shared" si="505"/>
        <v>0</v>
      </c>
      <c r="S493" s="340"/>
      <c r="T493" s="183" t="str">
        <f t="shared" si="515"/>
        <v/>
      </c>
      <c r="U493" s="231" t="str">
        <f t="shared" si="516"/>
        <v/>
      </c>
      <c r="V493" s="341" t="str">
        <f t="shared" si="506"/>
        <v/>
      </c>
      <c r="W493" s="231" t="str">
        <f t="shared" si="507"/>
        <v/>
      </c>
      <c r="X493" s="322" t="str">
        <f t="shared" si="508"/>
        <v/>
      </c>
      <c r="Y493" s="339">
        <f t="shared" si="509"/>
        <v>0</v>
      </c>
      <c r="Z493" s="341" t="str">
        <f t="shared" si="510"/>
        <v/>
      </c>
      <c r="AA493" s="341" t="str">
        <f t="shared" si="511"/>
        <v/>
      </c>
      <c r="AB493" s="322" t="str">
        <f t="shared" si="512"/>
        <v/>
      </c>
      <c r="AC493" s="322" t="str">
        <f t="shared" si="513"/>
        <v/>
      </c>
      <c r="AD493" s="183" t="str">
        <f>IF(S493="","",2*(BIVAR((-AA493),AB493,AC493)-BIVAR(-AA493,-AB493,AC493)))</f>
        <v/>
      </c>
      <c r="AE493" s="184" t="str">
        <f>IF(S493="","",2*(BIVAR(AA493,-AB493,AC493)-BIVAR(-AA493,-AB493,AC493)))</f>
        <v/>
      </c>
    </row>
    <row r="494" spans="1:31" ht="15.75" customHeight="1" x14ac:dyDescent="0.55000000000000004">
      <c r="A494" s="458"/>
      <c r="B494" s="456"/>
      <c r="C494" s="455"/>
      <c r="D494" s="456"/>
      <c r="E494" s="341" t="str">
        <f t="shared" si="514"/>
        <v/>
      </c>
      <c r="F494" s="322" t="str">
        <f t="shared" si="499"/>
        <v/>
      </c>
      <c r="G494" s="322" t="s">
        <v>2762</v>
      </c>
      <c r="H494" s="455" t="str">
        <f t="shared" si="517"/>
        <v/>
      </c>
      <c r="I494" s="456"/>
      <c r="J494" s="566">
        <f t="shared" si="501"/>
        <v>0</v>
      </c>
      <c r="K494" s="567"/>
      <c r="L494" s="343" t="str">
        <f t="shared" si="502"/>
        <v/>
      </c>
      <c r="M494" s="336" t="str">
        <f t="shared" si="503"/>
        <v/>
      </c>
      <c r="P494" s="209">
        <f t="shared" si="504"/>
        <v>0</v>
      </c>
      <c r="Q494" s="209">
        <f t="shared" si="505"/>
        <v>0</v>
      </c>
      <c r="S494" s="340"/>
      <c r="T494" s="183" t="str">
        <f t="shared" si="515"/>
        <v/>
      </c>
      <c r="U494" s="231" t="str">
        <f t="shared" si="516"/>
        <v/>
      </c>
      <c r="V494" s="341" t="str">
        <f t="shared" si="506"/>
        <v/>
      </c>
      <c r="W494" s="231" t="str">
        <f t="shared" si="507"/>
        <v/>
      </c>
      <c r="X494" s="322" t="str">
        <f t="shared" si="508"/>
        <v/>
      </c>
      <c r="Y494" s="339">
        <f t="shared" si="509"/>
        <v>0</v>
      </c>
      <c r="Z494" s="341" t="str">
        <f t="shared" si="510"/>
        <v/>
      </c>
      <c r="AA494" s="341" t="str">
        <f t="shared" si="511"/>
        <v/>
      </c>
      <c r="AB494" s="322" t="str">
        <f t="shared" si="512"/>
        <v/>
      </c>
      <c r="AC494" s="322" t="str">
        <f t="shared" si="513"/>
        <v/>
      </c>
      <c r="AD494" s="183" t="str">
        <f>IF(S494="","",2*(BIVAR((-AA494),AB494,AC494)-BIVAR(-AA494,-AB494,AC494)))</f>
        <v/>
      </c>
      <c r="AE494" s="184" t="str">
        <f>IF(S494="","",2*(BIVAR(AA494,-AB494,AC494)-BIVAR(-AA494,-AB494,AC494)))</f>
        <v/>
      </c>
    </row>
    <row r="495" spans="1:31" ht="15.75" customHeight="1" x14ac:dyDescent="0.55000000000000004">
      <c r="A495" s="458"/>
      <c r="B495" s="456"/>
      <c r="C495" s="455"/>
      <c r="D495" s="456"/>
      <c r="E495" s="341" t="str">
        <f t="shared" si="514"/>
        <v/>
      </c>
      <c r="F495" s="322" t="str">
        <f t="shared" si="499"/>
        <v/>
      </c>
      <c r="G495" s="322" t="s">
        <v>2763</v>
      </c>
      <c r="H495" s="455" t="str">
        <f t="shared" si="517"/>
        <v/>
      </c>
      <c r="I495" s="456"/>
      <c r="J495" s="566">
        <f t="shared" si="501"/>
        <v>0</v>
      </c>
      <c r="K495" s="567"/>
      <c r="L495" s="343" t="str">
        <f t="shared" si="502"/>
        <v/>
      </c>
      <c r="M495" s="336" t="str">
        <f t="shared" si="503"/>
        <v/>
      </c>
      <c r="P495" s="209">
        <f t="shared" si="504"/>
        <v>0</v>
      </c>
      <c r="Q495" s="209">
        <f t="shared" si="505"/>
        <v>0</v>
      </c>
      <c r="S495" s="340"/>
      <c r="T495" s="183" t="str">
        <f t="shared" si="515"/>
        <v/>
      </c>
      <c r="U495" s="231" t="str">
        <f t="shared" si="516"/>
        <v/>
      </c>
      <c r="V495" s="341" t="str">
        <f t="shared" si="506"/>
        <v/>
      </c>
      <c r="W495" s="231" t="str">
        <f t="shared" si="507"/>
        <v/>
      </c>
      <c r="X495" s="322" t="str">
        <f t="shared" si="508"/>
        <v/>
      </c>
      <c r="Y495" s="339">
        <f t="shared" si="509"/>
        <v>0</v>
      </c>
      <c r="Z495" s="341" t="str">
        <f t="shared" si="510"/>
        <v/>
      </c>
      <c r="AA495" s="341" t="str">
        <f t="shared" si="511"/>
        <v/>
      </c>
      <c r="AB495" s="322" t="str">
        <f t="shared" si="512"/>
        <v/>
      </c>
      <c r="AC495" s="322" t="str">
        <f t="shared" si="513"/>
        <v/>
      </c>
      <c r="AD495" s="183" t="str">
        <f>IF(S495="","",2*(BIVAR((-AA495),AB495,AC495)-BIVAR(-AA495,-AB495,AC495)))</f>
        <v/>
      </c>
      <c r="AE495" s="184" t="str">
        <f>IF(S495="","",2*(BIVAR(AA495,-AB495,AC495)-BIVAR(-AA495,-AB495,AC495)))</f>
        <v/>
      </c>
    </row>
    <row r="496" spans="1:31" ht="15.75" customHeight="1" x14ac:dyDescent="0.55000000000000004">
      <c r="A496" s="458"/>
      <c r="B496" s="456"/>
      <c r="C496" s="455"/>
      <c r="D496" s="456"/>
      <c r="E496" s="341" t="str">
        <f t="shared" si="514"/>
        <v/>
      </c>
      <c r="F496" s="322" t="str">
        <f t="shared" si="499"/>
        <v/>
      </c>
      <c r="G496" s="322" t="s">
        <v>2764</v>
      </c>
      <c r="H496" s="455" t="str">
        <f t="shared" si="517"/>
        <v/>
      </c>
      <c r="I496" s="456"/>
      <c r="J496" s="566">
        <f t="shared" si="501"/>
        <v>0</v>
      </c>
      <c r="K496" s="567"/>
      <c r="L496" s="343" t="str">
        <f t="shared" si="502"/>
        <v/>
      </c>
      <c r="M496" s="336" t="str">
        <f t="shared" si="503"/>
        <v/>
      </c>
      <c r="P496" s="209">
        <f t="shared" si="504"/>
        <v>0</v>
      </c>
      <c r="Q496" s="209">
        <f t="shared" si="505"/>
        <v>0</v>
      </c>
      <c r="S496" s="340"/>
      <c r="T496" s="183" t="str">
        <f t="shared" si="515"/>
        <v/>
      </c>
      <c r="U496" s="231" t="str">
        <f t="shared" si="516"/>
        <v/>
      </c>
      <c r="V496" s="341" t="str">
        <f t="shared" si="506"/>
        <v/>
      </c>
      <c r="W496" s="231" t="str">
        <f t="shared" si="507"/>
        <v/>
      </c>
      <c r="X496" s="322" t="str">
        <f t="shared" si="508"/>
        <v/>
      </c>
      <c r="Y496" s="339">
        <f t="shared" si="509"/>
        <v>0</v>
      </c>
      <c r="Z496" s="341" t="str">
        <f t="shared" si="510"/>
        <v/>
      </c>
      <c r="AA496" s="341" t="str">
        <f t="shared" si="511"/>
        <v/>
      </c>
      <c r="AB496" s="322" t="str">
        <f t="shared" si="512"/>
        <v/>
      </c>
      <c r="AC496" s="322" t="str">
        <f t="shared" si="513"/>
        <v/>
      </c>
      <c r="AD496" s="183" t="str">
        <f>IF(S496="","",2*(BIVAR((-AA496),AB496,AC496)-BIVAR(-AA496,-AB496,AC496)))</f>
        <v/>
      </c>
      <c r="AE496" s="184" t="str">
        <f>IF(S496="","",2*(BIVAR(AA496,-AB496,AC496)-BIVAR(-AA496,-AB496,AC496)))</f>
        <v/>
      </c>
    </row>
    <row r="497" spans="1:31" ht="15.75" customHeight="1" x14ac:dyDescent="0.55000000000000004">
      <c r="A497" s="458"/>
      <c r="B497" s="456"/>
      <c r="C497" s="455"/>
      <c r="D497" s="456"/>
      <c r="E497" s="341" t="str">
        <f t="shared" si="514"/>
        <v/>
      </c>
      <c r="F497" s="322" t="str">
        <f t="shared" si="499"/>
        <v/>
      </c>
      <c r="G497" s="322" t="s">
        <v>2761</v>
      </c>
      <c r="H497" s="455" t="str">
        <f t="shared" si="517"/>
        <v/>
      </c>
      <c r="I497" s="456"/>
      <c r="J497" s="566">
        <f t="shared" si="501"/>
        <v>0</v>
      </c>
      <c r="K497" s="567"/>
      <c r="L497" s="343" t="str">
        <f t="shared" si="502"/>
        <v/>
      </c>
      <c r="M497" s="336" t="str">
        <f t="shared" si="503"/>
        <v/>
      </c>
      <c r="P497" s="209">
        <f t="shared" si="504"/>
        <v>0</v>
      </c>
      <c r="Q497" s="209">
        <f t="shared" si="505"/>
        <v>0</v>
      </c>
      <c r="S497" s="340"/>
      <c r="T497" s="183" t="str">
        <f t="shared" si="515"/>
        <v/>
      </c>
      <c r="U497" s="231" t="str">
        <f t="shared" si="516"/>
        <v/>
      </c>
      <c r="V497" s="341" t="str">
        <f t="shared" si="506"/>
        <v/>
      </c>
      <c r="W497" s="231" t="str">
        <f t="shared" si="507"/>
        <v/>
      </c>
      <c r="X497" s="322" t="str">
        <f t="shared" si="508"/>
        <v/>
      </c>
      <c r="Y497" s="339">
        <f t="shared" si="509"/>
        <v>0</v>
      </c>
      <c r="Z497" s="341" t="str">
        <f t="shared" si="510"/>
        <v/>
      </c>
      <c r="AA497" s="341" t="str">
        <f t="shared" si="511"/>
        <v/>
      </c>
      <c r="AB497" s="322" t="str">
        <f t="shared" si="512"/>
        <v/>
      </c>
      <c r="AC497" s="322" t="str">
        <f t="shared" si="513"/>
        <v/>
      </c>
      <c r="AD497" s="183" t="str">
        <f>IF(S497="","",2*(BIVAR((-AA497),AB497,AC497)-BIVAR(-AA497,-AB497,AC497)))</f>
        <v/>
      </c>
      <c r="AE497" s="184" t="str">
        <f>IF(S497="","",2*(BIVAR(AA497,-AB497,AC497)-BIVAR(-AA497,-AB497,AC497)))</f>
        <v/>
      </c>
    </row>
    <row r="498" spans="1:31" ht="15.75" customHeight="1" x14ac:dyDescent="0.55000000000000004">
      <c r="A498" s="458"/>
      <c r="B498" s="456"/>
      <c r="C498" s="455"/>
      <c r="D498" s="456"/>
      <c r="E498" s="341" t="str">
        <f t="shared" si="514"/>
        <v/>
      </c>
      <c r="F498" s="322" t="str">
        <f t="shared" si="499"/>
        <v/>
      </c>
      <c r="G498" s="322" t="s">
        <v>2712</v>
      </c>
      <c r="H498" s="455" t="str">
        <f t="shared" si="517"/>
        <v/>
      </c>
      <c r="I498" s="456"/>
      <c r="J498" s="566">
        <f t="shared" si="501"/>
        <v>0</v>
      </c>
      <c r="K498" s="567"/>
      <c r="L498" s="343" t="str">
        <f t="shared" si="502"/>
        <v/>
      </c>
      <c r="M498" s="336" t="str">
        <f t="shared" si="503"/>
        <v/>
      </c>
      <c r="P498" s="209">
        <f t="shared" si="504"/>
        <v>0</v>
      </c>
      <c r="Q498" s="209">
        <f t="shared" si="505"/>
        <v>0</v>
      </c>
      <c r="S498" s="340"/>
      <c r="T498" s="183" t="str">
        <f t="shared" si="515"/>
        <v/>
      </c>
      <c r="U498" s="231" t="str">
        <f t="shared" si="516"/>
        <v/>
      </c>
      <c r="V498" s="341" t="str">
        <f t="shared" si="506"/>
        <v/>
      </c>
      <c r="W498" s="231" t="str">
        <f t="shared" si="507"/>
        <v/>
      </c>
      <c r="X498" s="322" t="str">
        <f t="shared" si="508"/>
        <v/>
      </c>
      <c r="Y498" s="339">
        <f t="shared" si="509"/>
        <v>0</v>
      </c>
      <c r="Z498" s="341" t="str">
        <f t="shared" si="510"/>
        <v/>
      </c>
      <c r="AA498" s="341" t="str">
        <f t="shared" si="511"/>
        <v/>
      </c>
      <c r="AB498" s="322" t="str">
        <f t="shared" si="512"/>
        <v/>
      </c>
      <c r="AC498" s="322" t="str">
        <f t="shared" si="513"/>
        <v/>
      </c>
      <c r="AD498" s="183" t="str">
        <f>IF(S498="","",2*(BIVAR((-AA498),AB498,AC498)-BIVAR(-AA498,-AB498,AC498)))</f>
        <v/>
      </c>
      <c r="AE498" s="184" t="str">
        <f>IF(S498="","",2*(BIVAR(AA498,-AB498,AC498)-BIVAR(-AA498,-AB498,AC498)))</f>
        <v/>
      </c>
    </row>
    <row r="499" spans="1:31" ht="17.7" thickBot="1" x14ac:dyDescent="0.6">
      <c r="A499" s="425"/>
      <c r="B499" s="424"/>
      <c r="C499" s="424"/>
      <c r="D499" s="424"/>
      <c r="E499" s="347" t="str">
        <f t="shared" si="514"/>
        <v/>
      </c>
      <c r="F499" s="323" t="str">
        <f t="shared" si="499"/>
        <v/>
      </c>
      <c r="G499" s="323" t="s">
        <v>2762</v>
      </c>
      <c r="H499" s="424" t="str">
        <f t="shared" si="517"/>
        <v/>
      </c>
      <c r="I499" s="424"/>
      <c r="J499" s="579">
        <f t="shared" si="501"/>
        <v>0</v>
      </c>
      <c r="K499" s="580"/>
      <c r="L499" s="188" t="str">
        <f t="shared" si="502"/>
        <v/>
      </c>
      <c r="M499" s="337" t="str">
        <f t="shared" si="503"/>
        <v/>
      </c>
      <c r="P499" s="209">
        <f t="shared" si="504"/>
        <v>0</v>
      </c>
      <c r="Q499" s="209">
        <f t="shared" si="505"/>
        <v>0</v>
      </c>
      <c r="S499" s="235"/>
      <c r="T499" s="185" t="str">
        <f t="shared" si="515"/>
        <v/>
      </c>
      <c r="U499" s="232" t="str">
        <f t="shared" si="516"/>
        <v/>
      </c>
      <c r="V499" s="347" t="str">
        <f t="shared" si="506"/>
        <v/>
      </c>
      <c r="W499" s="232" t="str">
        <f t="shared" si="507"/>
        <v/>
      </c>
      <c r="X499" s="323" t="str">
        <f t="shared" si="508"/>
        <v/>
      </c>
      <c r="Y499" s="346">
        <f t="shared" si="509"/>
        <v>0</v>
      </c>
      <c r="Z499" s="347" t="str">
        <f t="shared" si="510"/>
        <v/>
      </c>
      <c r="AA499" s="347" t="str">
        <f t="shared" si="511"/>
        <v/>
      </c>
      <c r="AB499" s="323" t="str">
        <f t="shared" si="512"/>
        <v/>
      </c>
      <c r="AC499" s="323" t="str">
        <f t="shared" si="513"/>
        <v/>
      </c>
      <c r="AD499" s="185" t="str">
        <f>IF(S499="","",2*(BIVAR((-AA499),AB499,AC499)-BIVAR(-AA499,-AB499,AC499)))</f>
        <v/>
      </c>
      <c r="AE499" s="187" t="str">
        <f>IF(S499="","",2*(BIVAR(AA499,-AB499,AC499)-BIVAR(-AA499,-AB499,AC499)))</f>
        <v/>
      </c>
    </row>
    <row r="500" spans="1:31" ht="15.75" customHeight="1" x14ac:dyDescent="0.55000000000000004">
      <c r="A500" s="324"/>
      <c r="B500" s="324"/>
      <c r="C500" s="324"/>
      <c r="D500" s="324"/>
      <c r="E500" s="294"/>
      <c r="F500" s="324"/>
      <c r="G500" s="324"/>
      <c r="H500" s="324"/>
      <c r="I500" s="324"/>
      <c r="J500" s="294"/>
      <c r="K500" s="294"/>
      <c r="L500" s="324"/>
      <c r="M500" s="338"/>
      <c r="P500" s="209"/>
      <c r="Q500" s="209"/>
      <c r="S500" s="355"/>
      <c r="T500" s="295"/>
      <c r="U500" s="356"/>
      <c r="V500" s="294"/>
      <c r="W500" s="356"/>
      <c r="X500" s="324"/>
      <c r="Y500" s="293"/>
      <c r="Z500" s="294"/>
      <c r="AA500" s="294"/>
      <c r="AB500" s="324"/>
      <c r="AC500" s="324"/>
      <c r="AD500" s="295"/>
      <c r="AE500" s="295"/>
    </row>
    <row r="501" spans="1:31" ht="15.75" customHeight="1" thickBot="1" x14ac:dyDescent="0.6">
      <c r="A501" s="324"/>
      <c r="B501" s="324"/>
      <c r="C501" s="324"/>
      <c r="D501" s="324"/>
      <c r="E501" s="294"/>
      <c r="F501" s="324"/>
      <c r="G501" s="324"/>
      <c r="H501" s="324"/>
      <c r="I501" s="324"/>
      <c r="J501" s="294"/>
      <c r="K501" s="294"/>
      <c r="L501" s="324"/>
      <c r="M501" s="338"/>
      <c r="P501" s="209"/>
      <c r="Q501" s="209"/>
      <c r="S501" s="355"/>
      <c r="T501" s="295"/>
      <c r="U501" s="356"/>
      <c r="V501" s="294"/>
      <c r="W501" s="356"/>
      <c r="X501" s="324"/>
      <c r="Y501" s="293"/>
      <c r="Z501" s="294"/>
      <c r="AA501" s="294"/>
      <c r="AB501" s="324"/>
      <c r="AC501" s="324"/>
      <c r="AD501" s="295"/>
      <c r="AE501" s="295"/>
    </row>
    <row r="502" spans="1:31" ht="18.75" customHeight="1" thickBot="1" x14ac:dyDescent="0.6">
      <c r="A502" s="418" t="s">
        <v>2779</v>
      </c>
      <c r="B502" s="419"/>
      <c r="C502" s="419"/>
      <c r="D502" s="419"/>
      <c r="E502" s="419"/>
      <c r="F502" s="419"/>
      <c r="G502" s="419"/>
      <c r="H502" s="419"/>
      <c r="I502" s="419"/>
      <c r="J502" s="419"/>
      <c r="K502" s="419"/>
      <c r="L502" s="419"/>
      <c r="M502" s="420"/>
      <c r="S502" s="418" t="s">
        <v>2619</v>
      </c>
      <c r="T502" s="419"/>
      <c r="U502" s="419"/>
      <c r="V502" s="419"/>
      <c r="W502" s="419"/>
      <c r="X502" s="419"/>
      <c r="Y502" s="419"/>
      <c r="Z502" s="419"/>
      <c r="AA502" s="419"/>
      <c r="AB502" s="419"/>
      <c r="AC502" s="419"/>
      <c r="AD502" s="419"/>
      <c r="AE502" s="420"/>
    </row>
    <row r="503" spans="1:31" ht="33.299999999999997" thickBot="1" x14ac:dyDescent="0.6">
      <c r="A503" s="470" t="s">
        <v>0</v>
      </c>
      <c r="B503" s="471"/>
      <c r="C503" s="472" t="s">
        <v>2</v>
      </c>
      <c r="D503" s="471"/>
      <c r="E503" s="320" t="s">
        <v>1771</v>
      </c>
      <c r="F503" s="320" t="s">
        <v>1772</v>
      </c>
      <c r="G503" s="320" t="s">
        <v>1</v>
      </c>
      <c r="H503" s="472" t="s">
        <v>3</v>
      </c>
      <c r="I503" s="471"/>
      <c r="J503" s="472" t="s">
        <v>5</v>
      </c>
      <c r="K503" s="471"/>
      <c r="L503" s="182" t="s">
        <v>2623</v>
      </c>
      <c r="M503" s="27" t="s">
        <v>2621</v>
      </c>
      <c r="P503" s="99" t="s">
        <v>58</v>
      </c>
      <c r="Q503" s="99" t="s">
        <v>59</v>
      </c>
      <c r="S503" s="240" t="s">
        <v>2607</v>
      </c>
      <c r="T503" s="24" t="s">
        <v>2608</v>
      </c>
      <c r="U503" s="24" t="s">
        <v>2609</v>
      </c>
      <c r="V503" s="24" t="s">
        <v>2610</v>
      </c>
      <c r="W503" s="24" t="s">
        <v>2611</v>
      </c>
      <c r="X503" s="24" t="s">
        <v>2620</v>
      </c>
      <c r="Y503" s="24" t="s">
        <v>2613</v>
      </c>
      <c r="Z503" s="24" t="s">
        <v>2612</v>
      </c>
      <c r="AA503" s="24" t="s">
        <v>2614</v>
      </c>
      <c r="AB503" s="24" t="s">
        <v>2615</v>
      </c>
      <c r="AC503" s="24" t="s">
        <v>2616</v>
      </c>
      <c r="AD503" s="24" t="s">
        <v>2617</v>
      </c>
      <c r="AE503" s="25" t="s">
        <v>2618</v>
      </c>
    </row>
    <row r="504" spans="1:31" ht="15.75" customHeight="1" x14ac:dyDescent="0.55000000000000004">
      <c r="A504" s="582"/>
      <c r="B504" s="583"/>
      <c r="C504" s="566"/>
      <c r="D504" s="567"/>
      <c r="E504" s="389" t="str">
        <f>IF(A504="","",(2*$K$81*(1/SQRT(3)))+((0.0016%*ABS(A504))+0.000001450377377))</f>
        <v/>
      </c>
      <c r="F504" s="322" t="str">
        <f>IF(A504="","",ROUND(((A504+S504)-(A504-S504))/(2*E504),1)&amp;":1")</f>
        <v/>
      </c>
      <c r="G504" s="322" t="s">
        <v>2749</v>
      </c>
      <c r="H504" s="566" t="str">
        <f t="shared" ref="H504:H510" si="518">IF(A504="","",A504-C504)</f>
        <v/>
      </c>
      <c r="I504" s="567"/>
      <c r="J504" s="566">
        <f>IF(X504&lt;4,Y504,S504)</f>
        <v>0</v>
      </c>
      <c r="K504" s="567"/>
      <c r="L504" s="343" t="str">
        <f>IF(AD504="","",IF(AD504&lt;2%,"&lt; 2%", "&gt; 2%"))</f>
        <v/>
      </c>
      <c r="M504" s="336" t="str">
        <f>IF(H504="","",IF(ABS(H504)+ABS(E504)&lt;ABS(J504),"Pass",IF(ABS(H504)-ABS(E504)&gt;ABS(J504),"Fail",IF(AND(ABS(H504)+ABS(E504)&gt;ABS(J504),ABS(H504)-ABS(E504)&lt;ABS(J504)),"-",""))))</f>
        <v/>
      </c>
      <c r="P504" s="209">
        <f>IF(X504&lt;4,-Y504,-S504)</f>
        <v>0</v>
      </c>
      <c r="Q504" s="209">
        <f>IF(X504&lt;4,Y504,S504)</f>
        <v>0</v>
      </c>
      <c r="S504" s="241"/>
      <c r="T504" s="213"/>
      <c r="U504" s="214" t="str">
        <f t="shared" ref="U504:U510" si="519">IF(S504="","",E504)</f>
        <v/>
      </c>
      <c r="V504" s="214" t="str">
        <f t="shared" ref="V504:V510" si="520">IF(S504="","",_xlfn.NORM.S.INV((1+T504)/2))</f>
        <v/>
      </c>
      <c r="W504" s="214" t="str">
        <f t="shared" ref="W504:W510" si="521">IF(S504="","",SQRT((S504/V504)^2-U504^2))</f>
        <v/>
      </c>
      <c r="X504" s="321" t="str">
        <f t="shared" ref="X504:X510" si="522">IF(S504="","",ROUND(((A504+S504)-(A504-S504))/(2*E504),1))</f>
        <v/>
      </c>
      <c r="Y504" s="239">
        <f t="shared" ref="Y504:Y510" si="523">IF(X504&gt;=4,S504,S504-U504*(1.04-EXP(0.38*LN(X504)-0.54)))</f>
        <v>0</v>
      </c>
      <c r="Z504" s="214" t="str">
        <f t="shared" ref="Z504:Z510" si="524">IF(S504="","",SQRT(W504^2+U504^2))</f>
        <v/>
      </c>
      <c r="AA504" s="214" t="str">
        <f t="shared" ref="AA504:AA510" si="525">IF(S504="","",S504/W504)</f>
        <v/>
      </c>
      <c r="AB504" s="321" t="str">
        <f t="shared" ref="AB504:AB510" si="526">IF(S504="","",Y504/Z504)</f>
        <v/>
      </c>
      <c r="AC504" s="321" t="str">
        <f t="shared" ref="AC504:AC510" si="527">IF(S504="","",W504/Z504)</f>
        <v/>
      </c>
      <c r="AD504" s="213" t="str">
        <f>IF(S504="","",2*(BIVAR((-AA504),AB504,AC504)-BIVAR(-AA504,-AB504,AC504)))</f>
        <v/>
      </c>
      <c r="AE504" s="215" t="str">
        <f>IF(S504="","",2*(BIVAR(AA504,-AB504,AC504)-BIVAR(-AA504,-AB504,AC504)))</f>
        <v/>
      </c>
    </row>
    <row r="505" spans="1:31" ht="15.75" customHeight="1" x14ac:dyDescent="0.55000000000000004">
      <c r="A505" s="582"/>
      <c r="B505" s="583"/>
      <c r="C505" s="566"/>
      <c r="D505" s="567"/>
      <c r="E505" s="341" t="str">
        <f t="shared" ref="E505:E510" si="528">IF(A505="","",(2*$K$81*(1/SQRT(3)))+((0.0016%*ABS(A505))+0.000001450377377))</f>
        <v/>
      </c>
      <c r="F505" s="322" t="str">
        <f t="shared" ref="F505:F510" si="529">IF(A505="","",ROUND(((A505+S505)-(A505-S505))/(2*E505),1)&amp;":1")</f>
        <v/>
      </c>
      <c r="G505" s="322" t="s">
        <v>2749</v>
      </c>
      <c r="H505" s="566" t="str">
        <f t="shared" si="518"/>
        <v/>
      </c>
      <c r="I505" s="567"/>
      <c r="J505" s="566">
        <f t="shared" ref="J505:J510" si="530">IF(X505&lt;4,Y505,S505)</f>
        <v>0</v>
      </c>
      <c r="K505" s="567"/>
      <c r="L505" s="343" t="str">
        <f t="shared" ref="L505:L510" si="531">IF(AD505="","",IF(AD505&lt;2%,"&lt; 2%", "&gt; 2%"))</f>
        <v/>
      </c>
      <c r="M505" s="336" t="str">
        <f t="shared" ref="M505:M510" si="532">IF(H505="","",IF(ABS(H505)+ABS(E505)&lt;ABS(J505),"Pass",IF(ABS(H505)-ABS(E505)&gt;ABS(J505),"Fail",IF(AND(ABS(H505)+ABS(E505)&gt;ABS(J505),ABS(H505)-ABS(E505)&lt;ABS(J505)),"-",""))))</f>
        <v/>
      </c>
      <c r="P505" s="209">
        <f t="shared" ref="P505:P510" si="533">IF(X505&lt;4,-Y505,-S505)</f>
        <v>0</v>
      </c>
      <c r="Q505" s="209">
        <f t="shared" ref="Q505:Q510" si="534">IF(X505&lt;4,Y505,S505)</f>
        <v>0</v>
      </c>
      <c r="S505" s="344"/>
      <c r="T505" s="183"/>
      <c r="U505" s="341" t="str">
        <f t="shared" si="519"/>
        <v/>
      </c>
      <c r="V505" s="341" t="str">
        <f t="shared" si="520"/>
        <v/>
      </c>
      <c r="W505" s="341" t="str">
        <f t="shared" si="521"/>
        <v/>
      </c>
      <c r="X505" s="322" t="str">
        <f t="shared" si="522"/>
        <v/>
      </c>
      <c r="Y505" s="339">
        <f t="shared" si="523"/>
        <v>0</v>
      </c>
      <c r="Z505" s="341" t="str">
        <f t="shared" si="524"/>
        <v/>
      </c>
      <c r="AA505" s="341" t="str">
        <f t="shared" si="525"/>
        <v/>
      </c>
      <c r="AB505" s="322" t="str">
        <f t="shared" si="526"/>
        <v/>
      </c>
      <c r="AC505" s="322" t="str">
        <f t="shared" si="527"/>
        <v/>
      </c>
      <c r="AD505" s="183" t="str">
        <f>IF(S505="","",2*(BIVAR((-AA505),AB505,AC505)-BIVAR(-AA505,-AB505,AC505)))</f>
        <v/>
      </c>
      <c r="AE505" s="184" t="str">
        <f>IF(S505="","",2*(BIVAR(AA505,-AB505,AC505)-BIVAR(-AA505,-AB505,AC505)))</f>
        <v/>
      </c>
    </row>
    <row r="506" spans="1:31" ht="15.75" customHeight="1" x14ac:dyDescent="0.55000000000000004">
      <c r="A506" s="582"/>
      <c r="B506" s="583"/>
      <c r="C506" s="566"/>
      <c r="D506" s="567"/>
      <c r="E506" s="341" t="str">
        <f t="shared" si="528"/>
        <v/>
      </c>
      <c r="F506" s="322" t="str">
        <f t="shared" si="529"/>
        <v/>
      </c>
      <c r="G506" s="322" t="s">
        <v>2750</v>
      </c>
      <c r="H506" s="566" t="str">
        <f t="shared" si="518"/>
        <v/>
      </c>
      <c r="I506" s="567"/>
      <c r="J506" s="566">
        <f t="shared" si="530"/>
        <v>0</v>
      </c>
      <c r="K506" s="567"/>
      <c r="L506" s="343" t="str">
        <f t="shared" si="531"/>
        <v/>
      </c>
      <c r="M506" s="336" t="str">
        <f t="shared" si="532"/>
        <v/>
      </c>
      <c r="P506" s="209">
        <f t="shared" si="533"/>
        <v>0</v>
      </c>
      <c r="Q506" s="209">
        <f t="shared" si="534"/>
        <v>0</v>
      </c>
      <c r="S506" s="344"/>
      <c r="T506" s="183"/>
      <c r="U506" s="341" t="str">
        <f t="shared" si="519"/>
        <v/>
      </c>
      <c r="V506" s="341" t="str">
        <f t="shared" si="520"/>
        <v/>
      </c>
      <c r="W506" s="341" t="str">
        <f t="shared" si="521"/>
        <v/>
      </c>
      <c r="X506" s="322" t="str">
        <f t="shared" si="522"/>
        <v/>
      </c>
      <c r="Y506" s="339">
        <f t="shared" si="523"/>
        <v>0</v>
      </c>
      <c r="Z506" s="341" t="str">
        <f t="shared" si="524"/>
        <v/>
      </c>
      <c r="AA506" s="341" t="str">
        <f t="shared" si="525"/>
        <v/>
      </c>
      <c r="AB506" s="322" t="str">
        <f t="shared" si="526"/>
        <v/>
      </c>
      <c r="AC506" s="322" t="str">
        <f t="shared" si="527"/>
        <v/>
      </c>
      <c r="AD506" s="183" t="str">
        <f>IF(S506="","",2*(BIVAR((-AA506),AB506,AC506)-BIVAR(-AA506,-AB506,AC506)))</f>
        <v/>
      </c>
      <c r="AE506" s="184" t="str">
        <f>IF(S506="","",2*(BIVAR(AA506,-AB506,AC506)-BIVAR(-AA506,-AB506,AC506)))</f>
        <v/>
      </c>
    </row>
    <row r="507" spans="1:31" ht="15.75" customHeight="1" x14ac:dyDescent="0.55000000000000004">
      <c r="A507" s="582"/>
      <c r="B507" s="583"/>
      <c r="C507" s="566"/>
      <c r="D507" s="567"/>
      <c r="E507" s="341" t="str">
        <f t="shared" si="528"/>
        <v/>
      </c>
      <c r="F507" s="322" t="str">
        <f t="shared" si="529"/>
        <v/>
      </c>
      <c r="G507" s="322" t="s">
        <v>2750</v>
      </c>
      <c r="H507" s="566" t="str">
        <f t="shared" si="518"/>
        <v/>
      </c>
      <c r="I507" s="567"/>
      <c r="J507" s="566">
        <f t="shared" si="530"/>
        <v>0</v>
      </c>
      <c r="K507" s="567"/>
      <c r="L507" s="343" t="str">
        <f t="shared" si="531"/>
        <v/>
      </c>
      <c r="M507" s="336" t="str">
        <f t="shared" si="532"/>
        <v/>
      </c>
      <c r="P507" s="209">
        <f t="shared" si="533"/>
        <v>0</v>
      </c>
      <c r="Q507" s="209">
        <f t="shared" si="534"/>
        <v>0</v>
      </c>
      <c r="S507" s="344"/>
      <c r="T507" s="183"/>
      <c r="U507" s="341" t="str">
        <f t="shared" si="519"/>
        <v/>
      </c>
      <c r="V507" s="341" t="str">
        <f t="shared" si="520"/>
        <v/>
      </c>
      <c r="W507" s="341" t="str">
        <f t="shared" si="521"/>
        <v/>
      </c>
      <c r="X507" s="322" t="str">
        <f t="shared" si="522"/>
        <v/>
      </c>
      <c r="Y507" s="339">
        <f t="shared" si="523"/>
        <v>0</v>
      </c>
      <c r="Z507" s="341" t="str">
        <f t="shared" si="524"/>
        <v/>
      </c>
      <c r="AA507" s="341" t="str">
        <f t="shared" si="525"/>
        <v/>
      </c>
      <c r="AB507" s="322" t="str">
        <f t="shared" si="526"/>
        <v/>
      </c>
      <c r="AC507" s="322" t="str">
        <f t="shared" si="527"/>
        <v/>
      </c>
      <c r="AD507" s="183" t="str">
        <f>IF(S507="","",2*(BIVAR((-AA507),AB507,AC507)-BIVAR(-AA507,-AB507,AC507)))</f>
        <v/>
      </c>
      <c r="AE507" s="184" t="str">
        <f>IF(S507="","",2*(BIVAR(AA507,-AB507,AC507)-BIVAR(-AA507,-AB507,AC507)))</f>
        <v/>
      </c>
    </row>
    <row r="508" spans="1:31" ht="15.75" customHeight="1" x14ac:dyDescent="0.55000000000000004">
      <c r="A508" s="582"/>
      <c r="B508" s="583"/>
      <c r="C508" s="566"/>
      <c r="D508" s="567"/>
      <c r="E508" s="341" t="str">
        <f t="shared" si="528"/>
        <v/>
      </c>
      <c r="F508" s="322" t="str">
        <f t="shared" si="529"/>
        <v/>
      </c>
      <c r="G508" s="322" t="s">
        <v>2750</v>
      </c>
      <c r="H508" s="566" t="str">
        <f t="shared" si="518"/>
        <v/>
      </c>
      <c r="I508" s="567"/>
      <c r="J508" s="566">
        <f t="shared" si="530"/>
        <v>0</v>
      </c>
      <c r="K508" s="567"/>
      <c r="L508" s="343" t="str">
        <f t="shared" si="531"/>
        <v/>
      </c>
      <c r="M508" s="336" t="str">
        <f t="shared" si="532"/>
        <v/>
      </c>
      <c r="P508" s="209">
        <f t="shared" si="533"/>
        <v>0</v>
      </c>
      <c r="Q508" s="209">
        <f t="shared" si="534"/>
        <v>0</v>
      </c>
      <c r="S508" s="344"/>
      <c r="T508" s="183"/>
      <c r="U508" s="341" t="str">
        <f t="shared" si="519"/>
        <v/>
      </c>
      <c r="V508" s="341" t="str">
        <f t="shared" si="520"/>
        <v/>
      </c>
      <c r="W508" s="341" t="str">
        <f t="shared" si="521"/>
        <v/>
      </c>
      <c r="X508" s="322" t="str">
        <f t="shared" si="522"/>
        <v/>
      </c>
      <c r="Y508" s="339">
        <f t="shared" si="523"/>
        <v>0</v>
      </c>
      <c r="Z508" s="341" t="str">
        <f t="shared" si="524"/>
        <v/>
      </c>
      <c r="AA508" s="341" t="str">
        <f t="shared" si="525"/>
        <v/>
      </c>
      <c r="AB508" s="322" t="str">
        <f t="shared" si="526"/>
        <v/>
      </c>
      <c r="AC508" s="322" t="str">
        <f t="shared" si="527"/>
        <v/>
      </c>
      <c r="AD508" s="183" t="str">
        <f>IF(S508="","",2*(BIVAR((-AA508),AB508,AC508)-BIVAR(-AA508,-AB508,AC508)))</f>
        <v/>
      </c>
      <c r="AE508" s="184" t="str">
        <f>IF(S508="","",2*(BIVAR(AA508,-AB508,AC508)-BIVAR(-AA508,-AB508,AC508)))</f>
        <v/>
      </c>
    </row>
    <row r="509" spans="1:31" ht="15.75" customHeight="1" x14ac:dyDescent="0.55000000000000004">
      <c r="A509" s="582"/>
      <c r="B509" s="583"/>
      <c r="C509" s="566"/>
      <c r="D509" s="567"/>
      <c r="E509" s="341" t="str">
        <f t="shared" si="528"/>
        <v/>
      </c>
      <c r="F509" s="322" t="str">
        <f t="shared" si="529"/>
        <v/>
      </c>
      <c r="G509" s="322" t="s">
        <v>2751</v>
      </c>
      <c r="H509" s="566" t="str">
        <f t="shared" si="518"/>
        <v/>
      </c>
      <c r="I509" s="567"/>
      <c r="J509" s="566">
        <f t="shared" si="530"/>
        <v>0</v>
      </c>
      <c r="K509" s="567"/>
      <c r="L509" s="343" t="str">
        <f t="shared" si="531"/>
        <v/>
      </c>
      <c r="M509" s="336" t="str">
        <f t="shared" si="532"/>
        <v/>
      </c>
      <c r="P509" s="209">
        <f t="shared" si="533"/>
        <v>0</v>
      </c>
      <c r="Q509" s="209">
        <f t="shared" si="534"/>
        <v>0</v>
      </c>
      <c r="S509" s="344"/>
      <c r="T509" s="183"/>
      <c r="U509" s="341" t="str">
        <f t="shared" si="519"/>
        <v/>
      </c>
      <c r="V509" s="341" t="str">
        <f t="shared" si="520"/>
        <v/>
      </c>
      <c r="W509" s="341" t="str">
        <f t="shared" si="521"/>
        <v/>
      </c>
      <c r="X509" s="322" t="str">
        <f t="shared" si="522"/>
        <v/>
      </c>
      <c r="Y509" s="339">
        <f t="shared" si="523"/>
        <v>0</v>
      </c>
      <c r="Z509" s="341" t="str">
        <f t="shared" si="524"/>
        <v/>
      </c>
      <c r="AA509" s="341" t="str">
        <f t="shared" si="525"/>
        <v/>
      </c>
      <c r="AB509" s="322" t="str">
        <f t="shared" si="526"/>
        <v/>
      </c>
      <c r="AC509" s="322" t="str">
        <f t="shared" si="527"/>
        <v/>
      </c>
      <c r="AD509" s="183" t="str">
        <f>IF(S509="","",2*(BIVAR((-AA509),AB509,AC509)-BIVAR(-AA509,-AB509,AC509)))</f>
        <v/>
      </c>
      <c r="AE509" s="184" t="str">
        <f>IF(S509="","",2*(BIVAR(AA509,-AB509,AC509)-BIVAR(-AA509,-AB509,AC509)))</f>
        <v/>
      </c>
    </row>
    <row r="510" spans="1:31" ht="15.75" customHeight="1" thickBot="1" x14ac:dyDescent="0.6">
      <c r="A510" s="576"/>
      <c r="B510" s="577"/>
      <c r="C510" s="578"/>
      <c r="D510" s="578"/>
      <c r="E510" s="347" t="str">
        <f t="shared" si="528"/>
        <v/>
      </c>
      <c r="F510" s="323" t="str">
        <f t="shared" si="529"/>
        <v/>
      </c>
      <c r="G510" s="323" t="s">
        <v>2751</v>
      </c>
      <c r="H510" s="578" t="str">
        <f t="shared" si="518"/>
        <v/>
      </c>
      <c r="I510" s="578"/>
      <c r="J510" s="579">
        <f t="shared" si="530"/>
        <v>0</v>
      </c>
      <c r="K510" s="580"/>
      <c r="L510" s="188" t="str">
        <f t="shared" si="531"/>
        <v/>
      </c>
      <c r="M510" s="337" t="str">
        <f t="shared" si="532"/>
        <v/>
      </c>
      <c r="P510" s="209">
        <f t="shared" si="533"/>
        <v>0</v>
      </c>
      <c r="Q510" s="209">
        <f t="shared" si="534"/>
        <v>0</v>
      </c>
      <c r="S510" s="345"/>
      <c r="T510" s="185"/>
      <c r="U510" s="347" t="str">
        <f t="shared" si="519"/>
        <v/>
      </c>
      <c r="V510" s="347" t="str">
        <f t="shared" si="520"/>
        <v/>
      </c>
      <c r="W510" s="347" t="str">
        <f t="shared" si="521"/>
        <v/>
      </c>
      <c r="X510" s="323" t="str">
        <f t="shared" si="522"/>
        <v/>
      </c>
      <c r="Y510" s="346">
        <f t="shared" si="523"/>
        <v>0</v>
      </c>
      <c r="Z510" s="347" t="str">
        <f t="shared" si="524"/>
        <v/>
      </c>
      <c r="AA510" s="347" t="str">
        <f t="shared" si="525"/>
        <v/>
      </c>
      <c r="AB510" s="323" t="str">
        <f t="shared" si="526"/>
        <v/>
      </c>
      <c r="AC510" s="323" t="str">
        <f t="shared" si="527"/>
        <v/>
      </c>
      <c r="AD510" s="185" t="str">
        <f>IF(S510="","",2*(BIVAR((-AA510),AB510,AC510)-BIVAR(-AA510,-AB510,AC510)))</f>
        <v/>
      </c>
      <c r="AE510" s="187" t="str">
        <f>IF(S510="","",2*(BIVAR(AA510,-AB510,AC510)-BIVAR(-AA510,-AB510,AC510)))</f>
        <v/>
      </c>
    </row>
    <row r="512" spans="1:31" ht="15.75" customHeight="1" thickBot="1" x14ac:dyDescent="0.6"/>
    <row r="513" spans="1:31" ht="15" x14ac:dyDescent="0.55000000000000004">
      <c r="A513" s="459"/>
      <c r="B513" s="460"/>
      <c r="C513" s="460"/>
      <c r="D513" s="460"/>
      <c r="E513" s="460"/>
      <c r="F513" s="460"/>
      <c r="G513" s="460"/>
      <c r="H513" s="460"/>
      <c r="I513" s="460"/>
      <c r="J513" s="460"/>
      <c r="K513" s="460"/>
      <c r="L513" s="460"/>
      <c r="M513" s="461"/>
      <c r="N513" s="325"/>
    </row>
    <row r="514" spans="1:31" ht="15" x14ac:dyDescent="0.55000000000000004">
      <c r="A514" s="462"/>
      <c r="B514" s="463"/>
      <c r="C514" s="463"/>
      <c r="D514" s="463"/>
      <c r="E514" s="463"/>
      <c r="F514" s="463"/>
      <c r="G514" s="463"/>
      <c r="H514" s="463"/>
      <c r="I514" s="463"/>
      <c r="J514" s="463"/>
      <c r="K514" s="463"/>
      <c r="L514" s="463"/>
      <c r="M514" s="464"/>
      <c r="N514" s="325"/>
    </row>
    <row r="515" spans="1:31" ht="15" x14ac:dyDescent="0.55000000000000004">
      <c r="A515" s="462"/>
      <c r="B515" s="463"/>
      <c r="C515" s="463"/>
      <c r="D515" s="463"/>
      <c r="E515" s="463"/>
      <c r="F515" s="463"/>
      <c r="G515" s="463"/>
      <c r="H515" s="463"/>
      <c r="I515" s="463"/>
      <c r="J515" s="463"/>
      <c r="K515" s="463"/>
      <c r="L515" s="463"/>
      <c r="M515" s="464"/>
      <c r="N515" s="325"/>
    </row>
    <row r="516" spans="1:31" ht="15.3" thickBot="1" x14ac:dyDescent="0.6">
      <c r="A516" s="465"/>
      <c r="B516" s="466"/>
      <c r="C516" s="466"/>
      <c r="D516" s="466"/>
      <c r="E516" s="466"/>
      <c r="F516" s="466"/>
      <c r="G516" s="466"/>
      <c r="H516" s="466"/>
      <c r="I516" s="466"/>
      <c r="J516" s="466"/>
      <c r="K516" s="466"/>
      <c r="L516" s="466"/>
      <c r="M516" s="467"/>
      <c r="N516" s="37"/>
    </row>
    <row r="517" spans="1:31" ht="15" x14ac:dyDescent="0.55000000000000004">
      <c r="A517" s="70"/>
      <c r="B517" s="70"/>
      <c r="C517" s="70"/>
      <c r="D517" s="70"/>
      <c r="E517" s="70"/>
      <c r="F517" s="70"/>
      <c r="G517" s="70"/>
      <c r="H517" s="70"/>
      <c r="I517" s="70"/>
      <c r="J517" s="70"/>
      <c r="K517" s="70"/>
      <c r="L517" s="70"/>
      <c r="M517" s="70"/>
    </row>
    <row r="518" spans="1:31" ht="15.75" customHeight="1" x14ac:dyDescent="0.55000000000000004">
      <c r="A518" s="325"/>
      <c r="B518" s="325"/>
      <c r="C518" s="325"/>
      <c r="D518" s="325"/>
      <c r="E518" s="325"/>
      <c r="F518" s="325"/>
      <c r="G518" s="325"/>
      <c r="H518" s="325"/>
      <c r="I518" s="325"/>
      <c r="J518" s="325"/>
      <c r="K518" s="325"/>
      <c r="L518" s="325"/>
      <c r="M518" s="325"/>
    </row>
    <row r="519" spans="1:31" ht="21.75" customHeight="1" x14ac:dyDescent="0.55000000000000004">
      <c r="A519" s="244"/>
      <c r="B519" s="244"/>
      <c r="C519" s="32"/>
      <c r="D519" s="568" t="s">
        <v>48</v>
      </c>
      <c r="E519" s="568"/>
      <c r="F519" s="568"/>
      <c r="G519" s="568"/>
      <c r="H519" s="568"/>
      <c r="I519" s="568"/>
      <c r="J519" s="568"/>
      <c r="K519" s="32"/>
      <c r="L519" s="32"/>
      <c r="N519" s="37"/>
    </row>
    <row r="520" spans="1:31" ht="21.75" customHeight="1" x14ac:dyDescent="0.55000000000000004">
      <c r="A520" s="244"/>
      <c r="B520" s="244"/>
      <c r="C520" s="246"/>
      <c r="D520" s="568"/>
      <c r="E520" s="568"/>
      <c r="F520" s="568"/>
      <c r="G520" s="568"/>
      <c r="H520" s="568"/>
      <c r="I520" s="568"/>
      <c r="J520" s="568"/>
      <c r="K520" s="32"/>
      <c r="L520" s="32"/>
      <c r="N520" s="37"/>
    </row>
    <row r="521" spans="1:31" ht="21.75" customHeight="1" x14ac:dyDescent="0.55000000000000004">
      <c r="A521" s="244"/>
      <c r="B521" s="244"/>
      <c r="C521" s="246"/>
      <c r="D521" s="568"/>
      <c r="E521" s="568"/>
      <c r="F521" s="568"/>
      <c r="G521" s="568"/>
      <c r="H521" s="568"/>
      <c r="I521" s="568"/>
      <c r="J521" s="568"/>
      <c r="K521" s="32"/>
      <c r="L521" s="32"/>
      <c r="N521" s="37"/>
    </row>
    <row r="522" spans="1:31" ht="21.75" customHeight="1" x14ac:dyDescent="0.55000000000000004">
      <c r="A522" s="244"/>
      <c r="B522" s="244"/>
      <c r="C522" s="32"/>
      <c r="D522" s="569" t="s">
        <v>2682</v>
      </c>
      <c r="E522" s="569"/>
      <c r="F522" s="569"/>
      <c r="G522" s="569"/>
      <c r="H522" s="569"/>
      <c r="I522" s="569"/>
      <c r="J522" s="569"/>
      <c r="K522" s="32"/>
      <c r="L522" s="32"/>
      <c r="N522" s="37"/>
    </row>
    <row r="523" spans="1:31" ht="21.75" customHeight="1" x14ac:dyDescent="0.7">
      <c r="A523" s="244"/>
      <c r="B523" s="244"/>
      <c r="C523" s="247"/>
      <c r="D523" s="569"/>
      <c r="E523" s="569"/>
      <c r="F523" s="569"/>
      <c r="G523" s="569"/>
      <c r="H523" s="569"/>
      <c r="I523" s="569"/>
      <c r="J523" s="569"/>
      <c r="K523" s="245"/>
      <c r="L523" s="245"/>
      <c r="N523" s="37"/>
    </row>
    <row r="524" spans="1:31" ht="21.75" customHeight="1" x14ac:dyDescent="0.55000000000000004">
      <c r="A524" s="244"/>
      <c r="B524" s="244"/>
      <c r="C524" s="247"/>
      <c r="D524" s="569"/>
      <c r="E524" s="569"/>
      <c r="F524" s="569"/>
      <c r="G524" s="569"/>
      <c r="H524" s="569"/>
      <c r="I524" s="569"/>
      <c r="J524" s="569"/>
      <c r="K524" s="32"/>
      <c r="L524" s="32"/>
      <c r="N524" s="37"/>
    </row>
    <row r="525" spans="1:31" ht="15" x14ac:dyDescent="0.55000000000000004">
      <c r="A525" s="70"/>
      <c r="B525" s="70"/>
      <c r="C525" s="70"/>
      <c r="D525" s="70"/>
      <c r="E525" s="70"/>
      <c r="F525" s="70"/>
      <c r="G525" s="70"/>
      <c r="H525" s="70"/>
      <c r="I525" s="70"/>
      <c r="J525" s="70"/>
      <c r="K525" s="70"/>
      <c r="L525" s="70"/>
      <c r="M525" s="70"/>
      <c r="N525" s="37"/>
    </row>
    <row r="526" spans="1:31" ht="15.75" customHeight="1" thickBot="1" x14ac:dyDescent="0.6"/>
    <row r="527" spans="1:31" ht="18.75" customHeight="1" thickBot="1" x14ac:dyDescent="0.6">
      <c r="A527" s="418" t="s">
        <v>2722</v>
      </c>
      <c r="B527" s="419"/>
      <c r="C527" s="419"/>
      <c r="D527" s="419"/>
      <c r="E527" s="419"/>
      <c r="F527" s="419"/>
      <c r="G527" s="419"/>
      <c r="H527" s="419"/>
      <c r="I527" s="419"/>
      <c r="J527" s="419"/>
      <c r="K527" s="419"/>
      <c r="L527" s="419"/>
      <c r="M527" s="420"/>
      <c r="S527" s="418" t="s">
        <v>2619</v>
      </c>
      <c r="T527" s="419"/>
      <c r="U527" s="419"/>
      <c r="V527" s="419"/>
      <c r="W527" s="419"/>
      <c r="X527" s="419"/>
      <c r="Y527" s="419"/>
      <c r="Z527" s="419"/>
      <c r="AA527" s="419"/>
      <c r="AB527" s="419"/>
      <c r="AC527" s="419"/>
      <c r="AD527" s="419"/>
      <c r="AE527" s="420"/>
    </row>
    <row r="528" spans="1:31" ht="49.5" customHeight="1" thickBot="1" x14ac:dyDescent="0.6">
      <c r="A528" s="470" t="s">
        <v>0</v>
      </c>
      <c r="B528" s="471"/>
      <c r="C528" s="472" t="s">
        <v>2</v>
      </c>
      <c r="D528" s="471"/>
      <c r="E528" s="320" t="s">
        <v>1771</v>
      </c>
      <c r="F528" s="320" t="s">
        <v>1772</v>
      </c>
      <c r="G528" s="320" t="s">
        <v>1</v>
      </c>
      <c r="H528" s="472" t="s">
        <v>3</v>
      </c>
      <c r="I528" s="471"/>
      <c r="J528" s="472" t="s">
        <v>5</v>
      </c>
      <c r="K528" s="471"/>
      <c r="L528" s="182" t="s">
        <v>2623</v>
      </c>
      <c r="M528" s="27" t="s">
        <v>2621</v>
      </c>
      <c r="P528" s="99" t="s">
        <v>58</v>
      </c>
      <c r="Q528" s="99" t="s">
        <v>59</v>
      </c>
      <c r="S528" s="210" t="s">
        <v>2607</v>
      </c>
      <c r="T528" s="211" t="s">
        <v>2608</v>
      </c>
      <c r="U528" s="211" t="s">
        <v>2609</v>
      </c>
      <c r="V528" s="211" t="s">
        <v>2610</v>
      </c>
      <c r="W528" s="211" t="s">
        <v>2611</v>
      </c>
      <c r="X528" s="211" t="s">
        <v>2620</v>
      </c>
      <c r="Y528" s="211" t="s">
        <v>2613</v>
      </c>
      <c r="Z528" s="211" t="s">
        <v>2612</v>
      </c>
      <c r="AA528" s="211" t="s">
        <v>2614</v>
      </c>
      <c r="AB528" s="211" t="s">
        <v>2615</v>
      </c>
      <c r="AC528" s="211" t="s">
        <v>2616</v>
      </c>
      <c r="AD528" s="211" t="s">
        <v>2617</v>
      </c>
      <c r="AE528" s="212" t="s">
        <v>2618</v>
      </c>
    </row>
    <row r="529" spans="1:31" ht="15.75" customHeight="1" x14ac:dyDescent="0.55000000000000004">
      <c r="A529" s="458"/>
      <c r="B529" s="456"/>
      <c r="C529" s="455"/>
      <c r="D529" s="456"/>
      <c r="E529" s="389" t="str">
        <f>IF(A529="","",(2*$K$81*(1/SQRT(3)))+((0.0016%*ABS(A529))+0.000001450377377))</f>
        <v/>
      </c>
      <c r="F529" s="322" t="str">
        <f>IF(A529="","",ROUND(((A529+S529)-(A529-S529))/(2*E529),1)&amp;":1")</f>
        <v/>
      </c>
      <c r="G529" s="322" t="s">
        <v>2692</v>
      </c>
      <c r="H529" s="455" t="str">
        <f t="shared" ref="H529:H535" si="535">IF(A529="","",A529-C529)</f>
        <v/>
      </c>
      <c r="I529" s="456"/>
      <c r="J529" s="566">
        <f>IF(X529&lt;4,Y529,S529)</f>
        <v>0</v>
      </c>
      <c r="K529" s="567"/>
      <c r="L529" s="343" t="str">
        <f>IF(AD529="","",IF(AD529&lt;2%,"&lt; 2%", "&gt; 2%"))</f>
        <v/>
      </c>
      <c r="M529" s="336" t="str">
        <f>IF(H529="","",IF(ABS(H529)+ABS(E529)&lt;ABS(J529),"Pass",IF(ABS(H529)-ABS(E529)&gt;ABS(J529),"Fail",IF(AND(ABS(H529)+ABS(E529)&gt;ABS(J529),ABS(H529)-ABS(E529)&lt;ABS(J529)),"-",""))))</f>
        <v/>
      </c>
      <c r="P529" s="209">
        <f>IF(X529&lt;4,-Y529,-S529)</f>
        <v>0</v>
      </c>
      <c r="Q529" s="209">
        <f>IF(X529&lt;4,Y529,S529)</f>
        <v>0</v>
      </c>
      <c r="S529" s="236"/>
      <c r="T529" s="213"/>
      <c r="U529" s="237"/>
      <c r="V529" s="214" t="str">
        <f>IF(S529="","",_xlfn.NORM.S.INV((1+T529)/2))</f>
        <v/>
      </c>
      <c r="W529" s="237" t="str">
        <f>IF(S529="","",SQRT((S529/V529)^2-U529^2))</f>
        <v/>
      </c>
      <c r="X529" s="321" t="str">
        <f>IF(S529="","",ROUND(((A529+S529)-(A529-S529))/(2*E529),1))</f>
        <v/>
      </c>
      <c r="Y529" s="239">
        <f>IF(X529&gt;=4,S529,S529-U529*(1.04-EXP(0.38*LN(X529)-0.54)))</f>
        <v>0</v>
      </c>
      <c r="Z529" s="214" t="str">
        <f>IF(S529="","",SQRT(W529^2+U529^2))</f>
        <v/>
      </c>
      <c r="AA529" s="214" t="str">
        <f>IF(S529="","",S529/W529)</f>
        <v/>
      </c>
      <c r="AB529" s="321" t="str">
        <f>IF(S529="","",Y529/Z529)</f>
        <v/>
      </c>
      <c r="AC529" s="321" t="str">
        <f>IF(S529="","",W529/Z529)</f>
        <v/>
      </c>
      <c r="AD529" s="213" t="str">
        <f>IF(S529="","",2*(BIVAR((-AA529),AB529,AC529)-BIVAR(-AA529,-AB529,AC529)))</f>
        <v/>
      </c>
      <c r="AE529" s="215" t="str">
        <f>IF(S529="","",2*(BIVAR(AA529,-AB529,AC529)-BIVAR(-AA529,-AB529,AC529)))</f>
        <v/>
      </c>
    </row>
    <row r="530" spans="1:31" ht="15.75" customHeight="1" x14ac:dyDescent="0.55000000000000004">
      <c r="A530" s="458"/>
      <c r="B530" s="456"/>
      <c r="C530" s="455"/>
      <c r="D530" s="456"/>
      <c r="E530" s="341" t="str">
        <f t="shared" ref="E530:E535" si="536">IF(A530="","",(2*$K$81*(1/SQRT(3)))+((0.0016%*ABS(A530))+0.000001450377377))</f>
        <v/>
      </c>
      <c r="F530" s="322" t="str">
        <f t="shared" ref="F530:F535" si="537">IF(A530="","",ROUND(((A530+S530)-(A530-S530))/(2*E530),1)&amp;":1")</f>
        <v/>
      </c>
      <c r="G530" s="322" t="s">
        <v>2705</v>
      </c>
      <c r="H530" s="455" t="str">
        <f t="shared" si="535"/>
        <v/>
      </c>
      <c r="I530" s="456"/>
      <c r="J530" s="566">
        <f t="shared" ref="J530:J535" si="538">IF(X530&lt;4,Y530,S530)</f>
        <v>0</v>
      </c>
      <c r="K530" s="567"/>
      <c r="L530" s="343" t="str">
        <f t="shared" ref="L530:L535" si="539">IF(AD530="","",IF(AD530&lt;2%,"&lt; 2%", "&gt; 2%"))</f>
        <v/>
      </c>
      <c r="M530" s="336" t="str">
        <f t="shared" ref="M530:M535" si="540">IF(H530="","",IF(ABS(H530)+ABS(E530)&lt;ABS(J530),"Pass",IF(ABS(H530)-ABS(E530)&gt;ABS(J530),"Fail",IF(AND(ABS(H530)+ABS(E530)&gt;ABS(J530),ABS(H530)-ABS(E530)&lt;ABS(J530)),"-",""))))</f>
        <v/>
      </c>
      <c r="P530" s="209">
        <f t="shared" ref="P530:P535" si="541">IF(X530&lt;4,-Y530,-S530)</f>
        <v>0</v>
      </c>
      <c r="Q530" s="209">
        <f t="shared" ref="Q530:Q535" si="542">IF(X530&lt;4,Y530,S530)</f>
        <v>0</v>
      </c>
      <c r="S530" s="340"/>
      <c r="T530" s="183" t="str">
        <f t="shared" ref="T530:T535" si="543">IF(S530="","",95%)</f>
        <v/>
      </c>
      <c r="U530" s="231" t="str">
        <f t="shared" ref="U530:U535" si="544">IF(S530="","",E530)</f>
        <v/>
      </c>
      <c r="V530" s="341" t="str">
        <f t="shared" ref="V530:V535" si="545">IF(S530="","",_xlfn.NORM.S.INV((1+T530)/2))</f>
        <v/>
      </c>
      <c r="W530" s="231" t="str">
        <f t="shared" ref="W530:W535" si="546">IF(S530="","",SQRT((S530/V530)^2-U530^2))</f>
        <v/>
      </c>
      <c r="X530" s="322" t="str">
        <f t="shared" ref="X530:X535" si="547">IF(S530="","",ROUND(((A530+S530)-(A530-S530))/(2*E530),1))</f>
        <v/>
      </c>
      <c r="Y530" s="339">
        <f t="shared" ref="Y530:Y535" si="548">IF(X530&gt;=4,S530,S530-U530*(1.04-EXP(0.38*LN(X530)-0.54)))</f>
        <v>0</v>
      </c>
      <c r="Z530" s="341" t="str">
        <f t="shared" ref="Z530:Z535" si="549">IF(S530="","",SQRT(W530^2+U530^2))</f>
        <v/>
      </c>
      <c r="AA530" s="341" t="str">
        <f t="shared" ref="AA530:AA535" si="550">IF(S530="","",S530/W530)</f>
        <v/>
      </c>
      <c r="AB530" s="322" t="str">
        <f t="shared" ref="AB530:AB535" si="551">IF(S530="","",Y530/Z530)</f>
        <v/>
      </c>
      <c r="AC530" s="322" t="str">
        <f t="shared" ref="AC530:AC535" si="552">IF(S530="","",W530/Z530)</f>
        <v/>
      </c>
      <c r="AD530" s="183" t="str">
        <f>IF(S530="","",2*(BIVAR((-AA530),AB530,AC530)-BIVAR(-AA530,-AB530,AC530)))</f>
        <v/>
      </c>
      <c r="AE530" s="184" t="str">
        <f>IF(S530="","",2*(BIVAR(AA530,-AB530,AC530)-BIVAR(-AA530,-AB530,AC530)))</f>
        <v/>
      </c>
    </row>
    <row r="531" spans="1:31" ht="15.75" customHeight="1" x14ac:dyDescent="0.55000000000000004">
      <c r="A531" s="458"/>
      <c r="B531" s="456"/>
      <c r="C531" s="455"/>
      <c r="D531" s="456"/>
      <c r="E531" s="341" t="str">
        <f t="shared" si="536"/>
        <v/>
      </c>
      <c r="F531" s="322" t="str">
        <f t="shared" si="537"/>
        <v/>
      </c>
      <c r="G531" s="322" t="s">
        <v>2705</v>
      </c>
      <c r="H531" s="455" t="str">
        <f t="shared" si="535"/>
        <v/>
      </c>
      <c r="I531" s="456"/>
      <c r="J531" s="566">
        <f t="shared" si="538"/>
        <v>0</v>
      </c>
      <c r="K531" s="567"/>
      <c r="L531" s="343" t="str">
        <f t="shared" si="539"/>
        <v/>
      </c>
      <c r="M531" s="336" t="str">
        <f t="shared" si="540"/>
        <v/>
      </c>
      <c r="P531" s="209">
        <f t="shared" si="541"/>
        <v>0</v>
      </c>
      <c r="Q531" s="209">
        <f t="shared" si="542"/>
        <v>0</v>
      </c>
      <c r="S531" s="340"/>
      <c r="T531" s="183" t="str">
        <f t="shared" si="543"/>
        <v/>
      </c>
      <c r="U531" s="231" t="str">
        <f t="shared" si="544"/>
        <v/>
      </c>
      <c r="V531" s="341" t="str">
        <f t="shared" si="545"/>
        <v/>
      </c>
      <c r="W531" s="231" t="str">
        <f t="shared" si="546"/>
        <v/>
      </c>
      <c r="X531" s="322" t="str">
        <f t="shared" si="547"/>
        <v/>
      </c>
      <c r="Y531" s="339">
        <f t="shared" si="548"/>
        <v>0</v>
      </c>
      <c r="Z531" s="341" t="str">
        <f t="shared" si="549"/>
        <v/>
      </c>
      <c r="AA531" s="341" t="str">
        <f t="shared" si="550"/>
        <v/>
      </c>
      <c r="AB531" s="322" t="str">
        <f t="shared" si="551"/>
        <v/>
      </c>
      <c r="AC531" s="322" t="str">
        <f t="shared" si="552"/>
        <v/>
      </c>
      <c r="AD531" s="183" t="str">
        <f>IF(S531="","",2*(BIVAR((-AA531),AB531,AC531)-BIVAR(-AA531,-AB531,AC531)))</f>
        <v/>
      </c>
      <c r="AE531" s="184" t="str">
        <f>IF(S531="","",2*(BIVAR(AA531,-AB531,AC531)-BIVAR(-AA531,-AB531,AC531)))</f>
        <v/>
      </c>
    </row>
    <row r="532" spans="1:31" ht="15.75" customHeight="1" x14ac:dyDescent="0.55000000000000004">
      <c r="A532" s="458"/>
      <c r="B532" s="456"/>
      <c r="C532" s="455"/>
      <c r="D532" s="456"/>
      <c r="E532" s="341" t="str">
        <f t="shared" si="536"/>
        <v/>
      </c>
      <c r="F532" s="322" t="str">
        <f t="shared" si="537"/>
        <v/>
      </c>
      <c r="G532" s="322" t="s">
        <v>2705</v>
      </c>
      <c r="H532" s="455" t="str">
        <f t="shared" si="535"/>
        <v/>
      </c>
      <c r="I532" s="456"/>
      <c r="J532" s="566">
        <f t="shared" si="538"/>
        <v>0</v>
      </c>
      <c r="K532" s="567"/>
      <c r="L532" s="343" t="str">
        <f t="shared" si="539"/>
        <v/>
      </c>
      <c r="M532" s="336" t="str">
        <f t="shared" si="540"/>
        <v/>
      </c>
      <c r="P532" s="209">
        <f t="shared" si="541"/>
        <v>0</v>
      </c>
      <c r="Q532" s="209">
        <f t="shared" si="542"/>
        <v>0</v>
      </c>
      <c r="S532" s="340"/>
      <c r="T532" s="183" t="str">
        <f t="shared" si="543"/>
        <v/>
      </c>
      <c r="U532" s="231" t="str">
        <f t="shared" si="544"/>
        <v/>
      </c>
      <c r="V532" s="341" t="str">
        <f t="shared" si="545"/>
        <v/>
      </c>
      <c r="W532" s="231" t="str">
        <f t="shared" si="546"/>
        <v/>
      </c>
      <c r="X532" s="322" t="str">
        <f t="shared" si="547"/>
        <v/>
      </c>
      <c r="Y532" s="339">
        <f t="shared" si="548"/>
        <v>0</v>
      </c>
      <c r="Z532" s="341" t="str">
        <f t="shared" si="549"/>
        <v/>
      </c>
      <c r="AA532" s="341" t="str">
        <f t="shared" si="550"/>
        <v/>
      </c>
      <c r="AB532" s="322" t="str">
        <f t="shared" si="551"/>
        <v/>
      </c>
      <c r="AC532" s="322" t="str">
        <f t="shared" si="552"/>
        <v/>
      </c>
      <c r="AD532" s="183" t="str">
        <f>IF(S532="","",2*(BIVAR((-AA532),AB532,AC532)-BIVAR(-AA532,-AB532,AC532)))</f>
        <v/>
      </c>
      <c r="AE532" s="184" t="str">
        <f>IF(S532="","",2*(BIVAR(AA532,-AB532,AC532)-BIVAR(-AA532,-AB532,AC532)))</f>
        <v/>
      </c>
    </row>
    <row r="533" spans="1:31" ht="15.75" customHeight="1" x14ac:dyDescent="0.55000000000000004">
      <c r="A533" s="458"/>
      <c r="B533" s="456"/>
      <c r="C533" s="455"/>
      <c r="D533" s="456"/>
      <c r="E533" s="341" t="str">
        <f t="shared" si="536"/>
        <v/>
      </c>
      <c r="F533" s="322" t="str">
        <f t="shared" si="537"/>
        <v/>
      </c>
      <c r="G533" s="322" t="s">
        <v>2706</v>
      </c>
      <c r="H533" s="455" t="str">
        <f t="shared" si="535"/>
        <v/>
      </c>
      <c r="I533" s="456"/>
      <c r="J533" s="566">
        <f t="shared" si="538"/>
        <v>0</v>
      </c>
      <c r="K533" s="567"/>
      <c r="L533" s="343" t="str">
        <f t="shared" si="539"/>
        <v/>
      </c>
      <c r="M533" s="336" t="str">
        <f t="shared" si="540"/>
        <v/>
      </c>
      <c r="P533" s="209">
        <f t="shared" si="541"/>
        <v>0</v>
      </c>
      <c r="Q533" s="209">
        <f t="shared" si="542"/>
        <v>0</v>
      </c>
      <c r="S533" s="340"/>
      <c r="T533" s="183" t="str">
        <f t="shared" si="543"/>
        <v/>
      </c>
      <c r="U533" s="231" t="str">
        <f t="shared" si="544"/>
        <v/>
      </c>
      <c r="V533" s="341" t="str">
        <f t="shared" si="545"/>
        <v/>
      </c>
      <c r="W533" s="231" t="str">
        <f t="shared" si="546"/>
        <v/>
      </c>
      <c r="X533" s="322" t="str">
        <f t="shared" si="547"/>
        <v/>
      </c>
      <c r="Y533" s="339">
        <f t="shared" si="548"/>
        <v>0</v>
      </c>
      <c r="Z533" s="341" t="str">
        <f t="shared" si="549"/>
        <v/>
      </c>
      <c r="AA533" s="341" t="str">
        <f t="shared" si="550"/>
        <v/>
      </c>
      <c r="AB533" s="322" t="str">
        <f t="shared" si="551"/>
        <v/>
      </c>
      <c r="AC533" s="322" t="str">
        <f t="shared" si="552"/>
        <v/>
      </c>
      <c r="AD533" s="183" t="str">
        <f>IF(S533="","",2*(BIVAR((-AA533),AB533,AC533)-BIVAR(-AA533,-AB533,AC533)))</f>
        <v/>
      </c>
      <c r="AE533" s="184" t="str">
        <f>IF(S533="","",2*(BIVAR(AA533,-AB533,AC533)-BIVAR(-AA533,-AB533,AC533)))</f>
        <v/>
      </c>
    </row>
    <row r="534" spans="1:31" ht="15.75" customHeight="1" x14ac:dyDescent="0.55000000000000004">
      <c r="A534" s="458"/>
      <c r="B534" s="456"/>
      <c r="C534" s="455"/>
      <c r="D534" s="456"/>
      <c r="E534" s="341" t="str">
        <f t="shared" si="536"/>
        <v/>
      </c>
      <c r="F534" s="322" t="str">
        <f t="shared" si="537"/>
        <v/>
      </c>
      <c r="G534" s="322" t="s">
        <v>2706</v>
      </c>
      <c r="H534" s="455" t="str">
        <f t="shared" si="535"/>
        <v/>
      </c>
      <c r="I534" s="456"/>
      <c r="J534" s="566">
        <f t="shared" si="538"/>
        <v>0</v>
      </c>
      <c r="K534" s="567"/>
      <c r="L534" s="343" t="str">
        <f t="shared" si="539"/>
        <v/>
      </c>
      <c r="M534" s="336" t="str">
        <f t="shared" si="540"/>
        <v/>
      </c>
      <c r="P534" s="209">
        <f t="shared" si="541"/>
        <v>0</v>
      </c>
      <c r="Q534" s="209">
        <f t="shared" si="542"/>
        <v>0</v>
      </c>
      <c r="S534" s="340"/>
      <c r="T534" s="183" t="str">
        <f t="shared" si="543"/>
        <v/>
      </c>
      <c r="U534" s="231" t="str">
        <f t="shared" si="544"/>
        <v/>
      </c>
      <c r="V534" s="341" t="str">
        <f t="shared" si="545"/>
        <v/>
      </c>
      <c r="W534" s="231" t="str">
        <f t="shared" si="546"/>
        <v/>
      </c>
      <c r="X534" s="322" t="str">
        <f t="shared" si="547"/>
        <v/>
      </c>
      <c r="Y534" s="339">
        <f t="shared" si="548"/>
        <v>0</v>
      </c>
      <c r="Z534" s="341" t="str">
        <f t="shared" si="549"/>
        <v/>
      </c>
      <c r="AA534" s="341" t="str">
        <f t="shared" si="550"/>
        <v/>
      </c>
      <c r="AB534" s="322" t="str">
        <f t="shared" si="551"/>
        <v/>
      </c>
      <c r="AC534" s="322" t="str">
        <f t="shared" si="552"/>
        <v/>
      </c>
      <c r="AD534" s="183" t="str">
        <f>IF(S534="","",2*(BIVAR((-AA534),AB534,AC534)-BIVAR(-AA534,-AB534,AC534)))</f>
        <v/>
      </c>
      <c r="AE534" s="184" t="str">
        <f>IF(S534="","",2*(BIVAR(AA534,-AB534,AC534)-BIVAR(-AA534,-AB534,AC534)))</f>
        <v/>
      </c>
    </row>
    <row r="535" spans="1:31" ht="17.7" thickBot="1" x14ac:dyDescent="0.6">
      <c r="A535" s="683"/>
      <c r="B535" s="684"/>
      <c r="C535" s="685"/>
      <c r="D535" s="684"/>
      <c r="E535" s="347" t="str">
        <f t="shared" si="536"/>
        <v/>
      </c>
      <c r="F535" s="323" t="str">
        <f t="shared" si="537"/>
        <v/>
      </c>
      <c r="G535" s="323" t="s">
        <v>2706</v>
      </c>
      <c r="H535" s="685" t="str">
        <f t="shared" si="535"/>
        <v/>
      </c>
      <c r="I535" s="684"/>
      <c r="J535" s="579">
        <f t="shared" si="538"/>
        <v>0</v>
      </c>
      <c r="K535" s="580"/>
      <c r="L535" s="188" t="str">
        <f t="shared" si="539"/>
        <v/>
      </c>
      <c r="M535" s="337" t="str">
        <f t="shared" si="540"/>
        <v/>
      </c>
      <c r="P535" s="209">
        <f t="shared" si="541"/>
        <v>0</v>
      </c>
      <c r="Q535" s="209">
        <f t="shared" si="542"/>
        <v>0</v>
      </c>
      <c r="S535" s="235"/>
      <c r="T535" s="185" t="str">
        <f t="shared" si="543"/>
        <v/>
      </c>
      <c r="U535" s="232" t="str">
        <f t="shared" si="544"/>
        <v/>
      </c>
      <c r="V535" s="347" t="str">
        <f t="shared" si="545"/>
        <v/>
      </c>
      <c r="W535" s="232" t="str">
        <f t="shared" si="546"/>
        <v/>
      </c>
      <c r="X535" s="323" t="str">
        <f t="shared" si="547"/>
        <v/>
      </c>
      <c r="Y535" s="346">
        <f t="shared" si="548"/>
        <v>0</v>
      </c>
      <c r="Z535" s="347" t="str">
        <f t="shared" si="549"/>
        <v/>
      </c>
      <c r="AA535" s="347" t="str">
        <f t="shared" si="550"/>
        <v/>
      </c>
      <c r="AB535" s="323" t="str">
        <f t="shared" si="551"/>
        <v/>
      </c>
      <c r="AC535" s="323" t="str">
        <f t="shared" si="552"/>
        <v/>
      </c>
      <c r="AD535" s="185" t="str">
        <f>IF(S535="","",2*(BIVAR((-AA535),AB535,AC535)-BIVAR(-AA535,-AB535,AC535)))</f>
        <v/>
      </c>
      <c r="AE535" s="187" t="str">
        <f>IF(S535="","",2*(BIVAR(AA535,-AB535,AC535)-BIVAR(-AA535,-AB535,AC535)))</f>
        <v/>
      </c>
    </row>
    <row r="536" spans="1:31" ht="15.75" customHeight="1" thickBot="1" x14ac:dyDescent="0.6"/>
    <row r="537" spans="1:31" ht="18.75" customHeight="1" thickBot="1" x14ac:dyDescent="0.6">
      <c r="A537" s="418" t="s">
        <v>2721</v>
      </c>
      <c r="B537" s="419"/>
      <c r="C537" s="419"/>
      <c r="D537" s="419"/>
      <c r="E537" s="419"/>
      <c r="F537" s="419"/>
      <c r="G537" s="419"/>
      <c r="H537" s="419"/>
      <c r="I537" s="419"/>
      <c r="J537" s="419"/>
      <c r="K537" s="419"/>
      <c r="L537" s="419"/>
      <c r="M537" s="420"/>
      <c r="S537" s="418" t="s">
        <v>2619</v>
      </c>
      <c r="T537" s="419"/>
      <c r="U537" s="419"/>
      <c r="V537" s="419"/>
      <c r="W537" s="419"/>
      <c r="X537" s="419"/>
      <c r="Y537" s="419"/>
      <c r="Z537" s="419"/>
      <c r="AA537" s="419"/>
      <c r="AB537" s="419"/>
      <c r="AC537" s="419"/>
      <c r="AD537" s="419"/>
      <c r="AE537" s="420"/>
    </row>
    <row r="538" spans="1:31" ht="49.5" customHeight="1" thickBot="1" x14ac:dyDescent="0.6">
      <c r="A538" s="470" t="s">
        <v>0</v>
      </c>
      <c r="B538" s="471"/>
      <c r="C538" s="472" t="s">
        <v>2</v>
      </c>
      <c r="D538" s="471"/>
      <c r="E538" s="320" t="s">
        <v>1771</v>
      </c>
      <c r="F538" s="320" t="s">
        <v>1772</v>
      </c>
      <c r="G538" s="320" t="s">
        <v>1</v>
      </c>
      <c r="H538" s="472" t="s">
        <v>3</v>
      </c>
      <c r="I538" s="471"/>
      <c r="J538" s="472" t="s">
        <v>5</v>
      </c>
      <c r="K538" s="471"/>
      <c r="L538" s="182" t="s">
        <v>2623</v>
      </c>
      <c r="M538" s="27" t="s">
        <v>2621</v>
      </c>
      <c r="P538" s="99" t="s">
        <v>58</v>
      </c>
      <c r="Q538" s="99" t="s">
        <v>59</v>
      </c>
      <c r="S538" s="210" t="s">
        <v>2607</v>
      </c>
      <c r="T538" s="211" t="s">
        <v>2608</v>
      </c>
      <c r="U538" s="211" t="s">
        <v>2609</v>
      </c>
      <c r="V538" s="211" t="s">
        <v>2610</v>
      </c>
      <c r="W538" s="211" t="s">
        <v>2611</v>
      </c>
      <c r="X538" s="211" t="s">
        <v>2620</v>
      </c>
      <c r="Y538" s="211" t="s">
        <v>2613</v>
      </c>
      <c r="Z538" s="211" t="s">
        <v>2612</v>
      </c>
      <c r="AA538" s="211" t="s">
        <v>2614</v>
      </c>
      <c r="AB538" s="211" t="s">
        <v>2615</v>
      </c>
      <c r="AC538" s="211" t="s">
        <v>2616</v>
      </c>
      <c r="AD538" s="211" t="s">
        <v>2617</v>
      </c>
      <c r="AE538" s="212" t="s">
        <v>2618</v>
      </c>
    </row>
    <row r="539" spans="1:31" ht="15.75" customHeight="1" x14ac:dyDescent="0.55000000000000004">
      <c r="A539" s="458"/>
      <c r="B539" s="456"/>
      <c r="C539" s="455"/>
      <c r="D539" s="456"/>
      <c r="E539" s="389" t="str">
        <f>IF(A539="","",(2*$K$81*(1/SQRT(3)))+((0.0016%*ABS(A539))+0.000001450377377))</f>
        <v/>
      </c>
      <c r="F539" s="322" t="str">
        <f>IF(A539="","",ROUND(((A539+S539)-(A539-S539))/(2*E539),1)&amp;":1")</f>
        <v/>
      </c>
      <c r="G539" s="322" t="s">
        <v>2692</v>
      </c>
      <c r="H539" s="455" t="str">
        <f t="shared" ref="H539:H545" si="553">IF(A539="","",A539-C539)</f>
        <v/>
      </c>
      <c r="I539" s="456"/>
      <c r="J539" s="566">
        <f>IF(X539&lt;4,Y539,S539)</f>
        <v>0</v>
      </c>
      <c r="K539" s="567"/>
      <c r="L539" s="343" t="str">
        <f>IF(AD539="","",IF(AD539&lt;2%,"&lt; 2%", "&gt; 2%"))</f>
        <v/>
      </c>
      <c r="M539" s="336" t="str">
        <f>IF(H539="","",IF(ABS(H539)+ABS(E539)&lt;ABS(J539),"Pass",IF(ABS(H539)-ABS(E539)&gt;ABS(J539),"Fail",IF(AND(ABS(H539)+ABS(E539)&gt;ABS(J539),ABS(H539)-ABS(E539)&lt;ABS(J539)),"-",""))))</f>
        <v/>
      </c>
      <c r="P539" s="209">
        <f>IF(X539&lt;4,-Y539,-S539)</f>
        <v>0</v>
      </c>
      <c r="Q539" s="209">
        <f>IF(X539&lt;4,Y539,S539)</f>
        <v>0</v>
      </c>
      <c r="S539" s="236"/>
      <c r="T539" s="213"/>
      <c r="U539" s="237"/>
      <c r="V539" s="214" t="str">
        <f>IF(S539="","",_xlfn.NORM.S.INV((1+T539)/2))</f>
        <v/>
      </c>
      <c r="W539" s="237" t="str">
        <f>IF(S539="","",SQRT((S539/V539)^2-U539^2))</f>
        <v/>
      </c>
      <c r="X539" s="321" t="str">
        <f>IF(S539="","",ROUND(((A539+S539)-(A539-S539))/(2*E539),1))</f>
        <v/>
      </c>
      <c r="Y539" s="239">
        <f>IF(X539&gt;=4,S539,S539-U539*(1.04-EXP(0.38*LN(X539)-0.54)))</f>
        <v>0</v>
      </c>
      <c r="Z539" s="214" t="str">
        <f>IF(S539="","",SQRT(W539^2+U539^2))</f>
        <v/>
      </c>
      <c r="AA539" s="214" t="str">
        <f>IF(S539="","",S539/W539)</f>
        <v/>
      </c>
      <c r="AB539" s="321" t="str">
        <f>IF(S539="","",Y539/Z539)</f>
        <v/>
      </c>
      <c r="AC539" s="321" t="str">
        <f>IF(S539="","",W539/Z539)</f>
        <v/>
      </c>
      <c r="AD539" s="213" t="str">
        <f>IF(S539="","",2*(BIVAR((-AA539),AB539,AC539)-BIVAR(-AA539,-AB539,AC539)))</f>
        <v/>
      </c>
      <c r="AE539" s="215" t="str">
        <f>IF(S539="","",2*(BIVAR(AA539,-AB539,AC539)-BIVAR(-AA539,-AB539,AC539)))</f>
        <v/>
      </c>
    </row>
    <row r="540" spans="1:31" ht="15.75" customHeight="1" x14ac:dyDescent="0.55000000000000004">
      <c r="A540" s="458"/>
      <c r="B540" s="456"/>
      <c r="C540" s="455"/>
      <c r="D540" s="456"/>
      <c r="E540" s="341" t="str">
        <f t="shared" ref="E540:E545" si="554">IF(A540="","",(2*$K$81*(1/SQRT(3)))+((0.0016%*ABS(A540))+0.000001450377377))</f>
        <v/>
      </c>
      <c r="F540" s="322" t="str">
        <f t="shared" ref="F540:F545" si="555">IF(A540="","",ROUND(((A540+S540)-(A540-S540))/(2*E540),1)&amp;":1")</f>
        <v/>
      </c>
      <c r="G540" s="322" t="s">
        <v>2705</v>
      </c>
      <c r="H540" s="455" t="str">
        <f t="shared" si="553"/>
        <v/>
      </c>
      <c r="I540" s="456"/>
      <c r="J540" s="566">
        <f t="shared" ref="J540:J545" si="556">IF(X540&lt;4,Y540,S540)</f>
        <v>0</v>
      </c>
      <c r="K540" s="567"/>
      <c r="L540" s="343" t="str">
        <f t="shared" ref="L540:L545" si="557">IF(AD540="","",IF(AD540&lt;2%,"&lt; 2%", "&gt; 2%"))</f>
        <v/>
      </c>
      <c r="M540" s="336" t="str">
        <f t="shared" ref="M540:M545" si="558">IF(H540="","",IF(ABS(H540)+ABS(E540)&lt;ABS(J540),"Pass",IF(ABS(H540)-ABS(E540)&gt;ABS(J540),"Fail",IF(AND(ABS(H540)+ABS(E540)&gt;ABS(J540),ABS(H540)-ABS(E540)&lt;ABS(J540)),"-",""))))</f>
        <v/>
      </c>
      <c r="P540" s="209">
        <f t="shared" ref="P540:P545" si="559">IF(X540&lt;4,-Y540,-S540)</f>
        <v>0</v>
      </c>
      <c r="Q540" s="209">
        <f t="shared" ref="Q540:Q545" si="560">IF(X540&lt;4,Y540,S540)</f>
        <v>0</v>
      </c>
      <c r="S540" s="340"/>
      <c r="T540" s="183" t="str">
        <f t="shared" ref="T540:T545" si="561">IF(S540="","",95%)</f>
        <v/>
      </c>
      <c r="U540" s="231" t="str">
        <f t="shared" ref="U540:U545" si="562">IF(S540="","",E540)</f>
        <v/>
      </c>
      <c r="V540" s="341" t="str">
        <f t="shared" ref="V540:V545" si="563">IF(S540="","",_xlfn.NORM.S.INV((1+T540)/2))</f>
        <v/>
      </c>
      <c r="W540" s="231" t="str">
        <f t="shared" ref="W540:W545" si="564">IF(S540="","",SQRT((S540/V540)^2-U540^2))</f>
        <v/>
      </c>
      <c r="X540" s="322" t="str">
        <f t="shared" ref="X540:X545" si="565">IF(S540="","",ROUND(((A540+S540)-(A540-S540))/(2*E540),1))</f>
        <v/>
      </c>
      <c r="Y540" s="339">
        <f t="shared" ref="Y540:Y545" si="566">IF(X540&gt;=4,S540,S540-U540*(1.04-EXP(0.38*LN(X540)-0.54)))</f>
        <v>0</v>
      </c>
      <c r="Z540" s="341" t="str">
        <f t="shared" ref="Z540:Z545" si="567">IF(S540="","",SQRT(W540^2+U540^2))</f>
        <v/>
      </c>
      <c r="AA540" s="341" t="str">
        <f t="shared" ref="AA540:AA545" si="568">IF(S540="","",S540/W540)</f>
        <v/>
      </c>
      <c r="AB540" s="322" t="str">
        <f t="shared" ref="AB540:AB545" si="569">IF(S540="","",Y540/Z540)</f>
        <v/>
      </c>
      <c r="AC540" s="322" t="str">
        <f t="shared" ref="AC540:AC545" si="570">IF(S540="","",W540/Z540)</f>
        <v/>
      </c>
      <c r="AD540" s="183" t="str">
        <f>IF(S540="","",2*(BIVAR((-AA540),AB540,AC540)-BIVAR(-AA540,-AB540,AC540)))</f>
        <v/>
      </c>
      <c r="AE540" s="184" t="str">
        <f>IF(S540="","",2*(BIVAR(AA540,-AB540,AC540)-BIVAR(-AA540,-AB540,AC540)))</f>
        <v/>
      </c>
    </row>
    <row r="541" spans="1:31" ht="15.75" customHeight="1" x14ac:dyDescent="0.55000000000000004">
      <c r="A541" s="458"/>
      <c r="B541" s="456"/>
      <c r="C541" s="455"/>
      <c r="D541" s="456"/>
      <c r="E541" s="341" t="str">
        <f t="shared" si="554"/>
        <v/>
      </c>
      <c r="F541" s="322" t="str">
        <f t="shared" si="555"/>
        <v/>
      </c>
      <c r="G541" s="322" t="s">
        <v>2705</v>
      </c>
      <c r="H541" s="455" t="str">
        <f t="shared" si="553"/>
        <v/>
      </c>
      <c r="I541" s="456"/>
      <c r="J541" s="566">
        <f t="shared" si="556"/>
        <v>0</v>
      </c>
      <c r="K541" s="567"/>
      <c r="L541" s="343" t="str">
        <f t="shared" si="557"/>
        <v/>
      </c>
      <c r="M541" s="336" t="str">
        <f t="shared" si="558"/>
        <v/>
      </c>
      <c r="P541" s="209">
        <f t="shared" si="559"/>
        <v>0</v>
      </c>
      <c r="Q541" s="209">
        <f t="shared" si="560"/>
        <v>0</v>
      </c>
      <c r="S541" s="340"/>
      <c r="T541" s="183" t="str">
        <f t="shared" si="561"/>
        <v/>
      </c>
      <c r="U541" s="231" t="str">
        <f t="shared" si="562"/>
        <v/>
      </c>
      <c r="V541" s="341" t="str">
        <f t="shared" si="563"/>
        <v/>
      </c>
      <c r="W541" s="231" t="str">
        <f t="shared" si="564"/>
        <v/>
      </c>
      <c r="X541" s="322" t="str">
        <f t="shared" si="565"/>
        <v/>
      </c>
      <c r="Y541" s="339">
        <f t="shared" si="566"/>
        <v>0</v>
      </c>
      <c r="Z541" s="341" t="str">
        <f t="shared" si="567"/>
        <v/>
      </c>
      <c r="AA541" s="341" t="str">
        <f t="shared" si="568"/>
        <v/>
      </c>
      <c r="AB541" s="322" t="str">
        <f t="shared" si="569"/>
        <v/>
      </c>
      <c r="AC541" s="322" t="str">
        <f t="shared" si="570"/>
        <v/>
      </c>
      <c r="AD541" s="183" t="str">
        <f>IF(S541="","",2*(BIVAR((-AA541),AB541,AC541)-BIVAR(-AA541,-AB541,AC541)))</f>
        <v/>
      </c>
      <c r="AE541" s="184" t="str">
        <f>IF(S541="","",2*(BIVAR(AA541,-AB541,AC541)-BIVAR(-AA541,-AB541,AC541)))</f>
        <v/>
      </c>
    </row>
    <row r="542" spans="1:31" ht="15.75" customHeight="1" x14ac:dyDescent="0.55000000000000004">
      <c r="A542" s="458"/>
      <c r="B542" s="456"/>
      <c r="C542" s="455"/>
      <c r="D542" s="456"/>
      <c r="E542" s="341" t="str">
        <f t="shared" si="554"/>
        <v/>
      </c>
      <c r="F542" s="322" t="str">
        <f t="shared" si="555"/>
        <v/>
      </c>
      <c r="G542" s="322" t="s">
        <v>2705</v>
      </c>
      <c r="H542" s="455" t="str">
        <f t="shared" si="553"/>
        <v/>
      </c>
      <c r="I542" s="456"/>
      <c r="J542" s="566">
        <f t="shared" si="556"/>
        <v>0</v>
      </c>
      <c r="K542" s="567"/>
      <c r="L542" s="343" t="str">
        <f t="shared" si="557"/>
        <v/>
      </c>
      <c r="M542" s="336" t="str">
        <f t="shared" si="558"/>
        <v/>
      </c>
      <c r="P542" s="209">
        <f t="shared" si="559"/>
        <v>0</v>
      </c>
      <c r="Q542" s="209">
        <f t="shared" si="560"/>
        <v>0</v>
      </c>
      <c r="S542" s="340"/>
      <c r="T542" s="183" t="str">
        <f t="shared" si="561"/>
        <v/>
      </c>
      <c r="U542" s="231" t="str">
        <f t="shared" si="562"/>
        <v/>
      </c>
      <c r="V542" s="341" t="str">
        <f t="shared" si="563"/>
        <v/>
      </c>
      <c r="W542" s="231" t="str">
        <f t="shared" si="564"/>
        <v/>
      </c>
      <c r="X542" s="322" t="str">
        <f t="shared" si="565"/>
        <v/>
      </c>
      <c r="Y542" s="339">
        <f t="shared" si="566"/>
        <v>0</v>
      </c>
      <c r="Z542" s="341" t="str">
        <f t="shared" si="567"/>
        <v/>
      </c>
      <c r="AA542" s="341" t="str">
        <f t="shared" si="568"/>
        <v/>
      </c>
      <c r="AB542" s="322" t="str">
        <f t="shared" si="569"/>
        <v/>
      </c>
      <c r="AC542" s="322" t="str">
        <f t="shared" si="570"/>
        <v/>
      </c>
      <c r="AD542" s="183" t="str">
        <f>IF(S542="","",2*(BIVAR((-AA542),AB542,AC542)-BIVAR(-AA542,-AB542,AC542)))</f>
        <v/>
      </c>
      <c r="AE542" s="184" t="str">
        <f>IF(S542="","",2*(BIVAR(AA542,-AB542,AC542)-BIVAR(-AA542,-AB542,AC542)))</f>
        <v/>
      </c>
    </row>
    <row r="543" spans="1:31" ht="15.75" customHeight="1" x14ac:dyDescent="0.55000000000000004">
      <c r="A543" s="458"/>
      <c r="B543" s="456"/>
      <c r="C543" s="455"/>
      <c r="D543" s="456"/>
      <c r="E543" s="341" t="str">
        <f t="shared" si="554"/>
        <v/>
      </c>
      <c r="F543" s="322" t="str">
        <f t="shared" si="555"/>
        <v/>
      </c>
      <c r="G543" s="322" t="s">
        <v>2706</v>
      </c>
      <c r="H543" s="455" t="str">
        <f t="shared" si="553"/>
        <v/>
      </c>
      <c r="I543" s="456"/>
      <c r="J543" s="566">
        <f t="shared" si="556"/>
        <v>0</v>
      </c>
      <c r="K543" s="567"/>
      <c r="L543" s="343" t="str">
        <f t="shared" si="557"/>
        <v/>
      </c>
      <c r="M543" s="336" t="str">
        <f t="shared" si="558"/>
        <v/>
      </c>
      <c r="P543" s="209">
        <f t="shared" si="559"/>
        <v>0</v>
      </c>
      <c r="Q543" s="209">
        <f t="shared" si="560"/>
        <v>0</v>
      </c>
      <c r="S543" s="340"/>
      <c r="T543" s="183" t="str">
        <f t="shared" si="561"/>
        <v/>
      </c>
      <c r="U543" s="231" t="str">
        <f t="shared" si="562"/>
        <v/>
      </c>
      <c r="V543" s="341" t="str">
        <f t="shared" si="563"/>
        <v/>
      </c>
      <c r="W543" s="231" t="str">
        <f t="shared" si="564"/>
        <v/>
      </c>
      <c r="X543" s="322" t="str">
        <f t="shared" si="565"/>
        <v/>
      </c>
      <c r="Y543" s="339">
        <f t="shared" si="566"/>
        <v>0</v>
      </c>
      <c r="Z543" s="341" t="str">
        <f t="shared" si="567"/>
        <v/>
      </c>
      <c r="AA543" s="341" t="str">
        <f t="shared" si="568"/>
        <v/>
      </c>
      <c r="AB543" s="322" t="str">
        <f t="shared" si="569"/>
        <v/>
      </c>
      <c r="AC543" s="322" t="str">
        <f t="shared" si="570"/>
        <v/>
      </c>
      <c r="AD543" s="183" t="str">
        <f>IF(S543="","",2*(BIVAR((-AA543),AB543,AC543)-BIVAR(-AA543,-AB543,AC543)))</f>
        <v/>
      </c>
      <c r="AE543" s="184" t="str">
        <f>IF(S543="","",2*(BIVAR(AA543,-AB543,AC543)-BIVAR(-AA543,-AB543,AC543)))</f>
        <v/>
      </c>
    </row>
    <row r="544" spans="1:31" ht="15.75" customHeight="1" x14ac:dyDescent="0.55000000000000004">
      <c r="A544" s="458"/>
      <c r="B544" s="456"/>
      <c r="C544" s="455"/>
      <c r="D544" s="456"/>
      <c r="E544" s="341" t="str">
        <f t="shared" si="554"/>
        <v/>
      </c>
      <c r="F544" s="322" t="str">
        <f t="shared" si="555"/>
        <v/>
      </c>
      <c r="G544" s="322" t="s">
        <v>2706</v>
      </c>
      <c r="H544" s="455" t="str">
        <f t="shared" si="553"/>
        <v/>
      </c>
      <c r="I544" s="456"/>
      <c r="J544" s="566">
        <f t="shared" si="556"/>
        <v>0</v>
      </c>
      <c r="K544" s="567"/>
      <c r="L544" s="343" t="str">
        <f t="shared" si="557"/>
        <v/>
      </c>
      <c r="M544" s="336" t="str">
        <f t="shared" si="558"/>
        <v/>
      </c>
      <c r="P544" s="209">
        <f t="shared" si="559"/>
        <v>0</v>
      </c>
      <c r="Q544" s="209">
        <f t="shared" si="560"/>
        <v>0</v>
      </c>
      <c r="S544" s="340"/>
      <c r="T544" s="183" t="str">
        <f t="shared" si="561"/>
        <v/>
      </c>
      <c r="U544" s="231" t="str">
        <f t="shared" si="562"/>
        <v/>
      </c>
      <c r="V544" s="341" t="str">
        <f t="shared" si="563"/>
        <v/>
      </c>
      <c r="W544" s="231" t="str">
        <f t="shared" si="564"/>
        <v/>
      </c>
      <c r="X544" s="322" t="str">
        <f t="shared" si="565"/>
        <v/>
      </c>
      <c r="Y544" s="339">
        <f t="shared" si="566"/>
        <v>0</v>
      </c>
      <c r="Z544" s="341" t="str">
        <f t="shared" si="567"/>
        <v/>
      </c>
      <c r="AA544" s="341" t="str">
        <f t="shared" si="568"/>
        <v/>
      </c>
      <c r="AB544" s="322" t="str">
        <f t="shared" si="569"/>
        <v/>
      </c>
      <c r="AC544" s="322" t="str">
        <f t="shared" si="570"/>
        <v/>
      </c>
      <c r="AD544" s="183" t="str">
        <f>IF(S544="","",2*(BIVAR((-AA544),AB544,AC544)-BIVAR(-AA544,-AB544,AC544)))</f>
        <v/>
      </c>
      <c r="AE544" s="184" t="str">
        <f>IF(S544="","",2*(BIVAR(AA544,-AB544,AC544)-BIVAR(-AA544,-AB544,AC544)))</f>
        <v/>
      </c>
    </row>
    <row r="545" spans="1:31" ht="17.7" thickBot="1" x14ac:dyDescent="0.6">
      <c r="A545" s="683"/>
      <c r="B545" s="684"/>
      <c r="C545" s="685"/>
      <c r="D545" s="684"/>
      <c r="E545" s="347" t="str">
        <f t="shared" si="554"/>
        <v/>
      </c>
      <c r="F545" s="323" t="str">
        <f t="shared" si="555"/>
        <v/>
      </c>
      <c r="G545" s="323" t="s">
        <v>2706</v>
      </c>
      <c r="H545" s="685" t="str">
        <f t="shared" si="553"/>
        <v/>
      </c>
      <c r="I545" s="684"/>
      <c r="J545" s="579">
        <f t="shared" si="556"/>
        <v>0</v>
      </c>
      <c r="K545" s="580"/>
      <c r="L545" s="188" t="str">
        <f t="shared" si="557"/>
        <v/>
      </c>
      <c r="M545" s="337" t="str">
        <f t="shared" si="558"/>
        <v/>
      </c>
      <c r="P545" s="209">
        <f t="shared" si="559"/>
        <v>0</v>
      </c>
      <c r="Q545" s="209">
        <f t="shared" si="560"/>
        <v>0</v>
      </c>
      <c r="S545" s="235"/>
      <c r="T545" s="185" t="str">
        <f t="shared" si="561"/>
        <v/>
      </c>
      <c r="U545" s="232" t="str">
        <f t="shared" si="562"/>
        <v/>
      </c>
      <c r="V545" s="347" t="str">
        <f t="shared" si="563"/>
        <v/>
      </c>
      <c r="W545" s="232" t="str">
        <f t="shared" si="564"/>
        <v/>
      </c>
      <c r="X545" s="323" t="str">
        <f t="shared" si="565"/>
        <v/>
      </c>
      <c r="Y545" s="346">
        <f t="shared" si="566"/>
        <v>0</v>
      </c>
      <c r="Z545" s="347" t="str">
        <f t="shared" si="567"/>
        <v/>
      </c>
      <c r="AA545" s="347" t="str">
        <f t="shared" si="568"/>
        <v/>
      </c>
      <c r="AB545" s="323" t="str">
        <f t="shared" si="569"/>
        <v/>
      </c>
      <c r="AC545" s="323" t="str">
        <f t="shared" si="570"/>
        <v/>
      </c>
      <c r="AD545" s="185" t="str">
        <f>IF(S545="","",2*(BIVAR((-AA545),AB545,AC545)-BIVAR(-AA545,-AB545,AC545)))</f>
        <v/>
      </c>
      <c r="AE545" s="187" t="str">
        <f>IF(S545="","",2*(BIVAR(AA545,-AB545,AC545)-BIVAR(-AA545,-AB545,AC545)))</f>
        <v/>
      </c>
    </row>
    <row r="546" spans="1:31" ht="15.75" customHeight="1" thickBot="1" x14ac:dyDescent="0.6"/>
    <row r="547" spans="1:31" ht="18.75" customHeight="1" thickBot="1" x14ac:dyDescent="0.6">
      <c r="A547" s="418" t="s">
        <v>2723</v>
      </c>
      <c r="B547" s="419"/>
      <c r="C547" s="419"/>
      <c r="D547" s="419"/>
      <c r="E547" s="419"/>
      <c r="F547" s="419"/>
      <c r="G547" s="419"/>
      <c r="H547" s="419"/>
      <c r="I547" s="419"/>
      <c r="J547" s="419"/>
      <c r="K547" s="419"/>
      <c r="L547" s="419"/>
      <c r="M547" s="420"/>
      <c r="S547" s="418" t="s">
        <v>2619</v>
      </c>
      <c r="T547" s="419"/>
      <c r="U547" s="419"/>
      <c r="V547" s="419"/>
      <c r="W547" s="419"/>
      <c r="X547" s="419"/>
      <c r="Y547" s="419"/>
      <c r="Z547" s="419"/>
      <c r="AA547" s="419"/>
      <c r="AB547" s="419"/>
      <c r="AC547" s="419"/>
      <c r="AD547" s="419"/>
      <c r="AE547" s="420"/>
    </row>
    <row r="548" spans="1:31" ht="49.5" customHeight="1" thickBot="1" x14ac:dyDescent="0.6">
      <c r="A548" s="470" t="s">
        <v>0</v>
      </c>
      <c r="B548" s="471"/>
      <c r="C548" s="472" t="s">
        <v>2</v>
      </c>
      <c r="D548" s="471"/>
      <c r="E548" s="320" t="s">
        <v>1771</v>
      </c>
      <c r="F548" s="320" t="s">
        <v>1772</v>
      </c>
      <c r="G548" s="320" t="s">
        <v>1</v>
      </c>
      <c r="H548" s="472" t="s">
        <v>3</v>
      </c>
      <c r="I548" s="471"/>
      <c r="J548" s="472" t="s">
        <v>5</v>
      </c>
      <c r="K548" s="471"/>
      <c r="L548" s="182" t="s">
        <v>2623</v>
      </c>
      <c r="M548" s="27" t="s">
        <v>2621</v>
      </c>
      <c r="P548" s="99" t="s">
        <v>58</v>
      </c>
      <c r="Q548" s="99" t="s">
        <v>59</v>
      </c>
      <c r="S548" s="210" t="s">
        <v>2607</v>
      </c>
      <c r="T548" s="211" t="s">
        <v>2608</v>
      </c>
      <c r="U548" s="211" t="s">
        <v>2609</v>
      </c>
      <c r="V548" s="211" t="s">
        <v>2610</v>
      </c>
      <c r="W548" s="211" t="s">
        <v>2611</v>
      </c>
      <c r="X548" s="211" t="s">
        <v>2620</v>
      </c>
      <c r="Y548" s="211" t="s">
        <v>2613</v>
      </c>
      <c r="Z548" s="211" t="s">
        <v>2612</v>
      </c>
      <c r="AA548" s="211" t="s">
        <v>2614</v>
      </c>
      <c r="AB548" s="211" t="s">
        <v>2615</v>
      </c>
      <c r="AC548" s="211" t="s">
        <v>2616</v>
      </c>
      <c r="AD548" s="211" t="s">
        <v>2617</v>
      </c>
      <c r="AE548" s="212" t="s">
        <v>2618</v>
      </c>
    </row>
    <row r="549" spans="1:31" ht="15.75" customHeight="1" x14ac:dyDescent="0.55000000000000004">
      <c r="A549" s="458"/>
      <c r="B549" s="456"/>
      <c r="C549" s="455"/>
      <c r="D549" s="456"/>
      <c r="E549" s="389" t="str">
        <f>IF(A549="","",(2*$K$81*(1/SQRT(3)))+((0.0016%*ABS(A549))+0.000001450377377))</f>
        <v/>
      </c>
      <c r="F549" s="322" t="str">
        <f>IF(A549="","",ROUND(((A549+S549)-(A549-S549))/(2*E549),1)&amp;":1")</f>
        <v/>
      </c>
      <c r="G549" s="322" t="s">
        <v>2747</v>
      </c>
      <c r="H549" s="455" t="str">
        <f t="shared" ref="H549:H554" si="571">IF(A549="","",A549-C549)</f>
        <v/>
      </c>
      <c r="I549" s="456"/>
      <c r="J549" s="566">
        <f>IF(X549&lt;4,Y549,S549)</f>
        <v>0</v>
      </c>
      <c r="K549" s="567"/>
      <c r="L549" s="343" t="str">
        <f>IF(AD549="","",IF(AD549&lt;2%,"&lt; 2%", "&gt; 2%"))</f>
        <v/>
      </c>
      <c r="M549" s="336" t="str">
        <f>IF(H549="","",IF(ABS(H549)+ABS(E549)&lt;ABS(J549),"Pass",IF(ABS(H549)-ABS(E549)&gt;ABS(J549),"Fail",IF(AND(ABS(H549)+ABS(E549)&gt;ABS(J549),ABS(H549)-ABS(E549)&lt;ABS(J549)),"-",""))))</f>
        <v/>
      </c>
      <c r="P549" s="209">
        <f>IF(X549&lt;4,-Y549,-S549)</f>
        <v>0</v>
      </c>
      <c r="Q549" s="209">
        <f>IF(X549&lt;4,Y549,S549)</f>
        <v>0</v>
      </c>
      <c r="S549" s="236"/>
      <c r="T549" s="213"/>
      <c r="U549" s="237"/>
      <c r="V549" s="214" t="str">
        <f>IF(S549="","",_xlfn.NORM.S.INV((1+T549)/2))</f>
        <v/>
      </c>
      <c r="W549" s="237" t="str">
        <f>IF(S549="","",SQRT((S549/V549)^2-U549^2))</f>
        <v/>
      </c>
      <c r="X549" s="321" t="str">
        <f>IF(S549="","",ROUND(((A549+S549)-(A549-S549))/(2*E549),1))</f>
        <v/>
      </c>
      <c r="Y549" s="239">
        <f>IF(X549&gt;=4,S549,S549-U549*(1.04-EXP(0.38*LN(X549)-0.54)))</f>
        <v>0</v>
      </c>
      <c r="Z549" s="214" t="str">
        <f>IF(S549="","",SQRT(W549^2+U549^2))</f>
        <v/>
      </c>
      <c r="AA549" s="214" t="str">
        <f>IF(S549="","",S549/W549)</f>
        <v/>
      </c>
      <c r="AB549" s="321" t="str">
        <f>IF(S549="","",Y549/Z549)</f>
        <v/>
      </c>
      <c r="AC549" s="321" t="str">
        <f>IF(S549="","",W549/Z549)</f>
        <v/>
      </c>
      <c r="AD549" s="213" t="str">
        <f>IF(S549="","",2*(BIVAR((-AA549),AB549,AC549)-BIVAR(-AA549,-AB549,AC549)))</f>
        <v/>
      </c>
      <c r="AE549" s="215" t="str">
        <f>IF(S549="","",2*(BIVAR(AA549,-AB549,AC549)-BIVAR(-AA549,-AB549,AC549)))</f>
        <v/>
      </c>
    </row>
    <row r="550" spans="1:31" ht="15.75" customHeight="1" x14ac:dyDescent="0.55000000000000004">
      <c r="A550" s="458"/>
      <c r="B550" s="456"/>
      <c r="C550" s="455"/>
      <c r="D550" s="456"/>
      <c r="E550" s="341" t="str">
        <f t="shared" ref="E550:E554" si="572">IF(A550="","",(2*$K$81*(1/SQRT(3)))+((0.0016%*ABS(A550))+0.000001450377377))</f>
        <v/>
      </c>
      <c r="F550" s="322" t="str">
        <f t="shared" ref="F550:F554" si="573">IF(A550="","",ROUND(((A550+S550)-(A550-S550))/(2*E550),1)&amp;":1")</f>
        <v/>
      </c>
      <c r="G550" s="322" t="s">
        <v>2699</v>
      </c>
      <c r="H550" s="455" t="str">
        <f t="shared" si="571"/>
        <v/>
      </c>
      <c r="I550" s="456"/>
      <c r="J550" s="566">
        <f t="shared" ref="J550:J554" si="574">IF(X550&lt;4,Y550,S550)</f>
        <v>0</v>
      </c>
      <c r="K550" s="567"/>
      <c r="L550" s="343" t="str">
        <f t="shared" ref="L550:L554" si="575">IF(AD550="","",IF(AD550&lt;2%,"&lt; 2%", "&gt; 2%"))</f>
        <v/>
      </c>
      <c r="M550" s="336" t="str">
        <f t="shared" ref="M550:M554" si="576">IF(H550="","",IF(ABS(H550)+ABS(E550)&lt;ABS(J550),"Pass",IF(ABS(H550)-ABS(E550)&gt;ABS(J550),"Fail",IF(AND(ABS(H550)+ABS(E550)&gt;ABS(J550),ABS(H550)-ABS(E550)&lt;ABS(J550)),"-",""))))</f>
        <v/>
      </c>
      <c r="P550" s="209">
        <f t="shared" ref="P550:P554" si="577">IF(X550&lt;4,-Y550,-S550)</f>
        <v>0</v>
      </c>
      <c r="Q550" s="209">
        <f t="shared" ref="Q550:Q554" si="578">IF(X550&lt;4,Y550,S550)</f>
        <v>0</v>
      </c>
      <c r="S550" s="340"/>
      <c r="T550" s="183" t="str">
        <f t="shared" ref="T550:T554" si="579">IF(S550="","",95%)</f>
        <v/>
      </c>
      <c r="U550" s="231" t="str">
        <f t="shared" ref="U550:U554" si="580">IF(S550="","",E550)</f>
        <v/>
      </c>
      <c r="V550" s="341" t="str">
        <f t="shared" ref="V550:V554" si="581">IF(S550="","",_xlfn.NORM.S.INV((1+T550)/2))</f>
        <v/>
      </c>
      <c r="W550" s="231" t="str">
        <f t="shared" ref="W550:W554" si="582">IF(S550="","",SQRT((S550/V550)^2-U550^2))</f>
        <v/>
      </c>
      <c r="X550" s="322" t="str">
        <f t="shared" ref="X550:X554" si="583">IF(S550="","",ROUND(((A550+S550)-(A550-S550))/(2*E550),1))</f>
        <v/>
      </c>
      <c r="Y550" s="339">
        <f t="shared" ref="Y550:Y554" si="584">IF(X550&gt;=4,S550,S550-U550*(1.04-EXP(0.38*LN(X550)-0.54)))</f>
        <v>0</v>
      </c>
      <c r="Z550" s="341" t="str">
        <f t="shared" ref="Z550:Z554" si="585">IF(S550="","",SQRT(W550^2+U550^2))</f>
        <v/>
      </c>
      <c r="AA550" s="341" t="str">
        <f t="shared" ref="AA550:AA554" si="586">IF(S550="","",S550/W550)</f>
        <v/>
      </c>
      <c r="AB550" s="322" t="str">
        <f t="shared" ref="AB550:AB554" si="587">IF(S550="","",Y550/Z550)</f>
        <v/>
      </c>
      <c r="AC550" s="322" t="str">
        <f t="shared" ref="AC550:AC554" si="588">IF(S550="","",W550/Z550)</f>
        <v/>
      </c>
      <c r="AD550" s="183" t="str">
        <f>IF(S550="","",2*(BIVAR((-AA550),AB550,AC550)-BIVAR(-AA550,-AB550,AC550)))</f>
        <v/>
      </c>
      <c r="AE550" s="184" t="str">
        <f>IF(S550="","",2*(BIVAR(AA550,-AB550,AC550)-BIVAR(-AA550,-AB550,AC550)))</f>
        <v/>
      </c>
    </row>
    <row r="551" spans="1:31" ht="15.75" customHeight="1" x14ac:dyDescent="0.55000000000000004">
      <c r="A551" s="458"/>
      <c r="B551" s="456"/>
      <c r="C551" s="455"/>
      <c r="D551" s="456"/>
      <c r="E551" s="341" t="str">
        <f t="shared" si="572"/>
        <v/>
      </c>
      <c r="F551" s="322" t="str">
        <f t="shared" si="573"/>
        <v/>
      </c>
      <c r="G551" s="322" t="s">
        <v>2699</v>
      </c>
      <c r="H551" s="455" t="str">
        <f t="shared" si="571"/>
        <v/>
      </c>
      <c r="I551" s="456"/>
      <c r="J551" s="566">
        <f t="shared" si="574"/>
        <v>0</v>
      </c>
      <c r="K551" s="567"/>
      <c r="L551" s="343" t="str">
        <f t="shared" si="575"/>
        <v/>
      </c>
      <c r="M551" s="336" t="str">
        <f t="shared" si="576"/>
        <v/>
      </c>
      <c r="P551" s="209">
        <f t="shared" si="577"/>
        <v>0</v>
      </c>
      <c r="Q551" s="209">
        <f t="shared" si="578"/>
        <v>0</v>
      </c>
      <c r="S551" s="340"/>
      <c r="T551" s="183" t="str">
        <f t="shared" si="579"/>
        <v/>
      </c>
      <c r="U551" s="231" t="str">
        <f t="shared" si="580"/>
        <v/>
      </c>
      <c r="V551" s="341" t="str">
        <f t="shared" si="581"/>
        <v/>
      </c>
      <c r="W551" s="231" t="str">
        <f t="shared" si="582"/>
        <v/>
      </c>
      <c r="X551" s="322" t="str">
        <f t="shared" si="583"/>
        <v/>
      </c>
      <c r="Y551" s="339">
        <f t="shared" si="584"/>
        <v>0</v>
      </c>
      <c r="Z551" s="341" t="str">
        <f t="shared" si="585"/>
        <v/>
      </c>
      <c r="AA551" s="341" t="str">
        <f t="shared" si="586"/>
        <v/>
      </c>
      <c r="AB551" s="322" t="str">
        <f t="shared" si="587"/>
        <v/>
      </c>
      <c r="AC551" s="322" t="str">
        <f t="shared" si="588"/>
        <v/>
      </c>
      <c r="AD551" s="183" t="str">
        <f>IF(S551="","",2*(BIVAR((-AA551),AB551,AC551)-BIVAR(-AA551,-AB551,AC551)))</f>
        <v/>
      </c>
      <c r="AE551" s="184" t="str">
        <f>IF(S551="","",2*(BIVAR(AA551,-AB551,AC551)-BIVAR(-AA551,-AB551,AC551)))</f>
        <v/>
      </c>
    </row>
    <row r="552" spans="1:31" ht="15.75" customHeight="1" x14ac:dyDescent="0.55000000000000004">
      <c r="A552" s="458"/>
      <c r="B552" s="456"/>
      <c r="C552" s="455"/>
      <c r="D552" s="456"/>
      <c r="E552" s="341" t="str">
        <f t="shared" si="572"/>
        <v/>
      </c>
      <c r="F552" s="322" t="str">
        <f t="shared" si="573"/>
        <v/>
      </c>
      <c r="G552" s="322" t="s">
        <v>2699</v>
      </c>
      <c r="H552" s="455" t="str">
        <f t="shared" si="571"/>
        <v/>
      </c>
      <c r="I552" s="456"/>
      <c r="J552" s="566">
        <f t="shared" si="574"/>
        <v>0</v>
      </c>
      <c r="K552" s="567"/>
      <c r="L552" s="343" t="str">
        <f t="shared" si="575"/>
        <v/>
      </c>
      <c r="M552" s="336" t="str">
        <f t="shared" si="576"/>
        <v/>
      </c>
      <c r="P552" s="209">
        <f t="shared" si="577"/>
        <v>0</v>
      </c>
      <c r="Q552" s="209">
        <f t="shared" si="578"/>
        <v>0</v>
      </c>
      <c r="S552" s="340"/>
      <c r="T552" s="183" t="str">
        <f t="shared" si="579"/>
        <v/>
      </c>
      <c r="U552" s="231" t="str">
        <f t="shared" si="580"/>
        <v/>
      </c>
      <c r="V552" s="341" t="str">
        <f t="shared" si="581"/>
        <v/>
      </c>
      <c r="W552" s="231" t="str">
        <f t="shared" si="582"/>
        <v/>
      </c>
      <c r="X552" s="322" t="str">
        <f t="shared" si="583"/>
        <v/>
      </c>
      <c r="Y552" s="339">
        <f t="shared" si="584"/>
        <v>0</v>
      </c>
      <c r="Z552" s="341" t="str">
        <f t="shared" si="585"/>
        <v/>
      </c>
      <c r="AA552" s="341" t="str">
        <f t="shared" si="586"/>
        <v/>
      </c>
      <c r="AB552" s="322" t="str">
        <f t="shared" si="587"/>
        <v/>
      </c>
      <c r="AC552" s="322" t="str">
        <f t="shared" si="588"/>
        <v/>
      </c>
      <c r="AD552" s="183" t="str">
        <f>IF(S552="","",2*(BIVAR((-AA552),AB552,AC552)-BIVAR(-AA552,-AB552,AC552)))</f>
        <v/>
      </c>
      <c r="AE552" s="184" t="str">
        <f>IF(S552="","",2*(BIVAR(AA552,-AB552,AC552)-BIVAR(-AA552,-AB552,AC552)))</f>
        <v/>
      </c>
    </row>
    <row r="553" spans="1:31" ht="15.75" customHeight="1" x14ac:dyDescent="0.55000000000000004">
      <c r="A553" s="458"/>
      <c r="B553" s="456"/>
      <c r="C553" s="455"/>
      <c r="D553" s="456"/>
      <c r="E553" s="341" t="str">
        <f t="shared" si="572"/>
        <v/>
      </c>
      <c r="F553" s="322" t="str">
        <f t="shared" si="573"/>
        <v/>
      </c>
      <c r="G553" s="322" t="s">
        <v>2700</v>
      </c>
      <c r="H553" s="455" t="str">
        <f t="shared" si="571"/>
        <v/>
      </c>
      <c r="I553" s="456"/>
      <c r="J553" s="566">
        <f t="shared" si="574"/>
        <v>0</v>
      </c>
      <c r="K553" s="567"/>
      <c r="L553" s="343" t="str">
        <f t="shared" si="575"/>
        <v/>
      </c>
      <c r="M553" s="336" t="str">
        <f t="shared" si="576"/>
        <v/>
      </c>
      <c r="P553" s="209">
        <f t="shared" si="577"/>
        <v>0</v>
      </c>
      <c r="Q553" s="209">
        <f t="shared" si="578"/>
        <v>0</v>
      </c>
      <c r="S553" s="340"/>
      <c r="T553" s="183" t="str">
        <f t="shared" si="579"/>
        <v/>
      </c>
      <c r="U553" s="231" t="str">
        <f t="shared" si="580"/>
        <v/>
      </c>
      <c r="V553" s="341" t="str">
        <f t="shared" si="581"/>
        <v/>
      </c>
      <c r="W553" s="231" t="str">
        <f t="shared" si="582"/>
        <v/>
      </c>
      <c r="X553" s="322" t="str">
        <f t="shared" si="583"/>
        <v/>
      </c>
      <c r="Y553" s="339">
        <f t="shared" si="584"/>
        <v>0</v>
      </c>
      <c r="Z553" s="341" t="str">
        <f t="shared" si="585"/>
        <v/>
      </c>
      <c r="AA553" s="341" t="str">
        <f t="shared" si="586"/>
        <v/>
      </c>
      <c r="AB553" s="322" t="str">
        <f t="shared" si="587"/>
        <v/>
      </c>
      <c r="AC553" s="322" t="str">
        <f t="shared" si="588"/>
        <v/>
      </c>
      <c r="AD553" s="183" t="str">
        <f>IF(S553="","",2*(BIVAR((-AA553),AB553,AC553)-BIVAR(-AA553,-AB553,AC553)))</f>
        <v/>
      </c>
      <c r="AE553" s="184" t="str">
        <f>IF(S553="","",2*(BIVAR(AA553,-AB553,AC553)-BIVAR(-AA553,-AB553,AC553)))</f>
        <v/>
      </c>
    </row>
    <row r="554" spans="1:31" ht="17.7" thickBot="1" x14ac:dyDescent="0.6">
      <c r="A554" s="425"/>
      <c r="B554" s="424"/>
      <c r="C554" s="424"/>
      <c r="D554" s="424"/>
      <c r="E554" s="347" t="str">
        <f t="shared" si="572"/>
        <v/>
      </c>
      <c r="F554" s="323" t="str">
        <f t="shared" si="573"/>
        <v/>
      </c>
      <c r="G554" s="323" t="s">
        <v>2700</v>
      </c>
      <c r="H554" s="424" t="str">
        <f t="shared" si="571"/>
        <v/>
      </c>
      <c r="I554" s="424"/>
      <c r="J554" s="579">
        <f t="shared" si="574"/>
        <v>0</v>
      </c>
      <c r="K554" s="580"/>
      <c r="L554" s="188" t="str">
        <f t="shared" si="575"/>
        <v/>
      </c>
      <c r="M554" s="337" t="str">
        <f t="shared" si="576"/>
        <v/>
      </c>
      <c r="P554" s="209">
        <f t="shared" si="577"/>
        <v>0</v>
      </c>
      <c r="Q554" s="209">
        <f t="shared" si="578"/>
        <v>0</v>
      </c>
      <c r="S554" s="235"/>
      <c r="T554" s="185" t="str">
        <f t="shared" si="579"/>
        <v/>
      </c>
      <c r="U554" s="232" t="str">
        <f t="shared" si="580"/>
        <v/>
      </c>
      <c r="V554" s="347" t="str">
        <f t="shared" si="581"/>
        <v/>
      </c>
      <c r="W554" s="232" t="str">
        <f t="shared" si="582"/>
        <v/>
      </c>
      <c r="X554" s="323" t="str">
        <f t="shared" si="583"/>
        <v/>
      </c>
      <c r="Y554" s="346">
        <f t="shared" si="584"/>
        <v>0</v>
      </c>
      <c r="Z554" s="347" t="str">
        <f t="shared" si="585"/>
        <v/>
      </c>
      <c r="AA554" s="347" t="str">
        <f t="shared" si="586"/>
        <v/>
      </c>
      <c r="AB554" s="323" t="str">
        <f t="shared" si="587"/>
        <v/>
      </c>
      <c r="AC554" s="323" t="str">
        <f t="shared" si="588"/>
        <v/>
      </c>
      <c r="AD554" s="185" t="str">
        <f>IF(S554="","",2*(BIVAR((-AA554),AB554,AC554)-BIVAR(-AA554,-AB554,AC554)))</f>
        <v/>
      </c>
      <c r="AE554" s="187" t="str">
        <f>IF(S554="","",2*(BIVAR(AA554,-AB554,AC554)-BIVAR(-AA554,-AB554,AC554)))</f>
        <v/>
      </c>
    </row>
    <row r="555" spans="1:31" ht="15.75" customHeight="1" thickBot="1" x14ac:dyDescent="0.6"/>
    <row r="556" spans="1:31" ht="18.75" customHeight="1" thickBot="1" x14ac:dyDescent="0.6">
      <c r="A556" s="418" t="s">
        <v>2780</v>
      </c>
      <c r="B556" s="419"/>
      <c r="C556" s="419"/>
      <c r="D556" s="419"/>
      <c r="E556" s="419"/>
      <c r="F556" s="419"/>
      <c r="G556" s="419"/>
      <c r="H556" s="419"/>
      <c r="I556" s="419"/>
      <c r="J556" s="419"/>
      <c r="K556" s="419"/>
      <c r="L556" s="419"/>
      <c r="M556" s="420"/>
      <c r="S556" s="418" t="s">
        <v>2619</v>
      </c>
      <c r="T556" s="419"/>
      <c r="U556" s="419"/>
      <c r="V556" s="419"/>
      <c r="W556" s="419"/>
      <c r="X556" s="419"/>
      <c r="Y556" s="419"/>
      <c r="Z556" s="419"/>
      <c r="AA556" s="419"/>
      <c r="AB556" s="419"/>
      <c r="AC556" s="419"/>
      <c r="AD556" s="419"/>
      <c r="AE556" s="420"/>
    </row>
    <row r="557" spans="1:31" ht="49.5" customHeight="1" thickBot="1" x14ac:dyDescent="0.6">
      <c r="A557" s="470" t="s">
        <v>0</v>
      </c>
      <c r="B557" s="471"/>
      <c r="C557" s="472" t="s">
        <v>2</v>
      </c>
      <c r="D557" s="471"/>
      <c r="E557" s="320" t="s">
        <v>1771</v>
      </c>
      <c r="F557" s="320" t="s">
        <v>1772</v>
      </c>
      <c r="G557" s="320" t="s">
        <v>1</v>
      </c>
      <c r="H557" s="472" t="s">
        <v>3</v>
      </c>
      <c r="I557" s="471"/>
      <c r="J557" s="472" t="s">
        <v>5</v>
      </c>
      <c r="K557" s="471"/>
      <c r="L557" s="182" t="s">
        <v>2623</v>
      </c>
      <c r="M557" s="27" t="s">
        <v>2621</v>
      </c>
      <c r="P557" s="99" t="s">
        <v>58</v>
      </c>
      <c r="Q557" s="99" t="s">
        <v>59</v>
      </c>
      <c r="S557" s="210" t="s">
        <v>2607</v>
      </c>
      <c r="T557" s="211" t="s">
        <v>2608</v>
      </c>
      <c r="U557" s="211" t="s">
        <v>2609</v>
      </c>
      <c r="V557" s="211" t="s">
        <v>2610</v>
      </c>
      <c r="W557" s="211" t="s">
        <v>2611</v>
      </c>
      <c r="X557" s="211" t="s">
        <v>2620</v>
      </c>
      <c r="Y557" s="211" t="s">
        <v>2613</v>
      </c>
      <c r="Z557" s="211" t="s">
        <v>2612</v>
      </c>
      <c r="AA557" s="211" t="s">
        <v>2614</v>
      </c>
      <c r="AB557" s="211" t="s">
        <v>2615</v>
      </c>
      <c r="AC557" s="211" t="s">
        <v>2616</v>
      </c>
      <c r="AD557" s="211" t="s">
        <v>2617</v>
      </c>
      <c r="AE557" s="212" t="s">
        <v>2618</v>
      </c>
    </row>
    <row r="558" spans="1:31" ht="15.75" customHeight="1" x14ac:dyDescent="0.55000000000000004">
      <c r="A558" s="458"/>
      <c r="B558" s="456"/>
      <c r="C558" s="455"/>
      <c r="D558" s="456"/>
      <c r="E558" s="389" t="str">
        <f>IF(A558="","",(2*$K$81*(1/SQRT(3)))+((0.0016%*ABS(A558))+0.000001450377377))</f>
        <v/>
      </c>
      <c r="F558" s="322" t="str">
        <f>IF(A558="","",ROUND(((A558+S558)-(A558-S558))/(2*E558),1)&amp;":1")</f>
        <v/>
      </c>
      <c r="G558" s="322" t="s">
        <v>2768</v>
      </c>
      <c r="H558" s="455" t="str">
        <f t="shared" ref="H558:H574" si="589">IF(A558="","",A558-C558)</f>
        <v/>
      </c>
      <c r="I558" s="456"/>
      <c r="J558" s="566">
        <f>IF(X558&lt;4,Y558,S558)</f>
        <v>0</v>
      </c>
      <c r="K558" s="567"/>
      <c r="L558" s="343" t="str">
        <f>IF(AD558="","",IF(AD558&lt;2%,"&lt; 2%", "&gt; 2%"))</f>
        <v/>
      </c>
      <c r="M558" s="336" t="str">
        <f>IF(H558="","",IF(ABS(H558)+ABS(E558)&lt;ABS(J558),"Pass",IF(ABS(H558)-ABS(E558)&gt;ABS(J558),"Fail",IF(AND(ABS(H558)+ABS(E558)&gt;ABS(J558),ABS(H558)-ABS(E558)&lt;ABS(J558)),"-",""))))</f>
        <v/>
      </c>
      <c r="P558" s="209">
        <f>IF(X558&lt;4,-Y558,-S558)</f>
        <v>0</v>
      </c>
      <c r="Q558" s="209">
        <f>IF(X558&lt;4,Y558,S558)</f>
        <v>0</v>
      </c>
      <c r="S558" s="236"/>
      <c r="T558" s="213"/>
      <c r="U558" s="237"/>
      <c r="V558" s="214" t="str">
        <f>IF(S558="","",_xlfn.NORM.S.INV((1+T558)/2))</f>
        <v/>
      </c>
      <c r="W558" s="237" t="str">
        <f>IF(S558="","",SQRT((S558/V558)^2-U558^2))</f>
        <v/>
      </c>
      <c r="X558" s="321" t="str">
        <f>IF(S558="","",ROUND(((A558+S558)-(A558-S558))/(2*E558),1))</f>
        <v/>
      </c>
      <c r="Y558" s="239">
        <f>IF(X558&gt;=4,S558,S558-U558*(1.04-EXP(0.38*LN(X558)-0.54)))</f>
        <v>0</v>
      </c>
      <c r="Z558" s="214" t="str">
        <f>IF(S558="","",SQRT(W558^2+U558^2))</f>
        <v/>
      </c>
      <c r="AA558" s="214" t="str">
        <f>IF(S558="","",S558/W558)</f>
        <v/>
      </c>
      <c r="AB558" s="321" t="str">
        <f>IF(S558="","",Y558/Z558)</f>
        <v/>
      </c>
      <c r="AC558" s="321" t="str">
        <f>IF(S558="","",W558/Z558)</f>
        <v/>
      </c>
      <c r="AD558" s="213" t="str">
        <f>IF(S558="","",2*(BIVAR((-AA558),AB558,AC558)-BIVAR(-AA558,-AB558,AC558)))</f>
        <v/>
      </c>
      <c r="AE558" s="215" t="str">
        <f>IF(S558="","",2*(BIVAR(AA558,-AB558,AC558)-BIVAR(-AA558,-AB558,AC558)))</f>
        <v/>
      </c>
    </row>
    <row r="559" spans="1:31" ht="15.75" customHeight="1" x14ac:dyDescent="0.55000000000000004">
      <c r="A559" s="458"/>
      <c r="B559" s="456"/>
      <c r="C559" s="455"/>
      <c r="D559" s="456"/>
      <c r="E559" s="341" t="str">
        <f t="shared" ref="E559:E574" si="590">IF(A559="","",(2*$K$81*(1/SQRT(3)))+((0.0016%*ABS(A559))+0.000001450377377))</f>
        <v/>
      </c>
      <c r="F559" s="322" t="str">
        <f t="shared" ref="F559:F574" si="591">IF(A559="","",ROUND(((A559+S559)-(A559-S559))/(2*E559),1)&amp;":1")</f>
        <v/>
      </c>
      <c r="G559" s="322" t="s">
        <v>2769</v>
      </c>
      <c r="H559" s="455" t="str">
        <f t="shared" si="589"/>
        <v/>
      </c>
      <c r="I559" s="456"/>
      <c r="J559" s="566">
        <f t="shared" ref="J559:J574" si="592">IF(X559&lt;4,Y559,S559)</f>
        <v>0</v>
      </c>
      <c r="K559" s="567"/>
      <c r="L559" s="343" t="str">
        <f t="shared" ref="L559:L574" si="593">IF(AD559="","",IF(AD559&lt;2%,"&lt; 2%", "&gt; 2%"))</f>
        <v/>
      </c>
      <c r="M559" s="336" t="str">
        <f t="shared" ref="M559:M574" si="594">IF(H559="","",IF(ABS(H559)+ABS(E559)&lt;ABS(J559),"Pass",IF(ABS(H559)-ABS(E559)&gt;ABS(J559),"Fail",IF(AND(ABS(H559)+ABS(E559)&gt;ABS(J559),ABS(H559)-ABS(E559)&lt;ABS(J559)),"-",""))))</f>
        <v/>
      </c>
      <c r="P559" s="209">
        <f t="shared" ref="P559:P574" si="595">IF(X559&lt;4,-Y559,-S559)</f>
        <v>0</v>
      </c>
      <c r="Q559" s="209">
        <f t="shared" ref="Q559:Q574" si="596">IF(X559&lt;4,Y559,S559)</f>
        <v>0</v>
      </c>
      <c r="S559" s="340"/>
      <c r="T559" s="183" t="str">
        <f t="shared" ref="T559:T574" si="597">IF(S559="","",95%)</f>
        <v/>
      </c>
      <c r="U559" s="231" t="str">
        <f t="shared" ref="U559:U574" si="598">IF(S559="","",E559)</f>
        <v/>
      </c>
      <c r="V559" s="341" t="str">
        <f t="shared" ref="V559:V574" si="599">IF(S559="","",_xlfn.NORM.S.INV((1+T559)/2))</f>
        <v/>
      </c>
      <c r="W559" s="231" t="str">
        <f t="shared" ref="W559:W574" si="600">IF(S559="","",SQRT((S559/V559)^2-U559^2))</f>
        <v/>
      </c>
      <c r="X559" s="322" t="str">
        <f t="shared" ref="X559:X574" si="601">IF(S559="","",ROUND(((A559+S559)-(A559-S559))/(2*E559),1))</f>
        <v/>
      </c>
      <c r="Y559" s="339">
        <f t="shared" ref="Y559:Y574" si="602">IF(X559&gt;=4,S559,S559-U559*(1.04-EXP(0.38*LN(X559)-0.54)))</f>
        <v>0</v>
      </c>
      <c r="Z559" s="341" t="str">
        <f t="shared" ref="Z559:Z574" si="603">IF(S559="","",SQRT(W559^2+U559^2))</f>
        <v/>
      </c>
      <c r="AA559" s="341" t="str">
        <f t="shared" ref="AA559:AA574" si="604">IF(S559="","",S559/W559)</f>
        <v/>
      </c>
      <c r="AB559" s="322" t="str">
        <f t="shared" ref="AB559:AB574" si="605">IF(S559="","",Y559/Z559)</f>
        <v/>
      </c>
      <c r="AC559" s="322" t="str">
        <f t="shared" ref="AC559:AC574" si="606">IF(S559="","",W559/Z559)</f>
        <v/>
      </c>
      <c r="AD559" s="183" t="str">
        <f>IF(S559="","",2*(BIVAR((-AA559),AB559,AC559)-BIVAR(-AA559,-AB559,AC559)))</f>
        <v/>
      </c>
      <c r="AE559" s="184" t="str">
        <f>IF(S559="","",2*(BIVAR(AA559,-AB559,AC559)-BIVAR(-AA559,-AB559,AC559)))</f>
        <v/>
      </c>
    </row>
    <row r="560" spans="1:31" ht="15.75" customHeight="1" x14ac:dyDescent="0.55000000000000004">
      <c r="A560" s="458"/>
      <c r="B560" s="456"/>
      <c r="C560" s="455"/>
      <c r="D560" s="456"/>
      <c r="E560" s="341" t="str">
        <f t="shared" si="590"/>
        <v/>
      </c>
      <c r="F560" s="322" t="str">
        <f t="shared" si="591"/>
        <v/>
      </c>
      <c r="G560" s="322" t="s">
        <v>2770</v>
      </c>
      <c r="H560" s="455" t="str">
        <f t="shared" si="589"/>
        <v/>
      </c>
      <c r="I560" s="456"/>
      <c r="J560" s="566">
        <f t="shared" si="592"/>
        <v>0</v>
      </c>
      <c r="K560" s="567"/>
      <c r="L560" s="343" t="str">
        <f t="shared" si="593"/>
        <v/>
      </c>
      <c r="M560" s="336" t="str">
        <f t="shared" si="594"/>
        <v/>
      </c>
      <c r="P560" s="209">
        <f t="shared" si="595"/>
        <v>0</v>
      </c>
      <c r="Q560" s="209">
        <f t="shared" si="596"/>
        <v>0</v>
      </c>
      <c r="S560" s="340"/>
      <c r="T560" s="183" t="str">
        <f t="shared" si="597"/>
        <v/>
      </c>
      <c r="U560" s="231" t="str">
        <f t="shared" si="598"/>
        <v/>
      </c>
      <c r="V560" s="341" t="str">
        <f t="shared" si="599"/>
        <v/>
      </c>
      <c r="W560" s="231" t="str">
        <f t="shared" si="600"/>
        <v/>
      </c>
      <c r="X560" s="322" t="str">
        <f t="shared" si="601"/>
        <v/>
      </c>
      <c r="Y560" s="339">
        <f t="shared" si="602"/>
        <v>0</v>
      </c>
      <c r="Z560" s="341" t="str">
        <f t="shared" si="603"/>
        <v/>
      </c>
      <c r="AA560" s="341" t="str">
        <f t="shared" si="604"/>
        <v/>
      </c>
      <c r="AB560" s="322" t="str">
        <f t="shared" si="605"/>
        <v/>
      </c>
      <c r="AC560" s="322" t="str">
        <f t="shared" si="606"/>
        <v/>
      </c>
      <c r="AD560" s="183" t="str">
        <f>IF(S560="","",2*(BIVAR((-AA560),AB560,AC560)-BIVAR(-AA560,-AB560,AC560)))</f>
        <v/>
      </c>
      <c r="AE560" s="184" t="str">
        <f>IF(S560="","",2*(BIVAR(AA560,-AB560,AC560)-BIVAR(-AA560,-AB560,AC560)))</f>
        <v/>
      </c>
    </row>
    <row r="561" spans="1:31" ht="15.75" customHeight="1" x14ac:dyDescent="0.55000000000000004">
      <c r="A561" s="458"/>
      <c r="B561" s="456"/>
      <c r="C561" s="455"/>
      <c r="D561" s="456"/>
      <c r="E561" s="341" t="str">
        <f t="shared" si="590"/>
        <v/>
      </c>
      <c r="F561" s="322" t="str">
        <f t="shared" si="591"/>
        <v/>
      </c>
      <c r="G561" s="322" t="s">
        <v>2771</v>
      </c>
      <c r="H561" s="455" t="str">
        <f t="shared" si="589"/>
        <v/>
      </c>
      <c r="I561" s="456"/>
      <c r="J561" s="566">
        <f t="shared" si="592"/>
        <v>0</v>
      </c>
      <c r="K561" s="567"/>
      <c r="L561" s="343" t="str">
        <f t="shared" si="593"/>
        <v/>
      </c>
      <c r="M561" s="336" t="str">
        <f t="shared" si="594"/>
        <v/>
      </c>
      <c r="P561" s="209">
        <f t="shared" si="595"/>
        <v>0</v>
      </c>
      <c r="Q561" s="209">
        <f t="shared" si="596"/>
        <v>0</v>
      </c>
      <c r="S561" s="340"/>
      <c r="T561" s="183" t="str">
        <f t="shared" si="597"/>
        <v/>
      </c>
      <c r="U561" s="231" t="str">
        <f t="shared" si="598"/>
        <v/>
      </c>
      <c r="V561" s="341" t="str">
        <f t="shared" si="599"/>
        <v/>
      </c>
      <c r="W561" s="231" t="str">
        <f t="shared" si="600"/>
        <v/>
      </c>
      <c r="X561" s="322" t="str">
        <f t="shared" si="601"/>
        <v/>
      </c>
      <c r="Y561" s="339">
        <f t="shared" si="602"/>
        <v>0</v>
      </c>
      <c r="Z561" s="341" t="str">
        <f t="shared" si="603"/>
        <v/>
      </c>
      <c r="AA561" s="341" t="str">
        <f t="shared" si="604"/>
        <v/>
      </c>
      <c r="AB561" s="322" t="str">
        <f t="shared" si="605"/>
        <v/>
      </c>
      <c r="AC561" s="322" t="str">
        <f t="shared" si="606"/>
        <v/>
      </c>
      <c r="AD561" s="183" t="str">
        <f>IF(S561="","",2*(BIVAR((-AA561),AB561,AC561)-BIVAR(-AA561,-AB561,AC561)))</f>
        <v/>
      </c>
      <c r="AE561" s="184" t="str">
        <f>IF(S561="","",2*(BIVAR(AA561,-AB561,AC561)-BIVAR(-AA561,-AB561,AC561)))</f>
        <v/>
      </c>
    </row>
    <row r="562" spans="1:31" ht="15.75" customHeight="1" x14ac:dyDescent="0.55000000000000004">
      <c r="A562" s="458"/>
      <c r="B562" s="456"/>
      <c r="C562" s="455"/>
      <c r="D562" s="456"/>
      <c r="E562" s="341" t="str">
        <f t="shared" si="590"/>
        <v/>
      </c>
      <c r="F562" s="322" t="str">
        <f t="shared" si="591"/>
        <v/>
      </c>
      <c r="G562" s="322" t="s">
        <v>2772</v>
      </c>
      <c r="H562" s="455" t="str">
        <f t="shared" si="589"/>
        <v/>
      </c>
      <c r="I562" s="456"/>
      <c r="J562" s="566">
        <f t="shared" si="592"/>
        <v>0</v>
      </c>
      <c r="K562" s="567"/>
      <c r="L562" s="343" t="str">
        <f t="shared" si="593"/>
        <v/>
      </c>
      <c r="M562" s="336" t="str">
        <f t="shared" si="594"/>
        <v/>
      </c>
      <c r="P562" s="209">
        <f t="shared" si="595"/>
        <v>0</v>
      </c>
      <c r="Q562" s="209">
        <f t="shared" si="596"/>
        <v>0</v>
      </c>
      <c r="S562" s="340"/>
      <c r="T562" s="183" t="str">
        <f t="shared" si="597"/>
        <v/>
      </c>
      <c r="U562" s="231" t="str">
        <f t="shared" si="598"/>
        <v/>
      </c>
      <c r="V562" s="341" t="str">
        <f t="shared" si="599"/>
        <v/>
      </c>
      <c r="W562" s="231" t="str">
        <f t="shared" si="600"/>
        <v/>
      </c>
      <c r="X562" s="322" t="str">
        <f t="shared" si="601"/>
        <v/>
      </c>
      <c r="Y562" s="339">
        <f t="shared" si="602"/>
        <v>0</v>
      </c>
      <c r="Z562" s="341" t="str">
        <f t="shared" si="603"/>
        <v/>
      </c>
      <c r="AA562" s="341" t="str">
        <f t="shared" si="604"/>
        <v/>
      </c>
      <c r="AB562" s="322" t="str">
        <f t="shared" si="605"/>
        <v/>
      </c>
      <c r="AC562" s="322" t="str">
        <f t="shared" si="606"/>
        <v/>
      </c>
      <c r="AD562" s="183" t="str">
        <f>IF(S562="","",2*(BIVAR((-AA562),AB562,AC562)-BIVAR(-AA562,-AB562,AC562)))</f>
        <v/>
      </c>
      <c r="AE562" s="184" t="str">
        <f>IF(S562="","",2*(BIVAR(AA562,-AB562,AC562)-BIVAR(-AA562,-AB562,AC562)))</f>
        <v/>
      </c>
    </row>
    <row r="563" spans="1:31" ht="15.75" customHeight="1" x14ac:dyDescent="0.55000000000000004">
      <c r="A563" s="458"/>
      <c r="B563" s="456"/>
      <c r="C563" s="455"/>
      <c r="D563" s="456"/>
      <c r="E563" s="341" t="str">
        <f t="shared" si="590"/>
        <v/>
      </c>
      <c r="F563" s="322" t="str">
        <f t="shared" si="591"/>
        <v/>
      </c>
      <c r="G563" s="322" t="s">
        <v>2768</v>
      </c>
      <c r="H563" s="455" t="str">
        <f t="shared" si="589"/>
        <v/>
      </c>
      <c r="I563" s="456"/>
      <c r="J563" s="566">
        <f t="shared" si="592"/>
        <v>0</v>
      </c>
      <c r="K563" s="567"/>
      <c r="L563" s="343" t="str">
        <f t="shared" si="593"/>
        <v/>
      </c>
      <c r="M563" s="336" t="str">
        <f t="shared" si="594"/>
        <v/>
      </c>
      <c r="P563" s="209">
        <f t="shared" si="595"/>
        <v>0</v>
      </c>
      <c r="Q563" s="209">
        <f t="shared" si="596"/>
        <v>0</v>
      </c>
      <c r="S563" s="340"/>
      <c r="T563" s="183" t="str">
        <f t="shared" si="597"/>
        <v/>
      </c>
      <c r="U563" s="231" t="str">
        <f t="shared" si="598"/>
        <v/>
      </c>
      <c r="V563" s="341" t="str">
        <f t="shared" si="599"/>
        <v/>
      </c>
      <c r="W563" s="231" t="str">
        <f t="shared" si="600"/>
        <v/>
      </c>
      <c r="X563" s="322" t="str">
        <f t="shared" si="601"/>
        <v/>
      </c>
      <c r="Y563" s="339">
        <f t="shared" si="602"/>
        <v>0</v>
      </c>
      <c r="Z563" s="341" t="str">
        <f t="shared" si="603"/>
        <v/>
      </c>
      <c r="AA563" s="341" t="str">
        <f t="shared" si="604"/>
        <v/>
      </c>
      <c r="AB563" s="322" t="str">
        <f t="shared" si="605"/>
        <v/>
      </c>
      <c r="AC563" s="322" t="str">
        <f t="shared" si="606"/>
        <v/>
      </c>
      <c r="AD563" s="183" t="str">
        <f>IF(S563="","",2*(BIVAR((-AA563),AB563,AC563)-BIVAR(-AA563,-AB563,AC563)))</f>
        <v/>
      </c>
      <c r="AE563" s="184" t="str">
        <f>IF(S563="","",2*(BIVAR(AA563,-AB563,AC563)-BIVAR(-AA563,-AB563,AC563)))</f>
        <v/>
      </c>
    </row>
    <row r="564" spans="1:31" ht="15.75" customHeight="1" x14ac:dyDescent="0.55000000000000004">
      <c r="A564" s="458"/>
      <c r="B564" s="456"/>
      <c r="C564" s="455"/>
      <c r="D564" s="456"/>
      <c r="E564" s="341" t="str">
        <f t="shared" si="590"/>
        <v/>
      </c>
      <c r="F564" s="322" t="str">
        <f t="shared" si="591"/>
        <v/>
      </c>
      <c r="G564" s="322" t="s">
        <v>2769</v>
      </c>
      <c r="H564" s="455" t="str">
        <f t="shared" si="589"/>
        <v/>
      </c>
      <c r="I564" s="456"/>
      <c r="J564" s="566">
        <f t="shared" si="592"/>
        <v>0</v>
      </c>
      <c r="K564" s="567"/>
      <c r="L564" s="343" t="str">
        <f t="shared" si="593"/>
        <v/>
      </c>
      <c r="M564" s="336" t="str">
        <f t="shared" si="594"/>
        <v/>
      </c>
      <c r="P564" s="209">
        <f t="shared" si="595"/>
        <v>0</v>
      </c>
      <c r="Q564" s="209">
        <f t="shared" si="596"/>
        <v>0</v>
      </c>
      <c r="S564" s="340"/>
      <c r="T564" s="183" t="str">
        <f t="shared" si="597"/>
        <v/>
      </c>
      <c r="U564" s="231" t="str">
        <f t="shared" si="598"/>
        <v/>
      </c>
      <c r="V564" s="341" t="str">
        <f t="shared" si="599"/>
        <v/>
      </c>
      <c r="W564" s="231" t="str">
        <f t="shared" si="600"/>
        <v/>
      </c>
      <c r="X564" s="322" t="str">
        <f t="shared" si="601"/>
        <v/>
      </c>
      <c r="Y564" s="339">
        <f t="shared" si="602"/>
        <v>0</v>
      </c>
      <c r="Z564" s="341" t="str">
        <f t="shared" si="603"/>
        <v/>
      </c>
      <c r="AA564" s="341" t="str">
        <f t="shared" si="604"/>
        <v/>
      </c>
      <c r="AB564" s="322" t="str">
        <f t="shared" si="605"/>
        <v/>
      </c>
      <c r="AC564" s="322" t="str">
        <f t="shared" si="606"/>
        <v/>
      </c>
      <c r="AD564" s="183" t="str">
        <f>IF(S564="","",2*(BIVAR((-AA564),AB564,AC564)-BIVAR(-AA564,-AB564,AC564)))</f>
        <v/>
      </c>
      <c r="AE564" s="184" t="str">
        <f>IF(S564="","",2*(BIVAR(AA564,-AB564,AC564)-BIVAR(-AA564,-AB564,AC564)))</f>
        <v/>
      </c>
    </row>
    <row r="565" spans="1:31" ht="15.75" customHeight="1" x14ac:dyDescent="0.55000000000000004">
      <c r="A565" s="458"/>
      <c r="B565" s="456"/>
      <c r="C565" s="455"/>
      <c r="D565" s="456"/>
      <c r="E565" s="341" t="str">
        <f t="shared" si="590"/>
        <v/>
      </c>
      <c r="F565" s="322" t="str">
        <f t="shared" si="591"/>
        <v/>
      </c>
      <c r="G565" s="322" t="s">
        <v>2770</v>
      </c>
      <c r="H565" s="455" t="str">
        <f t="shared" si="589"/>
        <v/>
      </c>
      <c r="I565" s="456"/>
      <c r="J565" s="566">
        <f t="shared" si="592"/>
        <v>0</v>
      </c>
      <c r="K565" s="567"/>
      <c r="L565" s="343" t="str">
        <f t="shared" si="593"/>
        <v/>
      </c>
      <c r="M565" s="336" t="str">
        <f t="shared" si="594"/>
        <v/>
      </c>
      <c r="P565" s="209">
        <f t="shared" si="595"/>
        <v>0</v>
      </c>
      <c r="Q565" s="209">
        <f t="shared" si="596"/>
        <v>0</v>
      </c>
      <c r="S565" s="340"/>
      <c r="T565" s="183" t="str">
        <f t="shared" si="597"/>
        <v/>
      </c>
      <c r="U565" s="231" t="str">
        <f t="shared" si="598"/>
        <v/>
      </c>
      <c r="V565" s="341" t="str">
        <f t="shared" si="599"/>
        <v/>
      </c>
      <c r="W565" s="231" t="str">
        <f t="shared" si="600"/>
        <v/>
      </c>
      <c r="X565" s="322" t="str">
        <f t="shared" si="601"/>
        <v/>
      </c>
      <c r="Y565" s="339">
        <f t="shared" si="602"/>
        <v>0</v>
      </c>
      <c r="Z565" s="341" t="str">
        <f t="shared" si="603"/>
        <v/>
      </c>
      <c r="AA565" s="341" t="str">
        <f t="shared" si="604"/>
        <v/>
      </c>
      <c r="AB565" s="322" t="str">
        <f t="shared" si="605"/>
        <v/>
      </c>
      <c r="AC565" s="322" t="str">
        <f t="shared" si="606"/>
        <v/>
      </c>
      <c r="AD565" s="183" t="str">
        <f>IF(S565="","",2*(BIVAR((-AA565),AB565,AC565)-BIVAR(-AA565,-AB565,AC565)))</f>
        <v/>
      </c>
      <c r="AE565" s="184" t="str">
        <f>IF(S565="","",2*(BIVAR(AA565,-AB565,AC565)-BIVAR(-AA565,-AB565,AC565)))</f>
        <v/>
      </c>
    </row>
    <row r="566" spans="1:31" ht="15.75" customHeight="1" x14ac:dyDescent="0.55000000000000004">
      <c r="A566" s="458"/>
      <c r="B566" s="456"/>
      <c r="C566" s="455"/>
      <c r="D566" s="456"/>
      <c r="E566" s="341" t="str">
        <f t="shared" si="590"/>
        <v/>
      </c>
      <c r="F566" s="322" t="str">
        <f t="shared" si="591"/>
        <v/>
      </c>
      <c r="G566" s="322" t="s">
        <v>2771</v>
      </c>
      <c r="H566" s="455" t="str">
        <f t="shared" si="589"/>
        <v/>
      </c>
      <c r="I566" s="456"/>
      <c r="J566" s="566">
        <f t="shared" si="592"/>
        <v>0</v>
      </c>
      <c r="K566" s="567"/>
      <c r="L566" s="343" t="str">
        <f t="shared" si="593"/>
        <v/>
      </c>
      <c r="M566" s="336" t="str">
        <f t="shared" si="594"/>
        <v/>
      </c>
      <c r="P566" s="209">
        <f t="shared" si="595"/>
        <v>0</v>
      </c>
      <c r="Q566" s="209">
        <f t="shared" si="596"/>
        <v>0</v>
      </c>
      <c r="S566" s="340"/>
      <c r="T566" s="183" t="str">
        <f t="shared" si="597"/>
        <v/>
      </c>
      <c r="U566" s="231" t="str">
        <f t="shared" si="598"/>
        <v/>
      </c>
      <c r="V566" s="341" t="str">
        <f t="shared" si="599"/>
        <v/>
      </c>
      <c r="W566" s="231" t="str">
        <f t="shared" si="600"/>
        <v/>
      </c>
      <c r="X566" s="322" t="str">
        <f t="shared" si="601"/>
        <v/>
      </c>
      <c r="Y566" s="339">
        <f t="shared" si="602"/>
        <v>0</v>
      </c>
      <c r="Z566" s="341" t="str">
        <f t="shared" si="603"/>
        <v/>
      </c>
      <c r="AA566" s="341" t="str">
        <f t="shared" si="604"/>
        <v/>
      </c>
      <c r="AB566" s="322" t="str">
        <f t="shared" si="605"/>
        <v/>
      </c>
      <c r="AC566" s="322" t="str">
        <f t="shared" si="606"/>
        <v/>
      </c>
      <c r="AD566" s="183" t="str">
        <f>IF(S566="","",2*(BIVAR((-AA566),AB566,AC566)-BIVAR(-AA566,-AB566,AC566)))</f>
        <v/>
      </c>
      <c r="AE566" s="184" t="str">
        <f>IF(S566="","",2*(BIVAR(AA566,-AB566,AC566)-BIVAR(-AA566,-AB566,AC566)))</f>
        <v/>
      </c>
    </row>
    <row r="567" spans="1:31" ht="15.75" customHeight="1" x14ac:dyDescent="0.55000000000000004">
      <c r="A567" s="458"/>
      <c r="B567" s="456"/>
      <c r="C567" s="455"/>
      <c r="D567" s="456"/>
      <c r="E567" s="341" t="str">
        <f t="shared" si="590"/>
        <v/>
      </c>
      <c r="F567" s="322" t="str">
        <f t="shared" si="591"/>
        <v/>
      </c>
      <c r="G567" s="322" t="s">
        <v>2772</v>
      </c>
      <c r="H567" s="455" t="str">
        <f t="shared" si="589"/>
        <v/>
      </c>
      <c r="I567" s="456"/>
      <c r="J567" s="566">
        <f t="shared" si="592"/>
        <v>0</v>
      </c>
      <c r="K567" s="567"/>
      <c r="L567" s="343" t="str">
        <f t="shared" si="593"/>
        <v/>
      </c>
      <c r="M567" s="336" t="str">
        <f t="shared" si="594"/>
        <v/>
      </c>
      <c r="P567" s="209">
        <f t="shared" si="595"/>
        <v>0</v>
      </c>
      <c r="Q567" s="209">
        <f t="shared" si="596"/>
        <v>0</v>
      </c>
      <c r="S567" s="340"/>
      <c r="T567" s="183" t="str">
        <f t="shared" si="597"/>
        <v/>
      </c>
      <c r="U567" s="231" t="str">
        <f t="shared" si="598"/>
        <v/>
      </c>
      <c r="V567" s="341" t="str">
        <f t="shared" si="599"/>
        <v/>
      </c>
      <c r="W567" s="231" t="str">
        <f t="shared" si="600"/>
        <v/>
      </c>
      <c r="X567" s="322" t="str">
        <f t="shared" si="601"/>
        <v/>
      </c>
      <c r="Y567" s="339">
        <f t="shared" si="602"/>
        <v>0</v>
      </c>
      <c r="Z567" s="341" t="str">
        <f t="shared" si="603"/>
        <v/>
      </c>
      <c r="AA567" s="341" t="str">
        <f t="shared" si="604"/>
        <v/>
      </c>
      <c r="AB567" s="322" t="str">
        <f t="shared" si="605"/>
        <v/>
      </c>
      <c r="AC567" s="322" t="str">
        <f t="shared" si="606"/>
        <v/>
      </c>
      <c r="AD567" s="183" t="str">
        <f>IF(S567="","",2*(BIVAR((-AA567),AB567,AC567)-BIVAR(-AA567,-AB567,AC567)))</f>
        <v/>
      </c>
      <c r="AE567" s="184" t="str">
        <f>IF(S567="","",2*(BIVAR(AA567,-AB567,AC567)-BIVAR(-AA567,-AB567,AC567)))</f>
        <v/>
      </c>
    </row>
    <row r="568" spans="1:31" ht="15.75" customHeight="1" x14ac:dyDescent="0.55000000000000004">
      <c r="A568" s="458"/>
      <c r="B568" s="456"/>
      <c r="C568" s="455"/>
      <c r="D568" s="456"/>
      <c r="E568" s="341" t="str">
        <f t="shared" si="590"/>
        <v/>
      </c>
      <c r="F568" s="322" t="str">
        <f t="shared" si="591"/>
        <v/>
      </c>
      <c r="G568" s="322" t="s">
        <v>2773</v>
      </c>
      <c r="H568" s="455" t="str">
        <f t="shared" si="589"/>
        <v/>
      </c>
      <c r="I568" s="456"/>
      <c r="J568" s="566">
        <f t="shared" si="592"/>
        <v>0</v>
      </c>
      <c r="K568" s="567"/>
      <c r="L568" s="343" t="str">
        <f t="shared" si="593"/>
        <v/>
      </c>
      <c r="M568" s="336" t="str">
        <f t="shared" si="594"/>
        <v/>
      </c>
      <c r="P568" s="209">
        <f t="shared" si="595"/>
        <v>0</v>
      </c>
      <c r="Q568" s="209">
        <f t="shared" si="596"/>
        <v>0</v>
      </c>
      <c r="S568" s="340"/>
      <c r="T568" s="183" t="str">
        <f t="shared" si="597"/>
        <v/>
      </c>
      <c r="U568" s="231" t="str">
        <f t="shared" si="598"/>
        <v/>
      </c>
      <c r="V568" s="341" t="str">
        <f t="shared" si="599"/>
        <v/>
      </c>
      <c r="W568" s="231" t="str">
        <f t="shared" si="600"/>
        <v/>
      </c>
      <c r="X568" s="322" t="str">
        <f t="shared" si="601"/>
        <v/>
      </c>
      <c r="Y568" s="339">
        <f t="shared" si="602"/>
        <v>0</v>
      </c>
      <c r="Z568" s="341" t="str">
        <f t="shared" si="603"/>
        <v/>
      </c>
      <c r="AA568" s="341" t="str">
        <f t="shared" si="604"/>
        <v/>
      </c>
      <c r="AB568" s="322" t="str">
        <f t="shared" si="605"/>
        <v/>
      </c>
      <c r="AC568" s="322" t="str">
        <f t="shared" si="606"/>
        <v/>
      </c>
      <c r="AD568" s="183" t="str">
        <f>IF(S568="","",2*(BIVAR((-AA568),AB568,AC568)-BIVAR(-AA568,-AB568,AC568)))</f>
        <v/>
      </c>
      <c r="AE568" s="184" t="str">
        <f>IF(S568="","",2*(BIVAR(AA568,-AB568,AC568)-BIVAR(-AA568,-AB568,AC568)))</f>
        <v/>
      </c>
    </row>
    <row r="569" spans="1:31" ht="15.75" customHeight="1" x14ac:dyDescent="0.55000000000000004">
      <c r="A569" s="458"/>
      <c r="B569" s="456"/>
      <c r="C569" s="455"/>
      <c r="D569" s="456"/>
      <c r="E569" s="341" t="str">
        <f t="shared" si="590"/>
        <v/>
      </c>
      <c r="F569" s="322" t="str">
        <f t="shared" si="591"/>
        <v/>
      </c>
      <c r="G569" s="322" t="s">
        <v>2774</v>
      </c>
      <c r="H569" s="455" t="str">
        <f t="shared" si="589"/>
        <v/>
      </c>
      <c r="I569" s="456"/>
      <c r="J569" s="566">
        <f t="shared" si="592"/>
        <v>0</v>
      </c>
      <c r="K569" s="567"/>
      <c r="L569" s="343" t="str">
        <f t="shared" si="593"/>
        <v/>
      </c>
      <c r="M569" s="336" t="str">
        <f t="shared" si="594"/>
        <v/>
      </c>
      <c r="P569" s="209">
        <f t="shared" si="595"/>
        <v>0</v>
      </c>
      <c r="Q569" s="209">
        <f t="shared" si="596"/>
        <v>0</v>
      </c>
      <c r="S569" s="340"/>
      <c r="T569" s="183" t="str">
        <f t="shared" si="597"/>
        <v/>
      </c>
      <c r="U569" s="231" t="str">
        <f t="shared" si="598"/>
        <v/>
      </c>
      <c r="V569" s="341" t="str">
        <f t="shared" si="599"/>
        <v/>
      </c>
      <c r="W569" s="231" t="str">
        <f t="shared" si="600"/>
        <v/>
      </c>
      <c r="X569" s="322" t="str">
        <f t="shared" si="601"/>
        <v/>
      </c>
      <c r="Y569" s="339">
        <f t="shared" si="602"/>
        <v>0</v>
      </c>
      <c r="Z569" s="341" t="str">
        <f t="shared" si="603"/>
        <v/>
      </c>
      <c r="AA569" s="341" t="str">
        <f t="shared" si="604"/>
        <v/>
      </c>
      <c r="AB569" s="322" t="str">
        <f t="shared" si="605"/>
        <v/>
      </c>
      <c r="AC569" s="322" t="str">
        <f t="shared" si="606"/>
        <v/>
      </c>
      <c r="AD569" s="183" t="str">
        <f>IF(S569="","",2*(BIVAR((-AA569),AB569,AC569)-BIVAR(-AA569,-AB569,AC569)))</f>
        <v/>
      </c>
      <c r="AE569" s="184" t="str">
        <f>IF(S569="","",2*(BIVAR(AA569,-AB569,AC569)-BIVAR(-AA569,-AB569,AC569)))</f>
        <v/>
      </c>
    </row>
    <row r="570" spans="1:31" ht="15.75" customHeight="1" x14ac:dyDescent="0.55000000000000004">
      <c r="A570" s="458"/>
      <c r="B570" s="456"/>
      <c r="C570" s="455"/>
      <c r="D570" s="456"/>
      <c r="E570" s="341" t="str">
        <f t="shared" si="590"/>
        <v/>
      </c>
      <c r="F570" s="322" t="str">
        <f t="shared" si="591"/>
        <v/>
      </c>
      <c r="G570" s="322" t="s">
        <v>2707</v>
      </c>
      <c r="H570" s="455" t="str">
        <f t="shared" si="589"/>
        <v/>
      </c>
      <c r="I570" s="456"/>
      <c r="J570" s="566">
        <f t="shared" si="592"/>
        <v>0</v>
      </c>
      <c r="K570" s="567"/>
      <c r="L570" s="343" t="str">
        <f t="shared" si="593"/>
        <v/>
      </c>
      <c r="M570" s="336" t="str">
        <f t="shared" si="594"/>
        <v/>
      </c>
      <c r="P570" s="209">
        <f t="shared" si="595"/>
        <v>0</v>
      </c>
      <c r="Q570" s="209">
        <f t="shared" si="596"/>
        <v>0</v>
      </c>
      <c r="S570" s="340"/>
      <c r="T570" s="183" t="str">
        <f t="shared" si="597"/>
        <v/>
      </c>
      <c r="U570" s="231" t="str">
        <f t="shared" si="598"/>
        <v/>
      </c>
      <c r="V570" s="341" t="str">
        <f t="shared" si="599"/>
        <v/>
      </c>
      <c r="W570" s="231" t="str">
        <f t="shared" si="600"/>
        <v/>
      </c>
      <c r="X570" s="322" t="str">
        <f t="shared" si="601"/>
        <v/>
      </c>
      <c r="Y570" s="339">
        <f t="shared" si="602"/>
        <v>0</v>
      </c>
      <c r="Z570" s="341" t="str">
        <f t="shared" si="603"/>
        <v/>
      </c>
      <c r="AA570" s="341" t="str">
        <f t="shared" si="604"/>
        <v/>
      </c>
      <c r="AB570" s="322" t="str">
        <f t="shared" si="605"/>
        <v/>
      </c>
      <c r="AC570" s="322" t="str">
        <f t="shared" si="606"/>
        <v/>
      </c>
      <c r="AD570" s="183" t="str">
        <f>IF(S570="","",2*(BIVAR((-AA570),AB570,AC570)-BIVAR(-AA570,-AB570,AC570)))</f>
        <v/>
      </c>
      <c r="AE570" s="184" t="str">
        <f>IF(S570="","",2*(BIVAR(AA570,-AB570,AC570)-BIVAR(-AA570,-AB570,AC570)))</f>
        <v/>
      </c>
    </row>
    <row r="571" spans="1:31" ht="15.75" customHeight="1" x14ac:dyDescent="0.55000000000000004">
      <c r="A571" s="458"/>
      <c r="B571" s="456"/>
      <c r="C571" s="455"/>
      <c r="D571" s="456"/>
      <c r="E571" s="341" t="str">
        <f t="shared" si="590"/>
        <v/>
      </c>
      <c r="F571" s="322" t="str">
        <f t="shared" si="591"/>
        <v/>
      </c>
      <c r="G571" s="322" t="s">
        <v>2775</v>
      </c>
      <c r="H571" s="455" t="str">
        <f t="shared" si="589"/>
        <v/>
      </c>
      <c r="I571" s="456"/>
      <c r="J571" s="566">
        <f t="shared" si="592"/>
        <v>0</v>
      </c>
      <c r="K571" s="567"/>
      <c r="L571" s="343" t="str">
        <f t="shared" si="593"/>
        <v/>
      </c>
      <c r="M571" s="336" t="str">
        <f t="shared" si="594"/>
        <v/>
      </c>
      <c r="P571" s="209">
        <f t="shared" si="595"/>
        <v>0</v>
      </c>
      <c r="Q571" s="209">
        <f t="shared" si="596"/>
        <v>0</v>
      </c>
      <c r="S571" s="340"/>
      <c r="T571" s="183" t="str">
        <f t="shared" si="597"/>
        <v/>
      </c>
      <c r="U571" s="231" t="str">
        <f t="shared" si="598"/>
        <v/>
      </c>
      <c r="V571" s="341" t="str">
        <f t="shared" si="599"/>
        <v/>
      </c>
      <c r="W571" s="231" t="str">
        <f t="shared" si="600"/>
        <v/>
      </c>
      <c r="X571" s="322" t="str">
        <f t="shared" si="601"/>
        <v/>
      </c>
      <c r="Y571" s="339">
        <f t="shared" si="602"/>
        <v>0</v>
      </c>
      <c r="Z571" s="341" t="str">
        <f t="shared" si="603"/>
        <v/>
      </c>
      <c r="AA571" s="341" t="str">
        <f t="shared" si="604"/>
        <v/>
      </c>
      <c r="AB571" s="322" t="str">
        <f t="shared" si="605"/>
        <v/>
      </c>
      <c r="AC571" s="322" t="str">
        <f t="shared" si="606"/>
        <v/>
      </c>
      <c r="AD571" s="183" t="str">
        <f>IF(S571="","",2*(BIVAR((-AA571),AB571,AC571)-BIVAR(-AA571,-AB571,AC571)))</f>
        <v/>
      </c>
      <c r="AE571" s="184" t="str">
        <f>IF(S571="","",2*(BIVAR(AA571,-AB571,AC571)-BIVAR(-AA571,-AB571,AC571)))</f>
        <v/>
      </c>
    </row>
    <row r="572" spans="1:31" ht="15.75" customHeight="1" x14ac:dyDescent="0.55000000000000004">
      <c r="A572" s="458"/>
      <c r="B572" s="456"/>
      <c r="C572" s="455"/>
      <c r="D572" s="456"/>
      <c r="E572" s="341" t="str">
        <f t="shared" si="590"/>
        <v/>
      </c>
      <c r="F572" s="322" t="str">
        <f t="shared" si="591"/>
        <v/>
      </c>
      <c r="G572" s="322" t="s">
        <v>2775</v>
      </c>
      <c r="H572" s="455" t="str">
        <f t="shared" si="589"/>
        <v/>
      </c>
      <c r="I572" s="456"/>
      <c r="J572" s="566">
        <f t="shared" si="592"/>
        <v>0</v>
      </c>
      <c r="K572" s="567"/>
      <c r="L572" s="343" t="str">
        <f t="shared" si="593"/>
        <v/>
      </c>
      <c r="M572" s="336" t="str">
        <f t="shared" si="594"/>
        <v/>
      </c>
      <c r="P572" s="209">
        <f t="shared" si="595"/>
        <v>0</v>
      </c>
      <c r="Q572" s="209">
        <f t="shared" si="596"/>
        <v>0</v>
      </c>
      <c r="S572" s="340"/>
      <c r="T572" s="183" t="str">
        <f t="shared" si="597"/>
        <v/>
      </c>
      <c r="U572" s="231" t="str">
        <f t="shared" si="598"/>
        <v/>
      </c>
      <c r="V572" s="341" t="str">
        <f t="shared" si="599"/>
        <v/>
      </c>
      <c r="W572" s="231" t="str">
        <f t="shared" si="600"/>
        <v/>
      </c>
      <c r="X572" s="322" t="str">
        <f t="shared" si="601"/>
        <v/>
      </c>
      <c r="Y572" s="339">
        <f t="shared" si="602"/>
        <v>0</v>
      </c>
      <c r="Z572" s="341" t="str">
        <f t="shared" si="603"/>
        <v/>
      </c>
      <c r="AA572" s="341" t="str">
        <f t="shared" si="604"/>
        <v/>
      </c>
      <c r="AB572" s="322" t="str">
        <f t="shared" si="605"/>
        <v/>
      </c>
      <c r="AC572" s="322" t="str">
        <f t="shared" si="606"/>
        <v/>
      </c>
      <c r="AD572" s="183" t="str">
        <f>IF(S572="","",2*(BIVAR((-AA572),AB572,AC572)-BIVAR(-AA572,-AB572,AC572)))</f>
        <v/>
      </c>
      <c r="AE572" s="184" t="str">
        <f>IF(S572="","",2*(BIVAR(AA572,-AB572,AC572)-BIVAR(-AA572,-AB572,AC572)))</f>
        <v/>
      </c>
    </row>
    <row r="573" spans="1:31" ht="15.75" customHeight="1" x14ac:dyDescent="0.55000000000000004">
      <c r="A573" s="458"/>
      <c r="B573" s="456"/>
      <c r="C573" s="455"/>
      <c r="D573" s="456"/>
      <c r="E573" s="341" t="str">
        <f t="shared" si="590"/>
        <v/>
      </c>
      <c r="F573" s="322" t="str">
        <f t="shared" si="591"/>
        <v/>
      </c>
      <c r="G573" s="322" t="s">
        <v>2774</v>
      </c>
      <c r="H573" s="455" t="str">
        <f t="shared" si="589"/>
        <v/>
      </c>
      <c r="I573" s="456"/>
      <c r="J573" s="566">
        <f t="shared" si="592"/>
        <v>0</v>
      </c>
      <c r="K573" s="567"/>
      <c r="L573" s="343" t="str">
        <f t="shared" si="593"/>
        <v/>
      </c>
      <c r="M573" s="336" t="str">
        <f t="shared" si="594"/>
        <v/>
      </c>
      <c r="P573" s="209">
        <f t="shared" si="595"/>
        <v>0</v>
      </c>
      <c r="Q573" s="209">
        <f t="shared" si="596"/>
        <v>0</v>
      </c>
      <c r="S573" s="340"/>
      <c r="T573" s="183" t="str">
        <f t="shared" si="597"/>
        <v/>
      </c>
      <c r="U573" s="231" t="str">
        <f t="shared" si="598"/>
        <v/>
      </c>
      <c r="V573" s="341" t="str">
        <f t="shared" si="599"/>
        <v/>
      </c>
      <c r="W573" s="231" t="str">
        <f t="shared" si="600"/>
        <v/>
      </c>
      <c r="X573" s="322" t="str">
        <f t="shared" si="601"/>
        <v/>
      </c>
      <c r="Y573" s="339">
        <f t="shared" si="602"/>
        <v>0</v>
      </c>
      <c r="Z573" s="341" t="str">
        <f t="shared" si="603"/>
        <v/>
      </c>
      <c r="AA573" s="341" t="str">
        <f t="shared" si="604"/>
        <v/>
      </c>
      <c r="AB573" s="322" t="str">
        <f t="shared" si="605"/>
        <v/>
      </c>
      <c r="AC573" s="322" t="str">
        <f t="shared" si="606"/>
        <v/>
      </c>
      <c r="AD573" s="183" t="str">
        <f>IF(S573="","",2*(BIVAR((-AA573),AB573,AC573)-BIVAR(-AA573,-AB573,AC573)))</f>
        <v/>
      </c>
      <c r="AE573" s="184" t="str">
        <f>IF(S573="","",2*(BIVAR(AA573,-AB573,AC573)-BIVAR(-AA573,-AB573,AC573)))</f>
        <v/>
      </c>
    </row>
    <row r="574" spans="1:31" ht="17.7" thickBot="1" x14ac:dyDescent="0.6">
      <c r="A574" s="425"/>
      <c r="B574" s="424"/>
      <c r="C574" s="424"/>
      <c r="D574" s="424"/>
      <c r="E574" s="347" t="str">
        <f t="shared" si="590"/>
        <v/>
      </c>
      <c r="F574" s="323" t="str">
        <f t="shared" si="591"/>
        <v/>
      </c>
      <c r="G574" s="323" t="s">
        <v>2707</v>
      </c>
      <c r="H574" s="424" t="str">
        <f t="shared" si="589"/>
        <v/>
      </c>
      <c r="I574" s="424"/>
      <c r="J574" s="579">
        <f t="shared" si="592"/>
        <v>0</v>
      </c>
      <c r="K574" s="580"/>
      <c r="L574" s="188" t="str">
        <f t="shared" si="593"/>
        <v/>
      </c>
      <c r="M574" s="337" t="str">
        <f t="shared" si="594"/>
        <v/>
      </c>
      <c r="P574" s="209">
        <f t="shared" si="595"/>
        <v>0</v>
      </c>
      <c r="Q574" s="209">
        <f t="shared" si="596"/>
        <v>0</v>
      </c>
      <c r="S574" s="235"/>
      <c r="T574" s="185" t="str">
        <f t="shared" si="597"/>
        <v/>
      </c>
      <c r="U574" s="232" t="str">
        <f t="shared" si="598"/>
        <v/>
      </c>
      <c r="V574" s="347" t="str">
        <f t="shared" si="599"/>
        <v/>
      </c>
      <c r="W574" s="232" t="str">
        <f t="shared" si="600"/>
        <v/>
      </c>
      <c r="X574" s="323" t="str">
        <f t="shared" si="601"/>
        <v/>
      </c>
      <c r="Y574" s="346">
        <f t="shared" si="602"/>
        <v>0</v>
      </c>
      <c r="Z574" s="347" t="str">
        <f t="shared" si="603"/>
        <v/>
      </c>
      <c r="AA574" s="347" t="str">
        <f t="shared" si="604"/>
        <v/>
      </c>
      <c r="AB574" s="323" t="str">
        <f t="shared" si="605"/>
        <v/>
      </c>
      <c r="AC574" s="323" t="str">
        <f t="shared" si="606"/>
        <v/>
      </c>
      <c r="AD574" s="185" t="str">
        <f>IF(S574="","",2*(BIVAR((-AA574),AB574,AC574)-BIVAR(-AA574,-AB574,AC574)))</f>
        <v/>
      </c>
      <c r="AE574" s="187" t="str">
        <f>IF(S574="","",2*(BIVAR(AA574,-AB574,AC574)-BIVAR(-AA574,-AB574,AC574)))</f>
        <v/>
      </c>
    </row>
    <row r="575" spans="1:31" ht="15.75" customHeight="1" thickBot="1" x14ac:dyDescent="0.6"/>
    <row r="576" spans="1:31" ht="18.75" customHeight="1" thickBot="1" x14ac:dyDescent="0.6">
      <c r="A576" s="418" t="s">
        <v>2726</v>
      </c>
      <c r="B576" s="419"/>
      <c r="C576" s="419"/>
      <c r="D576" s="419"/>
      <c r="E576" s="419"/>
      <c r="F576" s="419"/>
      <c r="G576" s="419"/>
      <c r="H576" s="419"/>
      <c r="I576" s="419"/>
      <c r="J576" s="419"/>
      <c r="K576" s="419"/>
      <c r="L576" s="419"/>
      <c r="M576" s="420"/>
      <c r="S576" s="418" t="s">
        <v>2619</v>
      </c>
      <c r="T576" s="419"/>
      <c r="U576" s="419"/>
      <c r="V576" s="419"/>
      <c r="W576" s="419"/>
      <c r="X576" s="419"/>
      <c r="Y576" s="419"/>
      <c r="Z576" s="419"/>
      <c r="AA576" s="419"/>
      <c r="AB576" s="419"/>
      <c r="AC576" s="419"/>
      <c r="AD576" s="419"/>
      <c r="AE576" s="420"/>
    </row>
    <row r="577" spans="1:31" ht="49.5" customHeight="1" thickBot="1" x14ac:dyDescent="0.6">
      <c r="A577" s="470" t="s">
        <v>0</v>
      </c>
      <c r="B577" s="471"/>
      <c r="C577" s="472" t="s">
        <v>2</v>
      </c>
      <c r="D577" s="471"/>
      <c r="E577" s="320" t="s">
        <v>1771</v>
      </c>
      <c r="F577" s="320" t="s">
        <v>1772</v>
      </c>
      <c r="G577" s="320" t="s">
        <v>1</v>
      </c>
      <c r="H577" s="472" t="s">
        <v>3</v>
      </c>
      <c r="I577" s="471"/>
      <c r="J577" s="472" t="s">
        <v>5</v>
      </c>
      <c r="K577" s="471"/>
      <c r="L577" s="182" t="s">
        <v>2623</v>
      </c>
      <c r="M577" s="27" t="s">
        <v>2621</v>
      </c>
      <c r="P577" s="99" t="s">
        <v>58</v>
      </c>
      <c r="Q577" s="99" t="s">
        <v>59</v>
      </c>
      <c r="S577" s="210" t="s">
        <v>2607</v>
      </c>
      <c r="T577" s="211" t="s">
        <v>2608</v>
      </c>
      <c r="U577" s="211" t="s">
        <v>2609</v>
      </c>
      <c r="V577" s="211" t="s">
        <v>2610</v>
      </c>
      <c r="W577" s="211" t="s">
        <v>2611</v>
      </c>
      <c r="X577" s="211" t="s">
        <v>2620</v>
      </c>
      <c r="Y577" s="211" t="s">
        <v>2613</v>
      </c>
      <c r="Z577" s="211" t="s">
        <v>2612</v>
      </c>
      <c r="AA577" s="211" t="s">
        <v>2614</v>
      </c>
      <c r="AB577" s="211" t="s">
        <v>2615</v>
      </c>
      <c r="AC577" s="211" t="s">
        <v>2616</v>
      </c>
      <c r="AD577" s="211" t="s">
        <v>2617</v>
      </c>
      <c r="AE577" s="212" t="s">
        <v>2618</v>
      </c>
    </row>
    <row r="578" spans="1:31" ht="15.75" customHeight="1" x14ac:dyDescent="0.55000000000000004">
      <c r="A578" s="458"/>
      <c r="B578" s="456"/>
      <c r="C578" s="455"/>
      <c r="D578" s="456"/>
      <c r="E578" s="389" t="str">
        <f>IF(A578="","",(2*$K$81*(1/SQRT(3)))+((0.0016%*ABS(A578))+0.000001450377377))</f>
        <v/>
      </c>
      <c r="F578" s="322" t="str">
        <f>IF(A578="","",ROUND(((A578+S578)-(A578-S578))/(2*E578),1)&amp;":1")</f>
        <v/>
      </c>
      <c r="G578" s="322" t="s">
        <v>2766</v>
      </c>
      <c r="H578" s="455" t="str">
        <f t="shared" ref="H578:H579" si="607">IF(A578="","",A578-C578)</f>
        <v/>
      </c>
      <c r="I578" s="456"/>
      <c r="J578" s="566">
        <f>IF(X578&lt;4,Y578,S578)</f>
        <v>0</v>
      </c>
      <c r="K578" s="567"/>
      <c r="L578" s="343" t="str">
        <f>IF(AD578="","",IF(AD578&lt;2%,"&lt; 2%", "&gt; 2%"))</f>
        <v/>
      </c>
      <c r="M578" s="336" t="str">
        <f>IF(H578="","",IF(ABS(H578)+ABS(E578)&lt;ABS(J578),"Pass",IF(ABS(H578)-ABS(E578)&gt;ABS(J578),"Fail",IF(AND(ABS(H578)+ABS(E578)&gt;ABS(J578),ABS(H578)-ABS(E578)&lt;ABS(J578)),"-",""))))</f>
        <v/>
      </c>
      <c r="P578" s="209">
        <f>IF(X578&lt;4,-Y578,-S578)</f>
        <v>0</v>
      </c>
      <c r="Q578" s="209">
        <f>IF(X578&lt;4,Y578,S578)</f>
        <v>0</v>
      </c>
      <c r="S578" s="236"/>
      <c r="T578" s="213"/>
      <c r="U578" s="237"/>
      <c r="V578" s="214" t="str">
        <f>IF(S578="","",_xlfn.NORM.S.INV((1+T578)/2))</f>
        <v/>
      </c>
      <c r="W578" s="237" t="str">
        <f>IF(S578="","",SQRT((S578/V578)^2-U578^2))</f>
        <v/>
      </c>
      <c r="X578" s="321" t="str">
        <f>IF(S578="","",ROUND(((A578+S578)-(A578-S578))/(2*E578),1))</f>
        <v/>
      </c>
      <c r="Y578" s="239">
        <f>IF(X578&gt;=4,S578,S578-U578*(1.04-EXP(0.38*LN(X578)-0.54)))</f>
        <v>0</v>
      </c>
      <c r="Z578" s="214" t="str">
        <f>IF(S578="","",SQRT(W578^2+U578^2))</f>
        <v/>
      </c>
      <c r="AA578" s="214" t="str">
        <f>IF(S578="","",S578/W578)</f>
        <v/>
      </c>
      <c r="AB578" s="321" t="str">
        <f>IF(S578="","",Y578/Z578)</f>
        <v/>
      </c>
      <c r="AC578" s="321" t="str">
        <f>IF(S578="","",W578/Z578)</f>
        <v/>
      </c>
      <c r="AD578" s="213" t="str">
        <f>IF(S578="","",2*(BIVAR((-AA578),AB578,AC578)-BIVAR(-AA578,-AB578,AC578)))</f>
        <v/>
      </c>
      <c r="AE578" s="215" t="str">
        <f>IF(S578="","",2*(BIVAR(AA578,-AB578,AC578)-BIVAR(-AA578,-AB578,AC578)))</f>
        <v/>
      </c>
    </row>
    <row r="579" spans="1:31" ht="17.7" thickBot="1" x14ac:dyDescent="0.6">
      <c r="A579" s="425"/>
      <c r="B579" s="424"/>
      <c r="C579" s="424"/>
      <c r="D579" s="424"/>
      <c r="E579" s="347" t="str">
        <f>IF(A579="","",(2*$K$81*(1/SQRT(3)))+((0.0016%*ABS(A579))+0.000001450377377))</f>
        <v/>
      </c>
      <c r="F579" s="323" t="str">
        <f t="shared" ref="F579" si="608">IF(A579="","",ROUND(((A579+S579)-(A579-S579))/(2*E579),1)&amp;":1")</f>
        <v/>
      </c>
      <c r="G579" s="323" t="s">
        <v>2716</v>
      </c>
      <c r="H579" s="424" t="str">
        <f t="shared" si="607"/>
        <v/>
      </c>
      <c r="I579" s="424"/>
      <c r="J579" s="579">
        <f t="shared" ref="J579" si="609">IF(X579&lt;4,Y579,S579)</f>
        <v>0</v>
      </c>
      <c r="K579" s="580"/>
      <c r="L579" s="188" t="str">
        <f t="shared" ref="L579" si="610">IF(AD579="","",IF(AD579&lt;2%,"&lt; 2%", "&gt; 2%"))</f>
        <v/>
      </c>
      <c r="M579" s="337" t="str">
        <f t="shared" ref="M579" si="611">IF(H579="","",IF(ABS(H579)+ABS(E579)&lt;ABS(J579),"Pass",IF(ABS(H579)-ABS(E579)&gt;ABS(J579),"Fail",IF(AND(ABS(H579)+ABS(E579)&gt;ABS(J579),ABS(H579)-ABS(E579)&lt;ABS(J579)),"-",""))))</f>
        <v/>
      </c>
      <c r="P579" s="209">
        <f t="shared" ref="P579" si="612">IF(X579&lt;4,-Y579,-S579)</f>
        <v>0</v>
      </c>
      <c r="Q579" s="209">
        <f t="shared" ref="Q579" si="613">IF(X579&lt;4,Y579,S579)</f>
        <v>0</v>
      </c>
      <c r="S579" s="235"/>
      <c r="T579" s="185" t="str">
        <f t="shared" ref="T579" si="614">IF(S579="","",95%)</f>
        <v/>
      </c>
      <c r="U579" s="232" t="str">
        <f t="shared" ref="U579" si="615">IF(S579="","",E579)</f>
        <v/>
      </c>
      <c r="V579" s="347" t="str">
        <f t="shared" ref="V579" si="616">IF(S579="","",_xlfn.NORM.S.INV((1+T579)/2))</f>
        <v/>
      </c>
      <c r="W579" s="232" t="str">
        <f t="shared" ref="W579" si="617">IF(S579="","",SQRT((S579/V579)^2-U579^2))</f>
        <v/>
      </c>
      <c r="X579" s="323" t="str">
        <f t="shared" ref="X579" si="618">IF(S579="","",ROUND(((A579+S579)-(A579-S579))/(2*E579),1))</f>
        <v/>
      </c>
      <c r="Y579" s="346">
        <f t="shared" ref="Y579" si="619">IF(X579&gt;=4,S579,S579-U579*(1.04-EXP(0.38*LN(X579)-0.54)))</f>
        <v>0</v>
      </c>
      <c r="Z579" s="347" t="str">
        <f t="shared" ref="Z579" si="620">IF(S579="","",SQRT(W579^2+U579^2))</f>
        <v/>
      </c>
      <c r="AA579" s="347" t="str">
        <f t="shared" ref="AA579" si="621">IF(S579="","",S579/W579)</f>
        <v/>
      </c>
      <c r="AB579" s="323" t="str">
        <f t="shared" ref="AB579" si="622">IF(S579="","",Y579/Z579)</f>
        <v/>
      </c>
      <c r="AC579" s="323" t="str">
        <f t="shared" ref="AC579" si="623">IF(S579="","",W579/Z579)</f>
        <v/>
      </c>
      <c r="AD579" s="185" t="str">
        <f>IF(S579="","",2*(BIVAR((-AA579),AB579,AC579)-BIVAR(-AA579,-AB579,AC579)))</f>
        <v/>
      </c>
      <c r="AE579" s="187" t="str">
        <f>IF(S579="","",2*(BIVAR(AA579,-AB579,AC579)-BIVAR(-AA579,-AB579,AC579)))</f>
        <v/>
      </c>
    </row>
    <row r="581" spans="1:31" ht="15.75" customHeight="1" thickBot="1" x14ac:dyDescent="0.6"/>
    <row r="582" spans="1:31" ht="15" customHeight="1" x14ac:dyDescent="0.55000000000000004">
      <c r="A582" s="327"/>
      <c r="B582" s="328"/>
      <c r="C582" s="328"/>
      <c r="D582" s="328"/>
      <c r="E582" s="328"/>
      <c r="F582" s="328"/>
      <c r="G582" s="328"/>
      <c r="H582" s="328"/>
      <c r="I582" s="328"/>
      <c r="J582" s="328"/>
      <c r="K582" s="328"/>
      <c r="L582" s="328"/>
      <c r="M582" s="329"/>
      <c r="N582" s="325"/>
    </row>
    <row r="583" spans="1:31" ht="15" customHeight="1" x14ac:dyDescent="0.55000000000000004">
      <c r="A583" s="330"/>
      <c r="B583" s="331"/>
      <c r="C583" s="331"/>
      <c r="D583" s="331"/>
      <c r="E583" s="331"/>
      <c r="F583" s="331"/>
      <c r="G583" s="331"/>
      <c r="H583" s="331"/>
      <c r="I583" s="331"/>
      <c r="J583" s="331"/>
      <c r="K583" s="331"/>
      <c r="L583" s="331"/>
      <c r="M583" s="332"/>
      <c r="N583" s="325"/>
    </row>
    <row r="584" spans="1:31" ht="15" customHeight="1" x14ac:dyDescent="0.55000000000000004">
      <c r="A584" s="330"/>
      <c r="B584" s="331"/>
      <c r="C584" s="331"/>
      <c r="D584" s="331"/>
      <c r="E584" s="331"/>
      <c r="F584" s="331"/>
      <c r="G584" s="331"/>
      <c r="H584" s="331"/>
      <c r="I584" s="331"/>
      <c r="J584" s="331"/>
      <c r="K584" s="331"/>
      <c r="L584" s="331"/>
      <c r="M584" s="332"/>
      <c r="N584" s="325"/>
    </row>
    <row r="585" spans="1:31" ht="15.75" customHeight="1" thickBot="1" x14ac:dyDescent="0.6">
      <c r="A585" s="333"/>
      <c r="B585" s="334"/>
      <c r="C585" s="334"/>
      <c r="D585" s="334"/>
      <c r="E585" s="334"/>
      <c r="F585" s="334"/>
      <c r="G585" s="334"/>
      <c r="H585" s="334"/>
      <c r="I585" s="334"/>
      <c r="J585" s="334"/>
      <c r="K585" s="334"/>
      <c r="L585" s="334"/>
      <c r="M585" s="335"/>
      <c r="N585" s="37"/>
    </row>
  </sheetData>
  <mergeCells count="1300">
    <mergeCell ref="S373:AE373"/>
    <mergeCell ref="A373:M373"/>
    <mergeCell ref="D368:J370"/>
    <mergeCell ref="D365:J367"/>
    <mergeCell ref="S394:AE394"/>
    <mergeCell ref="A394:M394"/>
    <mergeCell ref="J391:K391"/>
    <mergeCell ref="H391:I391"/>
    <mergeCell ref="C391:D391"/>
    <mergeCell ref="A391:B391"/>
    <mergeCell ref="J385:K385"/>
    <mergeCell ref="H385:I385"/>
    <mergeCell ref="C385:D385"/>
    <mergeCell ref="A385:B385"/>
    <mergeCell ref="J410:K410"/>
    <mergeCell ref="H410:I410"/>
    <mergeCell ref="C410:D410"/>
    <mergeCell ref="A410:B410"/>
    <mergeCell ref="J409:K409"/>
    <mergeCell ref="H409:I409"/>
    <mergeCell ref="C409:D409"/>
    <mergeCell ref="A409:B409"/>
    <mergeCell ref="J408:K408"/>
    <mergeCell ref="H408:I408"/>
    <mergeCell ref="C408:D408"/>
    <mergeCell ref="A408:B408"/>
    <mergeCell ref="C378:D378"/>
    <mergeCell ref="A378:B378"/>
    <mergeCell ref="A380:B380"/>
    <mergeCell ref="C380:D380"/>
    <mergeCell ref="H380:I380"/>
    <mergeCell ref="J380:K380"/>
    <mergeCell ref="A432:M433"/>
    <mergeCell ref="A429:M431"/>
    <mergeCell ref="A424:M428"/>
    <mergeCell ref="A419:M423"/>
    <mergeCell ref="A414:M418"/>
    <mergeCell ref="J411:K411"/>
    <mergeCell ref="H411:I411"/>
    <mergeCell ref="C411:D411"/>
    <mergeCell ref="A411:B411"/>
    <mergeCell ref="J451:K451"/>
    <mergeCell ref="H451:I451"/>
    <mergeCell ref="C451:D451"/>
    <mergeCell ref="A451:B451"/>
    <mergeCell ref="S450:AE450"/>
    <mergeCell ref="A450:M450"/>
    <mergeCell ref="D445:J447"/>
    <mergeCell ref="D442:J444"/>
    <mergeCell ref="A436:M439"/>
    <mergeCell ref="J454:K454"/>
    <mergeCell ref="H454:I454"/>
    <mergeCell ref="C454:D454"/>
    <mergeCell ref="A454:B454"/>
    <mergeCell ref="J453:K453"/>
    <mergeCell ref="H453:I453"/>
    <mergeCell ref="C453:D453"/>
    <mergeCell ref="A453:B453"/>
    <mergeCell ref="J452:K452"/>
    <mergeCell ref="H452:I452"/>
    <mergeCell ref="C452:D452"/>
    <mergeCell ref="A452:B452"/>
    <mergeCell ref="J457:K457"/>
    <mergeCell ref="H457:I457"/>
    <mergeCell ref="C457:D457"/>
    <mergeCell ref="A457:B457"/>
    <mergeCell ref="J456:K456"/>
    <mergeCell ref="H456:I456"/>
    <mergeCell ref="C456:D456"/>
    <mergeCell ref="A456:B456"/>
    <mergeCell ref="J455:K455"/>
    <mergeCell ref="H455:I455"/>
    <mergeCell ref="C455:D455"/>
    <mergeCell ref="A455:B455"/>
    <mergeCell ref="J462:K462"/>
    <mergeCell ref="H462:I462"/>
    <mergeCell ref="C462:D462"/>
    <mergeCell ref="A462:B462"/>
    <mergeCell ref="S461:AE461"/>
    <mergeCell ref="A461:M461"/>
    <mergeCell ref="J458:K458"/>
    <mergeCell ref="H458:I458"/>
    <mergeCell ref="C458:D458"/>
    <mergeCell ref="A458:B458"/>
    <mergeCell ref="J465:K465"/>
    <mergeCell ref="H465:I465"/>
    <mergeCell ref="C465:D465"/>
    <mergeCell ref="A465:B465"/>
    <mergeCell ref="J464:K464"/>
    <mergeCell ref="H464:I464"/>
    <mergeCell ref="C464:D464"/>
    <mergeCell ref="A464:B464"/>
    <mergeCell ref="J463:K463"/>
    <mergeCell ref="H463:I463"/>
    <mergeCell ref="C463:D463"/>
    <mergeCell ref="A463:B463"/>
    <mergeCell ref="J468:K468"/>
    <mergeCell ref="H468:I468"/>
    <mergeCell ref="C468:D468"/>
    <mergeCell ref="A468:B468"/>
    <mergeCell ref="J467:K467"/>
    <mergeCell ref="H467:I467"/>
    <mergeCell ref="C467:D467"/>
    <mergeCell ref="A467:B467"/>
    <mergeCell ref="J466:K466"/>
    <mergeCell ref="H466:I466"/>
    <mergeCell ref="C466:D466"/>
    <mergeCell ref="A466:B466"/>
    <mergeCell ref="J473:K473"/>
    <mergeCell ref="H473:I473"/>
    <mergeCell ref="C473:D473"/>
    <mergeCell ref="A473:B473"/>
    <mergeCell ref="S472:AE472"/>
    <mergeCell ref="A472:M472"/>
    <mergeCell ref="J469:K469"/>
    <mergeCell ref="H469:I469"/>
    <mergeCell ref="C469:D469"/>
    <mergeCell ref="A469:B469"/>
    <mergeCell ref="J476:K476"/>
    <mergeCell ref="H476:I476"/>
    <mergeCell ref="C476:D476"/>
    <mergeCell ref="A476:B476"/>
    <mergeCell ref="J475:K475"/>
    <mergeCell ref="H475:I475"/>
    <mergeCell ref="C475:D475"/>
    <mergeCell ref="A475:B475"/>
    <mergeCell ref="J474:K474"/>
    <mergeCell ref="H474:I474"/>
    <mergeCell ref="C474:D474"/>
    <mergeCell ref="A474:B474"/>
    <mergeCell ref="J479:K479"/>
    <mergeCell ref="H479:I479"/>
    <mergeCell ref="C479:D479"/>
    <mergeCell ref="A479:B479"/>
    <mergeCell ref="J478:K478"/>
    <mergeCell ref="H478:I478"/>
    <mergeCell ref="C478:D478"/>
    <mergeCell ref="A478:B478"/>
    <mergeCell ref="J477:K477"/>
    <mergeCell ref="H477:I477"/>
    <mergeCell ref="C477:D477"/>
    <mergeCell ref="A477:B477"/>
    <mergeCell ref="J482:K482"/>
    <mergeCell ref="H482:I482"/>
    <mergeCell ref="C482:D482"/>
    <mergeCell ref="A482:B482"/>
    <mergeCell ref="J481:K481"/>
    <mergeCell ref="H481:I481"/>
    <mergeCell ref="C481:D481"/>
    <mergeCell ref="A481:B481"/>
    <mergeCell ref="J480:K480"/>
    <mergeCell ref="H480:I480"/>
    <mergeCell ref="C480:D480"/>
    <mergeCell ref="A480:B480"/>
    <mergeCell ref="J485:K485"/>
    <mergeCell ref="H485:I485"/>
    <mergeCell ref="C485:D485"/>
    <mergeCell ref="A485:B485"/>
    <mergeCell ref="J484:K484"/>
    <mergeCell ref="H484:I484"/>
    <mergeCell ref="C484:D484"/>
    <mergeCell ref="A484:B484"/>
    <mergeCell ref="J483:K483"/>
    <mergeCell ref="H483:I483"/>
    <mergeCell ref="C483:D483"/>
    <mergeCell ref="A483:B483"/>
    <mergeCell ref="J488:K488"/>
    <mergeCell ref="H488:I488"/>
    <mergeCell ref="C488:D488"/>
    <mergeCell ref="A488:B488"/>
    <mergeCell ref="J487:K487"/>
    <mergeCell ref="H487:I487"/>
    <mergeCell ref="C487:D487"/>
    <mergeCell ref="A487:B487"/>
    <mergeCell ref="J486:K486"/>
    <mergeCell ref="H486:I486"/>
    <mergeCell ref="C486:D486"/>
    <mergeCell ref="A486:B486"/>
    <mergeCell ref="J491:K491"/>
    <mergeCell ref="H491:I491"/>
    <mergeCell ref="C491:D491"/>
    <mergeCell ref="A491:B491"/>
    <mergeCell ref="J490:K490"/>
    <mergeCell ref="H490:I490"/>
    <mergeCell ref="C490:D490"/>
    <mergeCell ref="A490:B490"/>
    <mergeCell ref="J489:K489"/>
    <mergeCell ref="H489:I489"/>
    <mergeCell ref="C489:D489"/>
    <mergeCell ref="A489:B489"/>
    <mergeCell ref="J494:K494"/>
    <mergeCell ref="H494:I494"/>
    <mergeCell ref="C494:D494"/>
    <mergeCell ref="A494:B494"/>
    <mergeCell ref="J493:K493"/>
    <mergeCell ref="H493:I493"/>
    <mergeCell ref="C493:D493"/>
    <mergeCell ref="A493:B493"/>
    <mergeCell ref="J492:K492"/>
    <mergeCell ref="H492:I492"/>
    <mergeCell ref="C492:D492"/>
    <mergeCell ref="A492:B492"/>
    <mergeCell ref="J497:K497"/>
    <mergeCell ref="H497:I497"/>
    <mergeCell ref="C497:D497"/>
    <mergeCell ref="A497:B497"/>
    <mergeCell ref="J496:K496"/>
    <mergeCell ref="H496:I496"/>
    <mergeCell ref="C496:D496"/>
    <mergeCell ref="A496:B496"/>
    <mergeCell ref="J495:K495"/>
    <mergeCell ref="H495:I495"/>
    <mergeCell ref="C495:D495"/>
    <mergeCell ref="A495:B495"/>
    <mergeCell ref="S502:AE502"/>
    <mergeCell ref="A502:M502"/>
    <mergeCell ref="J499:K499"/>
    <mergeCell ref="H499:I499"/>
    <mergeCell ref="C499:D499"/>
    <mergeCell ref="A499:B499"/>
    <mergeCell ref="J498:K498"/>
    <mergeCell ref="H498:I498"/>
    <mergeCell ref="C498:D498"/>
    <mergeCell ref="A498:B498"/>
    <mergeCell ref="J505:K505"/>
    <mergeCell ref="H505:I505"/>
    <mergeCell ref="C505:D505"/>
    <mergeCell ref="A505:B505"/>
    <mergeCell ref="J504:K504"/>
    <mergeCell ref="H504:I504"/>
    <mergeCell ref="C504:D504"/>
    <mergeCell ref="A504:B504"/>
    <mergeCell ref="J503:K503"/>
    <mergeCell ref="H503:I503"/>
    <mergeCell ref="C503:D503"/>
    <mergeCell ref="A503:B503"/>
    <mergeCell ref="J508:K508"/>
    <mergeCell ref="H508:I508"/>
    <mergeCell ref="C508:D508"/>
    <mergeCell ref="A508:B508"/>
    <mergeCell ref="J507:K507"/>
    <mergeCell ref="H507:I507"/>
    <mergeCell ref="C507:D507"/>
    <mergeCell ref="A507:B507"/>
    <mergeCell ref="J506:K506"/>
    <mergeCell ref="H506:I506"/>
    <mergeCell ref="C506:D506"/>
    <mergeCell ref="A506:B506"/>
    <mergeCell ref="D522:J524"/>
    <mergeCell ref="D519:J521"/>
    <mergeCell ref="A513:M516"/>
    <mergeCell ref="J510:K510"/>
    <mergeCell ref="H510:I510"/>
    <mergeCell ref="C510:D510"/>
    <mergeCell ref="A510:B510"/>
    <mergeCell ref="J509:K509"/>
    <mergeCell ref="H509:I509"/>
    <mergeCell ref="C509:D509"/>
    <mergeCell ref="A509:B509"/>
    <mergeCell ref="J529:K529"/>
    <mergeCell ref="H529:I529"/>
    <mergeCell ref="C529:D529"/>
    <mergeCell ref="A529:B529"/>
    <mergeCell ref="J528:K528"/>
    <mergeCell ref="H528:I528"/>
    <mergeCell ref="C528:D528"/>
    <mergeCell ref="A528:B528"/>
    <mergeCell ref="S527:AE527"/>
    <mergeCell ref="A527:M527"/>
    <mergeCell ref="J532:K532"/>
    <mergeCell ref="H532:I532"/>
    <mergeCell ref="C532:D532"/>
    <mergeCell ref="A532:B532"/>
    <mergeCell ref="J531:K531"/>
    <mergeCell ref="H531:I531"/>
    <mergeCell ref="C531:D531"/>
    <mergeCell ref="A531:B531"/>
    <mergeCell ref="J530:K530"/>
    <mergeCell ref="H530:I530"/>
    <mergeCell ref="C530:D530"/>
    <mergeCell ref="A530:B530"/>
    <mergeCell ref="J535:K535"/>
    <mergeCell ref="H535:I535"/>
    <mergeCell ref="C535:D535"/>
    <mergeCell ref="A535:B535"/>
    <mergeCell ref="J534:K534"/>
    <mergeCell ref="H534:I534"/>
    <mergeCell ref="C534:D534"/>
    <mergeCell ref="A534:B534"/>
    <mergeCell ref="J533:K533"/>
    <mergeCell ref="H533:I533"/>
    <mergeCell ref="C533:D533"/>
    <mergeCell ref="A533:B533"/>
    <mergeCell ref="J539:K539"/>
    <mergeCell ref="H539:I539"/>
    <mergeCell ref="C539:D539"/>
    <mergeCell ref="A539:B539"/>
    <mergeCell ref="J538:K538"/>
    <mergeCell ref="H538:I538"/>
    <mergeCell ref="C538:D538"/>
    <mergeCell ref="A538:B538"/>
    <mergeCell ref="S537:AE537"/>
    <mergeCell ref="A537:M537"/>
    <mergeCell ref="J542:K542"/>
    <mergeCell ref="H542:I542"/>
    <mergeCell ref="C542:D542"/>
    <mergeCell ref="A542:B542"/>
    <mergeCell ref="J541:K541"/>
    <mergeCell ref="H541:I541"/>
    <mergeCell ref="C541:D541"/>
    <mergeCell ref="A541:B541"/>
    <mergeCell ref="J540:K540"/>
    <mergeCell ref="H540:I540"/>
    <mergeCell ref="C540:D540"/>
    <mergeCell ref="A540:B540"/>
    <mergeCell ref="J545:K545"/>
    <mergeCell ref="H545:I545"/>
    <mergeCell ref="C545:D545"/>
    <mergeCell ref="A545:B545"/>
    <mergeCell ref="J544:K544"/>
    <mergeCell ref="H544:I544"/>
    <mergeCell ref="C544:D544"/>
    <mergeCell ref="A544:B544"/>
    <mergeCell ref="J543:K543"/>
    <mergeCell ref="H543:I543"/>
    <mergeCell ref="C543:D543"/>
    <mergeCell ref="A543:B543"/>
    <mergeCell ref="J549:K549"/>
    <mergeCell ref="H549:I549"/>
    <mergeCell ref="C549:D549"/>
    <mergeCell ref="A549:B549"/>
    <mergeCell ref="J548:K548"/>
    <mergeCell ref="H548:I548"/>
    <mergeCell ref="C548:D548"/>
    <mergeCell ref="A548:B548"/>
    <mergeCell ref="S547:AE547"/>
    <mergeCell ref="A547:M547"/>
    <mergeCell ref="J552:K552"/>
    <mergeCell ref="H552:I552"/>
    <mergeCell ref="C552:D552"/>
    <mergeCell ref="A552:B552"/>
    <mergeCell ref="J551:K551"/>
    <mergeCell ref="H551:I551"/>
    <mergeCell ref="C551:D551"/>
    <mergeCell ref="A551:B551"/>
    <mergeCell ref="J550:K550"/>
    <mergeCell ref="H550:I550"/>
    <mergeCell ref="C550:D550"/>
    <mergeCell ref="A550:B550"/>
    <mergeCell ref="S556:AE556"/>
    <mergeCell ref="A556:M556"/>
    <mergeCell ref="J554:K554"/>
    <mergeCell ref="H554:I554"/>
    <mergeCell ref="C554:D554"/>
    <mergeCell ref="A554:B554"/>
    <mergeCell ref="J553:K553"/>
    <mergeCell ref="H553:I553"/>
    <mergeCell ref="C553:D553"/>
    <mergeCell ref="A553:B553"/>
    <mergeCell ref="J559:K559"/>
    <mergeCell ref="H559:I559"/>
    <mergeCell ref="C559:D559"/>
    <mergeCell ref="A559:B559"/>
    <mergeCell ref="J558:K558"/>
    <mergeCell ref="H558:I558"/>
    <mergeCell ref="C558:D558"/>
    <mergeCell ref="A558:B558"/>
    <mergeCell ref="J557:K557"/>
    <mergeCell ref="H557:I557"/>
    <mergeCell ref="C557:D557"/>
    <mergeCell ref="A557:B557"/>
    <mergeCell ref="J562:K562"/>
    <mergeCell ref="H562:I562"/>
    <mergeCell ref="C562:D562"/>
    <mergeCell ref="A562:B562"/>
    <mergeCell ref="J561:K561"/>
    <mergeCell ref="H561:I561"/>
    <mergeCell ref="C561:D561"/>
    <mergeCell ref="A561:B561"/>
    <mergeCell ref="J560:K560"/>
    <mergeCell ref="H560:I560"/>
    <mergeCell ref="C560:D560"/>
    <mergeCell ref="A560:B560"/>
    <mergeCell ref="J565:K565"/>
    <mergeCell ref="H565:I565"/>
    <mergeCell ref="C565:D565"/>
    <mergeCell ref="A565:B565"/>
    <mergeCell ref="J564:K564"/>
    <mergeCell ref="H564:I564"/>
    <mergeCell ref="C564:D564"/>
    <mergeCell ref="A564:B564"/>
    <mergeCell ref="J563:K563"/>
    <mergeCell ref="H563:I563"/>
    <mergeCell ref="C563:D563"/>
    <mergeCell ref="A563:B563"/>
    <mergeCell ref="J568:K568"/>
    <mergeCell ref="H568:I568"/>
    <mergeCell ref="C568:D568"/>
    <mergeCell ref="A568:B568"/>
    <mergeCell ref="J567:K567"/>
    <mergeCell ref="H567:I567"/>
    <mergeCell ref="C567:D567"/>
    <mergeCell ref="A567:B567"/>
    <mergeCell ref="J566:K566"/>
    <mergeCell ref="H566:I566"/>
    <mergeCell ref="C566:D566"/>
    <mergeCell ref="A566:B566"/>
    <mergeCell ref="J571:K571"/>
    <mergeCell ref="H571:I571"/>
    <mergeCell ref="C571:D571"/>
    <mergeCell ref="A571:B571"/>
    <mergeCell ref="J570:K570"/>
    <mergeCell ref="H570:I570"/>
    <mergeCell ref="C570:D570"/>
    <mergeCell ref="A570:B570"/>
    <mergeCell ref="J569:K569"/>
    <mergeCell ref="H569:I569"/>
    <mergeCell ref="C569:D569"/>
    <mergeCell ref="A569:B569"/>
    <mergeCell ref="S576:AE576"/>
    <mergeCell ref="A576:M576"/>
    <mergeCell ref="J574:K574"/>
    <mergeCell ref="H574:I574"/>
    <mergeCell ref="C574:D574"/>
    <mergeCell ref="A574:B574"/>
    <mergeCell ref="J573:K573"/>
    <mergeCell ref="H573:I573"/>
    <mergeCell ref="C573:D573"/>
    <mergeCell ref="A573:B573"/>
    <mergeCell ref="A349:B349"/>
    <mergeCell ref="C349:D349"/>
    <mergeCell ref="H349:I349"/>
    <mergeCell ref="J349:K349"/>
    <mergeCell ref="A350:B350"/>
    <mergeCell ref="C350:D350"/>
    <mergeCell ref="H350:I350"/>
    <mergeCell ref="J350:K350"/>
    <mergeCell ref="S353:AE353"/>
    <mergeCell ref="H355:I355"/>
    <mergeCell ref="J355:K355"/>
    <mergeCell ref="A356:B356"/>
    <mergeCell ref="C356:D356"/>
    <mergeCell ref="H356:I356"/>
    <mergeCell ref="J356:K356"/>
    <mergeCell ref="A359:M362"/>
    <mergeCell ref="J379:K379"/>
    <mergeCell ref="H379:I379"/>
    <mergeCell ref="C379:D379"/>
    <mergeCell ref="A379:B379"/>
    <mergeCell ref="J378:K378"/>
    <mergeCell ref="H378:I378"/>
    <mergeCell ref="J579:K579"/>
    <mergeCell ref="H579:I579"/>
    <mergeCell ref="C579:D579"/>
    <mergeCell ref="A579:B579"/>
    <mergeCell ref="J578:K578"/>
    <mergeCell ref="H578:I578"/>
    <mergeCell ref="C578:D578"/>
    <mergeCell ref="A578:B578"/>
    <mergeCell ref="J577:K577"/>
    <mergeCell ref="H577:I577"/>
    <mergeCell ref="C577:D577"/>
    <mergeCell ref="A577:B577"/>
    <mergeCell ref="J572:K572"/>
    <mergeCell ref="H572:I572"/>
    <mergeCell ref="C572:D572"/>
    <mergeCell ref="A572:B572"/>
    <mergeCell ref="J346:K346"/>
    <mergeCell ref="A347:B347"/>
    <mergeCell ref="C347:D347"/>
    <mergeCell ref="H347:I347"/>
    <mergeCell ref="J347:K347"/>
    <mergeCell ref="A348:B348"/>
    <mergeCell ref="C348:D348"/>
    <mergeCell ref="H348:I348"/>
    <mergeCell ref="J348:K348"/>
    <mergeCell ref="A353:M353"/>
    <mergeCell ref="A354:B354"/>
    <mergeCell ref="C354:D354"/>
    <mergeCell ref="H354:I354"/>
    <mergeCell ref="J354:K354"/>
    <mergeCell ref="A355:B355"/>
    <mergeCell ref="C355:D355"/>
    <mergeCell ref="A268:B268"/>
    <mergeCell ref="C268:D268"/>
    <mergeCell ref="H268:I268"/>
    <mergeCell ref="J268:K268"/>
    <mergeCell ref="A290:M293"/>
    <mergeCell ref="A279:M279"/>
    <mergeCell ref="S279:AE279"/>
    <mergeCell ref="A280:B280"/>
    <mergeCell ref="C280:D280"/>
    <mergeCell ref="H280:I280"/>
    <mergeCell ref="J280:K280"/>
    <mergeCell ref="A281:B281"/>
    <mergeCell ref="C281:D281"/>
    <mergeCell ref="H281:I281"/>
    <mergeCell ref="J281:K281"/>
    <mergeCell ref="A282:B282"/>
    <mergeCell ref="C282:D282"/>
    <mergeCell ref="H282:I282"/>
    <mergeCell ref="J282:K282"/>
    <mergeCell ref="A283:B283"/>
    <mergeCell ref="C283:D283"/>
    <mergeCell ref="H283:I283"/>
    <mergeCell ref="J283:K283"/>
    <mergeCell ref="A284:B284"/>
    <mergeCell ref="A269:B269"/>
    <mergeCell ref="C269:D269"/>
    <mergeCell ref="H269:I269"/>
    <mergeCell ref="J269:K269"/>
    <mergeCell ref="A265:B265"/>
    <mergeCell ref="C265:D265"/>
    <mergeCell ref="H265:I265"/>
    <mergeCell ref="J265:K265"/>
    <mergeCell ref="A266:B266"/>
    <mergeCell ref="C266:D266"/>
    <mergeCell ref="H266:I266"/>
    <mergeCell ref="J266:K266"/>
    <mergeCell ref="A267:B267"/>
    <mergeCell ref="C267:D267"/>
    <mergeCell ref="H267:I267"/>
    <mergeCell ref="J267:K267"/>
    <mergeCell ref="A262:B262"/>
    <mergeCell ref="C262:D262"/>
    <mergeCell ref="H262:I262"/>
    <mergeCell ref="J262:K262"/>
    <mergeCell ref="A263:B263"/>
    <mergeCell ref="C263:D263"/>
    <mergeCell ref="H263:I263"/>
    <mergeCell ref="J263:K263"/>
    <mergeCell ref="A264:B264"/>
    <mergeCell ref="C264:D264"/>
    <mergeCell ref="H264:I264"/>
    <mergeCell ref="J264:K264"/>
    <mergeCell ref="A231:B231"/>
    <mergeCell ref="C231:D231"/>
    <mergeCell ref="H231:I231"/>
    <mergeCell ref="J231:K231"/>
    <mergeCell ref="A230:B230"/>
    <mergeCell ref="C230:D230"/>
    <mergeCell ref="H230:I230"/>
    <mergeCell ref="J230:K230"/>
    <mergeCell ref="A232:B232"/>
    <mergeCell ref="C232:D232"/>
    <mergeCell ref="H232:I232"/>
    <mergeCell ref="J232:K232"/>
    <mergeCell ref="A233:B233"/>
    <mergeCell ref="C233:D233"/>
    <mergeCell ref="H233:I233"/>
    <mergeCell ref="J233:K233"/>
    <mergeCell ref="A259:B259"/>
    <mergeCell ref="C259:D259"/>
    <mergeCell ref="H259:I259"/>
    <mergeCell ref="J259:K259"/>
    <mergeCell ref="A256:B256"/>
    <mergeCell ref="C256:D256"/>
    <mergeCell ref="H256:I256"/>
    <mergeCell ref="J256:K256"/>
    <mergeCell ref="A257:B257"/>
    <mergeCell ref="C257:D257"/>
    <mergeCell ref="H257:I257"/>
    <mergeCell ref="J257:K257"/>
    <mergeCell ref="A258:B258"/>
    <mergeCell ref="C258:D258"/>
    <mergeCell ref="H258:I258"/>
    <mergeCell ref="J258:K258"/>
    <mergeCell ref="A168:B168"/>
    <mergeCell ref="C168:D168"/>
    <mergeCell ref="H168:I168"/>
    <mergeCell ref="J168:K168"/>
    <mergeCell ref="A163:B163"/>
    <mergeCell ref="C163:D163"/>
    <mergeCell ref="H163:I163"/>
    <mergeCell ref="J163:K163"/>
    <mergeCell ref="A164:B164"/>
    <mergeCell ref="C164:D164"/>
    <mergeCell ref="H164:I164"/>
    <mergeCell ref="J164:K164"/>
    <mergeCell ref="C165:D165"/>
    <mergeCell ref="H165:I165"/>
    <mergeCell ref="J165:K165"/>
    <mergeCell ref="A166:B166"/>
    <mergeCell ref="C166:D166"/>
    <mergeCell ref="H166:I166"/>
    <mergeCell ref="J166:K166"/>
    <mergeCell ref="A167:B167"/>
    <mergeCell ref="C167:D167"/>
    <mergeCell ref="H167:I167"/>
    <mergeCell ref="J167:K167"/>
    <mergeCell ref="A165:B165"/>
    <mergeCell ref="D1:I3"/>
    <mergeCell ref="D4:I6"/>
    <mergeCell ref="A9:F9"/>
    <mergeCell ref="G9:L9"/>
    <mergeCell ref="A10:B10"/>
    <mergeCell ref="C10:F10"/>
    <mergeCell ref="G10:H10"/>
    <mergeCell ref="I10:L10"/>
    <mergeCell ref="A153:B153"/>
    <mergeCell ref="C153:D153"/>
    <mergeCell ref="H153:I153"/>
    <mergeCell ref="J153:K153"/>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A23:L23"/>
    <mergeCell ref="I13:L13"/>
    <mergeCell ref="C14:F14"/>
    <mergeCell ref="G14:H14"/>
    <mergeCell ref="I14:L14"/>
    <mergeCell ref="C15:F15"/>
    <mergeCell ref="G15:H15"/>
    <mergeCell ref="I15:L15"/>
    <mergeCell ref="A24:D24"/>
    <mergeCell ref="E24:F24"/>
    <mergeCell ref="G24:H24"/>
    <mergeCell ref="I24:J24"/>
    <mergeCell ref="K24:L24"/>
    <mergeCell ref="A25:D25"/>
    <mergeCell ref="E25:F25"/>
    <mergeCell ref="G25:H25"/>
    <mergeCell ref="I25:J25"/>
    <mergeCell ref="K25:L25"/>
    <mergeCell ref="A26:D26"/>
    <mergeCell ref="E26:F26"/>
    <mergeCell ref="G26:H26"/>
    <mergeCell ref="I26:J26"/>
    <mergeCell ref="K26:L26"/>
    <mergeCell ref="A27:D27"/>
    <mergeCell ref="E27:F27"/>
    <mergeCell ref="G27:H27"/>
    <mergeCell ref="I27:J27"/>
    <mergeCell ref="K27:L27"/>
    <mergeCell ref="A28:D28"/>
    <mergeCell ref="E28:F28"/>
    <mergeCell ref="G28:H28"/>
    <mergeCell ref="I28:J28"/>
    <mergeCell ref="K28:L28"/>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K31:L31"/>
    <mergeCell ref="A32:D32"/>
    <mergeCell ref="E32:F32"/>
    <mergeCell ref="G32:H32"/>
    <mergeCell ref="I32:J32"/>
    <mergeCell ref="K32:L32"/>
    <mergeCell ref="A33:D33"/>
    <mergeCell ref="E33:F33"/>
    <mergeCell ref="G33:H33"/>
    <mergeCell ref="I33:J33"/>
    <mergeCell ref="K33:L33"/>
    <mergeCell ref="A38:B38"/>
    <mergeCell ref="D38:E38"/>
    <mergeCell ref="G38:H38"/>
    <mergeCell ref="J38:K38"/>
    <mergeCell ref="A41:L41"/>
    <mergeCell ref="A42:L44"/>
    <mergeCell ref="A34:D34"/>
    <mergeCell ref="E34:F34"/>
    <mergeCell ref="G34:H34"/>
    <mergeCell ref="I34:J34"/>
    <mergeCell ref="K34:L34"/>
    <mergeCell ref="A37:L37"/>
    <mergeCell ref="A55:B55"/>
    <mergeCell ref="C55:F55"/>
    <mergeCell ref="G55:H55"/>
    <mergeCell ref="I55:L55"/>
    <mergeCell ref="A56:B56"/>
    <mergeCell ref="C56:F56"/>
    <mergeCell ref="G56:H56"/>
    <mergeCell ref="I56:L56"/>
    <mergeCell ref="A47:L48"/>
    <mergeCell ref="A49:L50"/>
    <mergeCell ref="A53:F53"/>
    <mergeCell ref="G53:L53"/>
    <mergeCell ref="A54:B54"/>
    <mergeCell ref="C54:F54"/>
    <mergeCell ref="G54:H54"/>
    <mergeCell ref="I54:L54"/>
    <mergeCell ref="A59:L59"/>
    <mergeCell ref="A60:B60"/>
    <mergeCell ref="C60:F60"/>
    <mergeCell ref="G60:H60"/>
    <mergeCell ref="I60:L60"/>
    <mergeCell ref="A61:B61"/>
    <mergeCell ref="C61:F61"/>
    <mergeCell ref="G61:H61"/>
    <mergeCell ref="I61:L61"/>
    <mergeCell ref="A79:B79"/>
    <mergeCell ref="C79:D79"/>
    <mergeCell ref="E79:F79"/>
    <mergeCell ref="G79:H79"/>
    <mergeCell ref="I79:J79"/>
    <mergeCell ref="K79:L79"/>
    <mergeCell ref="A64:M67"/>
    <mergeCell ref="D69:I71"/>
    <mergeCell ref="D72:I74"/>
    <mergeCell ref="A77:L77"/>
    <mergeCell ref="A78:B78"/>
    <mergeCell ref="C78:H78"/>
    <mergeCell ref="I78:J78"/>
    <mergeCell ref="K78:L78"/>
    <mergeCell ref="A81:B81"/>
    <mergeCell ref="C81:D81"/>
    <mergeCell ref="E81:F81"/>
    <mergeCell ref="G81:H81"/>
    <mergeCell ref="I81:J81"/>
    <mergeCell ref="K81:L81"/>
    <mergeCell ref="A80:B80"/>
    <mergeCell ref="C80:D80"/>
    <mergeCell ref="E80:F80"/>
    <mergeCell ref="G80:H80"/>
    <mergeCell ref="I80:J80"/>
    <mergeCell ref="K80:L80"/>
    <mergeCell ref="A84:B84"/>
    <mergeCell ref="C84:D84"/>
    <mergeCell ref="E84:F84"/>
    <mergeCell ref="G84:H84"/>
    <mergeCell ref="I84:J84"/>
    <mergeCell ref="K84:L84"/>
    <mergeCell ref="A82:B82"/>
    <mergeCell ref="C82:L82"/>
    <mergeCell ref="A83:D83"/>
    <mergeCell ref="E83:F83"/>
    <mergeCell ref="G83:H83"/>
    <mergeCell ref="I83:J83"/>
    <mergeCell ref="K83:L83"/>
    <mergeCell ref="A90:B90"/>
    <mergeCell ref="C90:D90"/>
    <mergeCell ref="E90:F90"/>
    <mergeCell ref="G90:H90"/>
    <mergeCell ref="I90:J90"/>
    <mergeCell ref="K90:L90"/>
    <mergeCell ref="A85:B85"/>
    <mergeCell ref="C85:L85"/>
    <mergeCell ref="A89:D89"/>
    <mergeCell ref="E89:F89"/>
    <mergeCell ref="G89:H89"/>
    <mergeCell ref="I89:J89"/>
    <mergeCell ref="K89:L89"/>
    <mergeCell ref="A86:D86"/>
    <mergeCell ref="E86:F86"/>
    <mergeCell ref="G86:H86"/>
    <mergeCell ref="A93:B93"/>
    <mergeCell ref="C93:D93"/>
    <mergeCell ref="E93:F93"/>
    <mergeCell ref="G93:H93"/>
    <mergeCell ref="I93:J93"/>
    <mergeCell ref="K93:L93"/>
    <mergeCell ref="A91:B91"/>
    <mergeCell ref="C91:L91"/>
    <mergeCell ref="A92:D92"/>
    <mergeCell ref="E92:F92"/>
    <mergeCell ref="G92:H92"/>
    <mergeCell ref="I92:J92"/>
    <mergeCell ref="K92:L92"/>
    <mergeCell ref="A96:B96"/>
    <mergeCell ref="C96:D96"/>
    <mergeCell ref="E96:F96"/>
    <mergeCell ref="G96:H96"/>
    <mergeCell ref="I96:J96"/>
    <mergeCell ref="K96:L96"/>
    <mergeCell ref="A94:B94"/>
    <mergeCell ref="C94:L94"/>
    <mergeCell ref="A95:D95"/>
    <mergeCell ref="E95:F95"/>
    <mergeCell ref="G95:H95"/>
    <mergeCell ref="I95:J95"/>
    <mergeCell ref="K95:L95"/>
    <mergeCell ref="A99:B99"/>
    <mergeCell ref="C99:D99"/>
    <mergeCell ref="E99:F99"/>
    <mergeCell ref="G99:H99"/>
    <mergeCell ref="I99:J99"/>
    <mergeCell ref="K99:L99"/>
    <mergeCell ref="A97:B97"/>
    <mergeCell ref="C97:L97"/>
    <mergeCell ref="A98:D98"/>
    <mergeCell ref="E98:F98"/>
    <mergeCell ref="G98:H98"/>
    <mergeCell ref="I98:J98"/>
    <mergeCell ref="K98:L98"/>
    <mergeCell ref="S150:AE150"/>
    <mergeCell ref="A151:B151"/>
    <mergeCell ref="C151:D151"/>
    <mergeCell ref="H151:I151"/>
    <mergeCell ref="J151:K151"/>
    <mergeCell ref="A100:B100"/>
    <mergeCell ref="C100:L100"/>
    <mergeCell ref="A103:L103"/>
    <mergeCell ref="A104:D132"/>
    <mergeCell ref="E104:H132"/>
    <mergeCell ref="I104:L132"/>
    <mergeCell ref="A152:B152"/>
    <mergeCell ref="C152:D152"/>
    <mergeCell ref="H152:I152"/>
    <mergeCell ref="J152:K152"/>
    <mergeCell ref="A155:B155"/>
    <mergeCell ref="C155:D155"/>
    <mergeCell ref="H155:I155"/>
    <mergeCell ref="J155:K155"/>
    <mergeCell ref="A136:M139"/>
    <mergeCell ref="D142:J144"/>
    <mergeCell ref="D145:J147"/>
    <mergeCell ref="A150:M150"/>
    <mergeCell ref="A154:B154"/>
    <mergeCell ref="C154:D154"/>
    <mergeCell ref="H154:I154"/>
    <mergeCell ref="J154:K154"/>
    <mergeCell ref="A156:B156"/>
    <mergeCell ref="C156:D156"/>
    <mergeCell ref="H156:I156"/>
    <mergeCell ref="J156:K156"/>
    <mergeCell ref="A157:B157"/>
    <mergeCell ref="C157:D157"/>
    <mergeCell ref="H157:I157"/>
    <mergeCell ref="J157:K157"/>
    <mergeCell ref="A160:M160"/>
    <mergeCell ref="S160:AE160"/>
    <mergeCell ref="A161:B161"/>
    <mergeCell ref="C161:D161"/>
    <mergeCell ref="H161:I161"/>
    <mergeCell ref="J161:K161"/>
    <mergeCell ref="A162:B162"/>
    <mergeCell ref="C162:D162"/>
    <mergeCell ref="H162:I162"/>
    <mergeCell ref="J162:K162"/>
    <mergeCell ref="A173:B173"/>
    <mergeCell ref="C173:D173"/>
    <mergeCell ref="H173:I173"/>
    <mergeCell ref="J173:K173"/>
    <mergeCell ref="A174:B174"/>
    <mergeCell ref="C174:D174"/>
    <mergeCell ref="H174:I174"/>
    <mergeCell ref="J174:K174"/>
    <mergeCell ref="A171:M171"/>
    <mergeCell ref="A177:B177"/>
    <mergeCell ref="C177:D177"/>
    <mergeCell ref="H177:I177"/>
    <mergeCell ref="J177:K177"/>
    <mergeCell ref="A180:M180"/>
    <mergeCell ref="S180:AE180"/>
    <mergeCell ref="A175:B175"/>
    <mergeCell ref="C175:D175"/>
    <mergeCell ref="H175:I175"/>
    <mergeCell ref="J175:K175"/>
    <mergeCell ref="A176:B176"/>
    <mergeCell ref="C176:D176"/>
    <mergeCell ref="H176:I176"/>
    <mergeCell ref="J176:K176"/>
    <mergeCell ref="S171:AE171"/>
    <mergeCell ref="A172:B172"/>
    <mergeCell ref="C172:D172"/>
    <mergeCell ref="H172:I172"/>
    <mergeCell ref="J172:K172"/>
    <mergeCell ref="A183:B183"/>
    <mergeCell ref="C183:D183"/>
    <mergeCell ref="H183:I183"/>
    <mergeCell ref="J183:K183"/>
    <mergeCell ref="A184:B184"/>
    <mergeCell ref="C184:D184"/>
    <mergeCell ref="H184:I184"/>
    <mergeCell ref="J184:K184"/>
    <mergeCell ref="A181:B181"/>
    <mergeCell ref="C181:D181"/>
    <mergeCell ref="H181:I181"/>
    <mergeCell ref="J181:K181"/>
    <mergeCell ref="A182:B182"/>
    <mergeCell ref="C182:D182"/>
    <mergeCell ref="H182:I182"/>
    <mergeCell ref="J182:K182"/>
    <mergeCell ref="A187:B187"/>
    <mergeCell ref="C187:D187"/>
    <mergeCell ref="H187:I187"/>
    <mergeCell ref="J187:K187"/>
    <mergeCell ref="A188:B188"/>
    <mergeCell ref="C188:D188"/>
    <mergeCell ref="H188:I188"/>
    <mergeCell ref="J188:K188"/>
    <mergeCell ref="A185:B185"/>
    <mergeCell ref="C185:D185"/>
    <mergeCell ref="H185:I185"/>
    <mergeCell ref="J185:K185"/>
    <mergeCell ref="A186:B186"/>
    <mergeCell ref="C186:D186"/>
    <mergeCell ref="H186:I186"/>
    <mergeCell ref="J186:K186"/>
    <mergeCell ref="D219:J221"/>
    <mergeCell ref="D222:J224"/>
    <mergeCell ref="A238:M238"/>
    <mergeCell ref="S238:AE238"/>
    <mergeCell ref="A239:B239"/>
    <mergeCell ref="C239:D239"/>
    <mergeCell ref="H239:I239"/>
    <mergeCell ref="J239:K239"/>
    <mergeCell ref="A191:M195"/>
    <mergeCell ref="A196:M200"/>
    <mergeCell ref="A201:M205"/>
    <mergeCell ref="A206:M208"/>
    <mergeCell ref="A209:M210"/>
    <mergeCell ref="A213:M216"/>
    <mergeCell ref="A227:M227"/>
    <mergeCell ref="S227:AE227"/>
    <mergeCell ref="A228:B228"/>
    <mergeCell ref="C228:D228"/>
    <mergeCell ref="H228:I228"/>
    <mergeCell ref="J228:K228"/>
    <mergeCell ref="A229:B229"/>
    <mergeCell ref="C229:D229"/>
    <mergeCell ref="H229:I229"/>
    <mergeCell ref="J229:K229"/>
    <mergeCell ref="A243:B243"/>
    <mergeCell ref="C243:D243"/>
    <mergeCell ref="H243:I243"/>
    <mergeCell ref="J243:K243"/>
    <mergeCell ref="A244:B244"/>
    <mergeCell ref="C244:D244"/>
    <mergeCell ref="H244:I244"/>
    <mergeCell ref="J244:K244"/>
    <mergeCell ref="A240:B240"/>
    <mergeCell ref="C240:D240"/>
    <mergeCell ref="H240:I240"/>
    <mergeCell ref="J240:K240"/>
    <mergeCell ref="A242:B242"/>
    <mergeCell ref="C242:D242"/>
    <mergeCell ref="H242:I242"/>
    <mergeCell ref="J242:K242"/>
    <mergeCell ref="A241:B241"/>
    <mergeCell ref="C241:D241"/>
    <mergeCell ref="H241:I241"/>
    <mergeCell ref="J241:K241"/>
    <mergeCell ref="A234:B234"/>
    <mergeCell ref="C234:D234"/>
    <mergeCell ref="H234:I234"/>
    <mergeCell ref="J234:K234"/>
    <mergeCell ref="A235:B235"/>
    <mergeCell ref="C235:D235"/>
    <mergeCell ref="H235:I235"/>
    <mergeCell ref="J235:K235"/>
    <mergeCell ref="A249:M249"/>
    <mergeCell ref="S249:AE249"/>
    <mergeCell ref="A250:B250"/>
    <mergeCell ref="C250:D250"/>
    <mergeCell ref="H250:I250"/>
    <mergeCell ref="J250:K250"/>
    <mergeCell ref="A245:B245"/>
    <mergeCell ref="C245:D245"/>
    <mergeCell ref="H245:I245"/>
    <mergeCell ref="J245:K245"/>
    <mergeCell ref="A246:B246"/>
    <mergeCell ref="C246:D246"/>
    <mergeCell ref="H246:I246"/>
    <mergeCell ref="J246:K246"/>
    <mergeCell ref="A253:B253"/>
    <mergeCell ref="C253:D253"/>
    <mergeCell ref="H253:I253"/>
    <mergeCell ref="J253:K253"/>
    <mergeCell ref="A251:B251"/>
    <mergeCell ref="C251:D251"/>
    <mergeCell ref="H251:I251"/>
    <mergeCell ref="J251:K251"/>
    <mergeCell ref="A252:B252"/>
    <mergeCell ref="C252:D252"/>
    <mergeCell ref="H252:I252"/>
    <mergeCell ref="J252:K252"/>
    <mergeCell ref="A254:B254"/>
    <mergeCell ref="C254:D254"/>
    <mergeCell ref="H254:I254"/>
    <mergeCell ref="J254:K254"/>
    <mergeCell ref="A255:B255"/>
    <mergeCell ref="C255:D255"/>
    <mergeCell ref="H255:I255"/>
    <mergeCell ref="J255:K255"/>
    <mergeCell ref="A272:B272"/>
    <mergeCell ref="C272:D272"/>
    <mergeCell ref="H272:I272"/>
    <mergeCell ref="J272:K272"/>
    <mergeCell ref="A273:B273"/>
    <mergeCell ref="C273:D273"/>
    <mergeCell ref="H273:I273"/>
    <mergeCell ref="J273:K273"/>
    <mergeCell ref="A270:B270"/>
    <mergeCell ref="C270:D270"/>
    <mergeCell ref="H270:I270"/>
    <mergeCell ref="J270:K270"/>
    <mergeCell ref="A271:B271"/>
    <mergeCell ref="C271:D271"/>
    <mergeCell ref="H271:I271"/>
    <mergeCell ref="J271:K271"/>
    <mergeCell ref="A260:B260"/>
    <mergeCell ref="C260:D260"/>
    <mergeCell ref="H260:I260"/>
    <mergeCell ref="J260:K260"/>
    <mergeCell ref="A261:B261"/>
    <mergeCell ref="C261:D261"/>
    <mergeCell ref="H261:I261"/>
    <mergeCell ref="J261:K261"/>
    <mergeCell ref="C305:D305"/>
    <mergeCell ref="H305:I305"/>
    <mergeCell ref="J305:K305"/>
    <mergeCell ref="A304:M304"/>
    <mergeCell ref="S314:AE314"/>
    <mergeCell ref="A274:B274"/>
    <mergeCell ref="C274:D274"/>
    <mergeCell ref="H274:I274"/>
    <mergeCell ref="J274:K274"/>
    <mergeCell ref="A275:B275"/>
    <mergeCell ref="C275:D275"/>
    <mergeCell ref="H275:I275"/>
    <mergeCell ref="J275:K275"/>
    <mergeCell ref="C284:D284"/>
    <mergeCell ref="H284:I284"/>
    <mergeCell ref="J284:K284"/>
    <mergeCell ref="A285:B285"/>
    <mergeCell ref="C285:D285"/>
    <mergeCell ref="H285:I285"/>
    <mergeCell ref="J285:K285"/>
    <mergeCell ref="A286:B286"/>
    <mergeCell ref="C286:D286"/>
    <mergeCell ref="H286:I286"/>
    <mergeCell ref="J286:K286"/>
    <mergeCell ref="A287:B287"/>
    <mergeCell ref="C287:D287"/>
    <mergeCell ref="H287:I287"/>
    <mergeCell ref="J287:K287"/>
    <mergeCell ref="S304:AE304"/>
    <mergeCell ref="A306:B306"/>
    <mergeCell ref="C306:D306"/>
    <mergeCell ref="H306:I306"/>
    <mergeCell ref="J306:K306"/>
    <mergeCell ref="A310:B310"/>
    <mergeCell ref="C310:D310"/>
    <mergeCell ref="H310:I310"/>
    <mergeCell ref="J310:K310"/>
    <mergeCell ref="A315:B315"/>
    <mergeCell ref="C315:D315"/>
    <mergeCell ref="H315:I315"/>
    <mergeCell ref="J315:K315"/>
    <mergeCell ref="A316:B316"/>
    <mergeCell ref="C316:D316"/>
    <mergeCell ref="H316:I316"/>
    <mergeCell ref="J316:K316"/>
    <mergeCell ref="A276:B276"/>
    <mergeCell ref="C276:D276"/>
    <mergeCell ref="H276:I276"/>
    <mergeCell ref="J276:K276"/>
    <mergeCell ref="A314:M314"/>
    <mergeCell ref="D296:J298"/>
    <mergeCell ref="D299:J301"/>
    <mergeCell ref="A308:B308"/>
    <mergeCell ref="C308:D308"/>
    <mergeCell ref="H308:I308"/>
    <mergeCell ref="J308:K308"/>
    <mergeCell ref="A309:B309"/>
    <mergeCell ref="C309:D309"/>
    <mergeCell ref="H309:I309"/>
    <mergeCell ref="J309:K309"/>
    <mergeCell ref="A305:B305"/>
    <mergeCell ref="A311:B311"/>
    <mergeCell ref="C311:D311"/>
    <mergeCell ref="H311:I311"/>
    <mergeCell ref="J311:K311"/>
    <mergeCell ref="A312:B312"/>
    <mergeCell ref="C312:D312"/>
    <mergeCell ref="H312:I312"/>
    <mergeCell ref="J312:K312"/>
    <mergeCell ref="A326:B326"/>
    <mergeCell ref="C326:D326"/>
    <mergeCell ref="H326:I326"/>
    <mergeCell ref="J326:K326"/>
    <mergeCell ref="A321:B321"/>
    <mergeCell ref="C321:D321"/>
    <mergeCell ref="H321:I321"/>
    <mergeCell ref="J321:K321"/>
    <mergeCell ref="A322:B322"/>
    <mergeCell ref="C322:D322"/>
    <mergeCell ref="H322:I322"/>
    <mergeCell ref="J322:K322"/>
    <mergeCell ref="A319:B319"/>
    <mergeCell ref="C319:D319"/>
    <mergeCell ref="H319:I319"/>
    <mergeCell ref="J319:K319"/>
    <mergeCell ref="A320:B320"/>
    <mergeCell ref="C320:D320"/>
    <mergeCell ref="H320:I320"/>
    <mergeCell ref="J320:K320"/>
    <mergeCell ref="A329:B329"/>
    <mergeCell ref="C329:D329"/>
    <mergeCell ref="H329:I329"/>
    <mergeCell ref="J329:K329"/>
    <mergeCell ref="A324:M324"/>
    <mergeCell ref="A327:B327"/>
    <mergeCell ref="C327:D327"/>
    <mergeCell ref="H327:I327"/>
    <mergeCell ref="J327:K327"/>
    <mergeCell ref="A328:B328"/>
    <mergeCell ref="C328:D328"/>
    <mergeCell ref="H328:I328"/>
    <mergeCell ref="J328:K328"/>
    <mergeCell ref="A333:M333"/>
    <mergeCell ref="S333:AE333"/>
    <mergeCell ref="A334:B334"/>
    <mergeCell ref="C334:D334"/>
    <mergeCell ref="H334:I334"/>
    <mergeCell ref="J334:K334"/>
    <mergeCell ref="A330:B330"/>
    <mergeCell ref="C330:D330"/>
    <mergeCell ref="H330:I330"/>
    <mergeCell ref="J330:K330"/>
    <mergeCell ref="A331:B331"/>
    <mergeCell ref="C331:D331"/>
    <mergeCell ref="H331:I331"/>
    <mergeCell ref="J331:K331"/>
    <mergeCell ref="S324:AE324"/>
    <mergeCell ref="A325:B325"/>
    <mergeCell ref="C325:D325"/>
    <mergeCell ref="H325:I325"/>
    <mergeCell ref="J325:K325"/>
    <mergeCell ref="A337:B337"/>
    <mergeCell ref="C337:D337"/>
    <mergeCell ref="H337:I337"/>
    <mergeCell ref="J337:K337"/>
    <mergeCell ref="A338:B338"/>
    <mergeCell ref="C338:D338"/>
    <mergeCell ref="H338:I338"/>
    <mergeCell ref="J338:K338"/>
    <mergeCell ref="A339:B339"/>
    <mergeCell ref="C339:D339"/>
    <mergeCell ref="H339:I339"/>
    <mergeCell ref="J339:K339"/>
    <mergeCell ref="A340:B340"/>
    <mergeCell ref="C340:D340"/>
    <mergeCell ref="H340:I340"/>
    <mergeCell ref="J340:K340"/>
    <mergeCell ref="A341:B341"/>
    <mergeCell ref="C341:D341"/>
    <mergeCell ref="H341:I341"/>
    <mergeCell ref="J341:K341"/>
    <mergeCell ref="A342:B342"/>
    <mergeCell ref="C342:D342"/>
    <mergeCell ref="H342:I342"/>
    <mergeCell ref="J342:K342"/>
    <mergeCell ref="A343:B343"/>
    <mergeCell ref="C343:D343"/>
    <mergeCell ref="H343:I343"/>
    <mergeCell ref="J343:K343"/>
    <mergeCell ref="A344:B344"/>
    <mergeCell ref="A307:B307"/>
    <mergeCell ref="C307:D307"/>
    <mergeCell ref="H307:I307"/>
    <mergeCell ref="J307:K307"/>
    <mergeCell ref="A317:B317"/>
    <mergeCell ref="C317:D317"/>
    <mergeCell ref="H317:I317"/>
    <mergeCell ref="J317:K317"/>
    <mergeCell ref="A318:B318"/>
    <mergeCell ref="C318:D318"/>
    <mergeCell ref="H318:I318"/>
    <mergeCell ref="J318:K318"/>
    <mergeCell ref="C344:D344"/>
    <mergeCell ref="H344:I344"/>
    <mergeCell ref="J344:K344"/>
    <mergeCell ref="A335:B335"/>
    <mergeCell ref="C335:D335"/>
    <mergeCell ref="H335:I335"/>
    <mergeCell ref="J335:K335"/>
    <mergeCell ref="A336:B336"/>
    <mergeCell ref="C336:D336"/>
    <mergeCell ref="H336:I336"/>
    <mergeCell ref="J336:K336"/>
    <mergeCell ref="A345:B345"/>
    <mergeCell ref="C345:D345"/>
    <mergeCell ref="H345:I345"/>
    <mergeCell ref="J345:K345"/>
    <mergeCell ref="A346:B346"/>
    <mergeCell ref="C346:D346"/>
    <mergeCell ref="H346:I346"/>
    <mergeCell ref="A374:B374"/>
    <mergeCell ref="C374:D374"/>
    <mergeCell ref="H374:I374"/>
    <mergeCell ref="J374:K374"/>
    <mergeCell ref="A375:B375"/>
    <mergeCell ref="C375:D375"/>
    <mergeCell ref="H375:I375"/>
    <mergeCell ref="J375:K375"/>
    <mergeCell ref="A376:B376"/>
    <mergeCell ref="C376:D376"/>
    <mergeCell ref="H376:I376"/>
    <mergeCell ref="J376:K376"/>
    <mergeCell ref="A351:B351"/>
    <mergeCell ref="C351:D351"/>
    <mergeCell ref="H351:I351"/>
    <mergeCell ref="J351:K351"/>
    <mergeCell ref="A377:B377"/>
    <mergeCell ref="C377:D377"/>
    <mergeCell ref="H377:I377"/>
    <mergeCell ref="J377:K377"/>
    <mergeCell ref="A386:B386"/>
    <mergeCell ref="C386:D386"/>
    <mergeCell ref="H386:I386"/>
    <mergeCell ref="J386:K386"/>
    <mergeCell ref="J384:K384"/>
    <mergeCell ref="H384:I384"/>
    <mergeCell ref="C384:D384"/>
    <mergeCell ref="A384:B384"/>
    <mergeCell ref="S383:AE383"/>
    <mergeCell ref="A383:M383"/>
    <mergeCell ref="A387:B387"/>
    <mergeCell ref="C387:D387"/>
    <mergeCell ref="H387:I387"/>
    <mergeCell ref="J387:K387"/>
    <mergeCell ref="S403:AE403"/>
    <mergeCell ref="A403:M403"/>
    <mergeCell ref="A406:B406"/>
    <mergeCell ref="C406:D406"/>
    <mergeCell ref="H406:I406"/>
    <mergeCell ref="J406:K406"/>
    <mergeCell ref="A388:B388"/>
    <mergeCell ref="C388:D388"/>
    <mergeCell ref="H388:I388"/>
    <mergeCell ref="J388:K388"/>
    <mergeCell ref="A389:B389"/>
    <mergeCell ref="C389:D389"/>
    <mergeCell ref="H389:I389"/>
    <mergeCell ref="J389:K389"/>
    <mergeCell ref="A390:B390"/>
    <mergeCell ref="C390:D390"/>
    <mergeCell ref="H390:I390"/>
    <mergeCell ref="J390:K390"/>
    <mergeCell ref="A395:B395"/>
    <mergeCell ref="C395:D395"/>
    <mergeCell ref="H395:I395"/>
    <mergeCell ref="J395:K395"/>
    <mergeCell ref="A400:B400"/>
    <mergeCell ref="C400:D400"/>
    <mergeCell ref="H400:I400"/>
    <mergeCell ref="J400:K400"/>
    <mergeCell ref="A396:B396"/>
    <mergeCell ref="C396:D396"/>
    <mergeCell ref="H396:I396"/>
    <mergeCell ref="J396:K396"/>
    <mergeCell ref="A397:B397"/>
    <mergeCell ref="C397:D397"/>
    <mergeCell ref="A407:B407"/>
    <mergeCell ref="C407:D407"/>
    <mergeCell ref="H407:I407"/>
    <mergeCell ref="J407:K407"/>
    <mergeCell ref="A88:B88"/>
    <mergeCell ref="C88:L88"/>
    <mergeCell ref="I86:J86"/>
    <mergeCell ref="K86:L86"/>
    <mergeCell ref="A87:B87"/>
    <mergeCell ref="C87:D87"/>
    <mergeCell ref="E87:F87"/>
    <mergeCell ref="G87:H87"/>
    <mergeCell ref="I87:J87"/>
    <mergeCell ref="K87:L87"/>
    <mergeCell ref="J398:K398"/>
    <mergeCell ref="H398:I398"/>
    <mergeCell ref="C398:D398"/>
    <mergeCell ref="A398:B398"/>
    <mergeCell ref="A405:B405"/>
    <mergeCell ref="C405:D405"/>
    <mergeCell ref="H405:I405"/>
    <mergeCell ref="J405:K405"/>
    <mergeCell ref="J404:K404"/>
    <mergeCell ref="H404:I404"/>
    <mergeCell ref="C404:D404"/>
    <mergeCell ref="A404:B404"/>
    <mergeCell ref="H397:I397"/>
    <mergeCell ref="J397:K397"/>
    <mergeCell ref="J399:K399"/>
    <mergeCell ref="H399:I399"/>
    <mergeCell ref="C399:D399"/>
    <mergeCell ref="A399:B399"/>
  </mergeCells>
  <conditionalFormatting sqref="M335 M152:M157 M240:M247 M316:M322 M351">
    <cfRule type="containsText" dxfId="47" priority="61" operator="containsText" text="Fail">
      <formula>NOT(ISERROR(SEARCH("Fail",M152)))</formula>
    </cfRule>
    <cfRule type="containsText" dxfId="46" priority="62" operator="containsText" text="Pass">
      <formula>NOT(ISERROR(SEARCH("Pass",M152)))</formula>
    </cfRule>
  </conditionalFormatting>
  <conditionalFormatting sqref="M173:M178">
    <cfRule type="containsText" dxfId="45" priority="59" operator="containsText" text="Fail">
      <formula>NOT(ISERROR(SEARCH("Fail",M173)))</formula>
    </cfRule>
    <cfRule type="containsText" dxfId="44" priority="60" operator="containsText" text="Pass">
      <formula>NOT(ISERROR(SEARCH("Pass",M173)))</formula>
    </cfRule>
  </conditionalFormatting>
  <conditionalFormatting sqref="M182:M188">
    <cfRule type="containsText" dxfId="43" priority="57" operator="containsText" text="Fail">
      <formula>NOT(ISERROR(SEARCH("Fail",M182)))</formula>
    </cfRule>
    <cfRule type="containsText" dxfId="42" priority="58" operator="containsText" text="Pass">
      <formula>NOT(ISERROR(SEARCH("Pass",M182)))</formula>
    </cfRule>
  </conditionalFormatting>
  <conditionalFormatting sqref="M306:M312">
    <cfRule type="containsText" dxfId="41" priority="55" operator="containsText" text="Fail">
      <formula>NOT(ISERROR(SEARCH("Fail",M306)))</formula>
    </cfRule>
    <cfRule type="containsText" dxfId="40" priority="56" operator="containsText" text="Pass">
      <formula>NOT(ISERROR(SEARCH("Pass",M306)))</formula>
    </cfRule>
  </conditionalFormatting>
  <conditionalFormatting sqref="M326:M331">
    <cfRule type="containsText" dxfId="39" priority="53" operator="containsText" text="Fail">
      <formula>NOT(ISERROR(SEARCH("Fail",M326)))</formula>
    </cfRule>
    <cfRule type="containsText" dxfId="38" priority="54" operator="containsText" text="Pass">
      <formula>NOT(ISERROR(SEARCH("Pass",M326)))</formula>
    </cfRule>
  </conditionalFormatting>
  <conditionalFormatting sqref="M251:M278">
    <cfRule type="containsText" dxfId="37" priority="51" operator="containsText" text="Fail">
      <formula>NOT(ISERROR(SEARCH("Fail",M251)))</formula>
    </cfRule>
    <cfRule type="containsText" dxfId="36" priority="52" operator="containsText" text="Pass">
      <formula>NOT(ISERROR(SEARCH("Pass",M251)))</formula>
    </cfRule>
  </conditionalFormatting>
  <conditionalFormatting sqref="M355:M356">
    <cfRule type="containsText" dxfId="35" priority="49" operator="containsText" text="Fail">
      <formula>NOT(ISERROR(SEARCH("Fail",M355)))</formula>
    </cfRule>
    <cfRule type="containsText" dxfId="34" priority="50" operator="containsText" text="Pass">
      <formula>NOT(ISERROR(SEARCH("Pass",M355)))</formula>
    </cfRule>
  </conditionalFormatting>
  <conditionalFormatting sqref="M158">
    <cfRule type="containsText" dxfId="33" priority="33" operator="containsText" text="Fail">
      <formula>NOT(ISERROR(SEARCH("Fail",M158)))</formula>
    </cfRule>
    <cfRule type="containsText" dxfId="32" priority="34" operator="containsText" text="Pass">
      <formula>NOT(ISERROR(SEARCH("Pass",M158)))</formula>
    </cfRule>
  </conditionalFormatting>
  <conditionalFormatting sqref="M162:M169">
    <cfRule type="containsText" dxfId="31" priority="31" operator="containsText" text="Fail">
      <formula>NOT(ISERROR(SEARCH("Fail",M162)))</formula>
    </cfRule>
    <cfRule type="containsText" dxfId="30" priority="32" operator="containsText" text="Pass">
      <formula>NOT(ISERROR(SEARCH("Pass",M162)))</formula>
    </cfRule>
  </conditionalFormatting>
  <conditionalFormatting sqref="M229:M236">
    <cfRule type="containsText" dxfId="29" priority="29" operator="containsText" text="Fail">
      <formula>NOT(ISERROR(SEARCH("Fail",M229)))</formula>
    </cfRule>
    <cfRule type="containsText" dxfId="28" priority="30" operator="containsText" text="Pass">
      <formula>NOT(ISERROR(SEARCH("Pass",M229)))</formula>
    </cfRule>
  </conditionalFormatting>
  <conditionalFormatting sqref="M281:M287">
    <cfRule type="containsText" dxfId="27" priority="27" operator="containsText" text="Fail">
      <formula>NOT(ISERROR(SEARCH("Fail",M281)))</formula>
    </cfRule>
    <cfRule type="containsText" dxfId="26" priority="28" operator="containsText" text="Pass">
      <formula>NOT(ISERROR(SEARCH("Pass",M281)))</formula>
    </cfRule>
  </conditionalFormatting>
  <conditionalFormatting sqref="M336:M350">
    <cfRule type="containsText" dxfId="25" priority="25" operator="containsText" text="Fail">
      <formula>NOT(ISERROR(SEARCH("Fail",M336)))</formula>
    </cfRule>
    <cfRule type="containsText" dxfId="24" priority="26" operator="containsText" text="Pass">
      <formula>NOT(ISERROR(SEARCH("Pass",M336)))</formula>
    </cfRule>
  </conditionalFormatting>
  <conditionalFormatting sqref="M558 M375:M380 M463:M470 M539:M545 M574">
    <cfRule type="containsText" dxfId="23" priority="23" operator="containsText" text="Fail">
      <formula>NOT(ISERROR(SEARCH("Fail",M375)))</formula>
    </cfRule>
    <cfRule type="containsText" dxfId="22" priority="24" operator="containsText" text="Pass">
      <formula>NOT(ISERROR(SEARCH("Pass",M375)))</formula>
    </cfRule>
  </conditionalFormatting>
  <conditionalFormatting sqref="M396:M401">
    <cfRule type="containsText" dxfId="21" priority="21" operator="containsText" text="Fail">
      <formula>NOT(ISERROR(SEARCH("Fail",M396)))</formula>
    </cfRule>
    <cfRule type="containsText" dxfId="20" priority="22" operator="containsText" text="Pass">
      <formula>NOT(ISERROR(SEARCH("Pass",M396)))</formula>
    </cfRule>
  </conditionalFormatting>
  <conditionalFormatting sqref="M405:M411">
    <cfRule type="containsText" dxfId="19" priority="19" operator="containsText" text="Fail">
      <formula>NOT(ISERROR(SEARCH("Fail",M405)))</formula>
    </cfRule>
    <cfRule type="containsText" dxfId="18" priority="20" operator="containsText" text="Pass">
      <formula>NOT(ISERROR(SEARCH("Pass",M405)))</formula>
    </cfRule>
  </conditionalFormatting>
  <conditionalFormatting sqref="M529:M535">
    <cfRule type="containsText" dxfId="17" priority="17" operator="containsText" text="Fail">
      <formula>NOT(ISERROR(SEARCH("Fail",M529)))</formula>
    </cfRule>
    <cfRule type="containsText" dxfId="16" priority="18" operator="containsText" text="Pass">
      <formula>NOT(ISERROR(SEARCH("Pass",M529)))</formula>
    </cfRule>
  </conditionalFormatting>
  <conditionalFormatting sqref="M549:M554">
    <cfRule type="containsText" dxfId="15" priority="15" operator="containsText" text="Fail">
      <formula>NOT(ISERROR(SEARCH("Fail",M549)))</formula>
    </cfRule>
    <cfRule type="containsText" dxfId="14" priority="16" operator="containsText" text="Pass">
      <formula>NOT(ISERROR(SEARCH("Pass",M549)))</formula>
    </cfRule>
  </conditionalFormatting>
  <conditionalFormatting sqref="M474:M501">
    <cfRule type="containsText" dxfId="13" priority="13" operator="containsText" text="Fail">
      <formula>NOT(ISERROR(SEARCH("Fail",M474)))</formula>
    </cfRule>
    <cfRule type="containsText" dxfId="12" priority="14" operator="containsText" text="Pass">
      <formula>NOT(ISERROR(SEARCH("Pass",M474)))</formula>
    </cfRule>
  </conditionalFormatting>
  <conditionalFormatting sqref="M578:M579">
    <cfRule type="containsText" dxfId="11" priority="11" operator="containsText" text="Fail">
      <formula>NOT(ISERROR(SEARCH("Fail",M578)))</formula>
    </cfRule>
    <cfRule type="containsText" dxfId="10" priority="12" operator="containsText" text="Pass">
      <formula>NOT(ISERROR(SEARCH("Pass",M578)))</formula>
    </cfRule>
  </conditionalFormatting>
  <conditionalFormatting sqref="M381">
    <cfRule type="containsText" dxfId="9" priority="9" operator="containsText" text="Fail">
      <formula>NOT(ISERROR(SEARCH("Fail",M381)))</formula>
    </cfRule>
    <cfRule type="containsText" dxfId="8" priority="10" operator="containsText" text="Pass">
      <formula>NOT(ISERROR(SEARCH("Pass",M381)))</formula>
    </cfRule>
  </conditionalFormatting>
  <conditionalFormatting sqref="M385:M392">
    <cfRule type="containsText" dxfId="7" priority="7" operator="containsText" text="Fail">
      <formula>NOT(ISERROR(SEARCH("Fail",M385)))</formula>
    </cfRule>
    <cfRule type="containsText" dxfId="6" priority="8" operator="containsText" text="Pass">
      <formula>NOT(ISERROR(SEARCH("Pass",M385)))</formula>
    </cfRule>
  </conditionalFormatting>
  <conditionalFormatting sqref="M452:M459">
    <cfRule type="containsText" dxfId="5" priority="5" operator="containsText" text="Fail">
      <formula>NOT(ISERROR(SEARCH("Fail",M452)))</formula>
    </cfRule>
    <cfRule type="containsText" dxfId="4" priority="6" operator="containsText" text="Pass">
      <formula>NOT(ISERROR(SEARCH("Pass",M452)))</formula>
    </cfRule>
  </conditionalFormatting>
  <conditionalFormatting sqref="M504:M510">
    <cfRule type="containsText" dxfId="3" priority="3" operator="containsText" text="Fail">
      <formula>NOT(ISERROR(SEARCH("Fail",M504)))</formula>
    </cfRule>
    <cfRule type="containsText" dxfId="2" priority="4" operator="containsText" text="Pass">
      <formula>NOT(ISERROR(SEARCH("Pass",M504)))</formula>
    </cfRule>
  </conditionalFormatting>
  <conditionalFormatting sqref="M559:M573">
    <cfRule type="containsText" dxfId="1" priority="1" operator="containsText" text="Fail">
      <formula>NOT(ISERROR(SEARCH("Fail",M559)))</formula>
    </cfRule>
    <cfRule type="containsText" dxfId="0" priority="2" operator="containsText" text="Pass">
      <formula>NOT(ISERROR(SEARCH("Pass",M559)))</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E143"/>
  <sheetViews>
    <sheetView zoomScale="80" zoomScaleNormal="80" workbookViewId="0">
      <selection activeCell="H22" sqref="H22"/>
    </sheetView>
  </sheetViews>
  <sheetFormatPr defaultColWidth="9.15625" defaultRowHeight="13.8" x14ac:dyDescent="0.55000000000000004"/>
  <cols>
    <col min="1" max="2" width="9.15625" style="216"/>
    <col min="3" max="3" width="46.26171875" style="216" bestFit="1" customWidth="1"/>
    <col min="4" max="4" width="91.578125" style="216" customWidth="1"/>
    <col min="5" max="5" width="130" style="216" customWidth="1"/>
    <col min="6" max="16384" width="9.15625" style="216"/>
  </cols>
  <sheetData>
    <row r="1" spans="2:5" ht="14.1" thickBot="1" x14ac:dyDescent="0.6"/>
    <row r="2" spans="2:5" ht="14.4" thickBot="1" x14ac:dyDescent="0.6">
      <c r="B2" s="709" t="s">
        <v>2636</v>
      </c>
      <c r="C2" s="710"/>
      <c r="D2" s="710"/>
      <c r="E2" s="711"/>
    </row>
    <row r="3" spans="2:5" ht="28.5" thickBot="1" x14ac:dyDescent="0.6">
      <c r="B3" s="695" t="s">
        <v>2637</v>
      </c>
      <c r="C3" s="708"/>
      <c r="D3" s="217" t="s">
        <v>2639</v>
      </c>
      <c r="E3" s="218" t="s">
        <v>2638</v>
      </c>
    </row>
    <row r="4" spans="2:5" ht="96.6" x14ac:dyDescent="0.55000000000000004">
      <c r="B4" s="221" t="s">
        <v>2640</v>
      </c>
      <c r="C4" s="222" t="s">
        <v>2641</v>
      </c>
      <c r="D4" s="223" t="s">
        <v>2654</v>
      </c>
      <c r="E4" s="224" t="s">
        <v>2655</v>
      </c>
    </row>
    <row r="5" spans="2:5" ht="315" customHeight="1" x14ac:dyDescent="0.55000000000000004">
      <c r="B5" s="687"/>
      <c r="C5" s="688"/>
      <c r="D5" s="688"/>
      <c r="E5" s="689"/>
    </row>
    <row r="6" spans="2:5" ht="69" x14ac:dyDescent="0.55000000000000004">
      <c r="B6" s="225" t="s">
        <v>2642</v>
      </c>
      <c r="C6" s="220" t="s">
        <v>2643</v>
      </c>
      <c r="D6" s="219" t="s">
        <v>2656</v>
      </c>
      <c r="E6" s="226" t="s">
        <v>2657</v>
      </c>
    </row>
    <row r="7" spans="2:5" ht="41.4" x14ac:dyDescent="0.55000000000000004">
      <c r="B7" s="225" t="s">
        <v>2644</v>
      </c>
      <c r="C7" s="220" t="s">
        <v>2645</v>
      </c>
      <c r="D7" s="219" t="s">
        <v>2658</v>
      </c>
      <c r="E7" s="226" t="s">
        <v>2659</v>
      </c>
    </row>
    <row r="8" spans="2:5" ht="69" x14ac:dyDescent="0.55000000000000004">
      <c r="B8" s="225" t="s">
        <v>2646</v>
      </c>
      <c r="C8" s="220" t="s">
        <v>2647</v>
      </c>
      <c r="D8" s="219" t="s">
        <v>2660</v>
      </c>
      <c r="E8" s="226" t="s">
        <v>2661</v>
      </c>
    </row>
    <row r="9" spans="2:5" ht="69" x14ac:dyDescent="0.55000000000000004">
      <c r="B9" s="225" t="s">
        <v>2648</v>
      </c>
      <c r="C9" s="220" t="s">
        <v>2649</v>
      </c>
      <c r="D9" s="219" t="s">
        <v>2662</v>
      </c>
      <c r="E9" s="226" t="s">
        <v>2663</v>
      </c>
    </row>
    <row r="10" spans="2:5" ht="41.4" x14ac:dyDescent="0.55000000000000004">
      <c r="B10" s="225" t="s">
        <v>2650</v>
      </c>
      <c r="C10" s="220" t="s">
        <v>2651</v>
      </c>
      <c r="D10" s="219" t="s">
        <v>2664</v>
      </c>
      <c r="E10" s="226" t="s">
        <v>2665</v>
      </c>
    </row>
    <row r="11" spans="2:5" ht="144.75" customHeight="1" thickBot="1" x14ac:dyDescent="0.6">
      <c r="B11" s="227" t="s">
        <v>2652</v>
      </c>
      <c r="C11" s="228" t="s">
        <v>2653</v>
      </c>
      <c r="D11" s="229" t="s">
        <v>2666</v>
      </c>
      <c r="E11" s="230" t="s">
        <v>2673</v>
      </c>
    </row>
    <row r="12" spans="2:5" x14ac:dyDescent="0.55000000000000004">
      <c r="B12" s="712" t="s">
        <v>2667</v>
      </c>
      <c r="C12" s="696"/>
      <c r="D12" s="714" t="s">
        <v>2629</v>
      </c>
      <c r="E12" s="715"/>
    </row>
    <row r="13" spans="2:5" x14ac:dyDescent="0.55000000000000004">
      <c r="B13" s="700" t="s">
        <v>2668</v>
      </c>
      <c r="C13" s="701"/>
      <c r="D13" s="713">
        <v>43727</v>
      </c>
      <c r="E13" s="707"/>
    </row>
    <row r="14" spans="2:5" x14ac:dyDescent="0.55000000000000004">
      <c r="B14" s="700" t="s">
        <v>2670</v>
      </c>
      <c r="C14" s="701"/>
      <c r="D14" s="706" t="s">
        <v>2674</v>
      </c>
      <c r="E14" s="707"/>
    </row>
    <row r="15" spans="2:5" x14ac:dyDescent="0.55000000000000004">
      <c r="B15" s="700" t="s">
        <v>2669</v>
      </c>
      <c r="C15" s="701"/>
      <c r="D15" s="706" t="s">
        <v>128</v>
      </c>
      <c r="E15" s="707"/>
    </row>
    <row r="16" spans="2:5" x14ac:dyDescent="0.55000000000000004">
      <c r="B16" s="700" t="s">
        <v>2675</v>
      </c>
      <c r="C16" s="701"/>
      <c r="D16" s="706" t="s">
        <v>128</v>
      </c>
      <c r="E16" s="707"/>
    </row>
    <row r="17" spans="2:5" ht="28.5" customHeight="1" x14ac:dyDescent="0.55000000000000004">
      <c r="B17" s="700" t="s">
        <v>2671</v>
      </c>
      <c r="C17" s="701"/>
      <c r="D17" s="706" t="s">
        <v>128</v>
      </c>
      <c r="E17" s="707"/>
    </row>
    <row r="18" spans="2:5" ht="14.1" thickBot="1" x14ac:dyDescent="0.6">
      <c r="B18" s="702" t="s">
        <v>2672</v>
      </c>
      <c r="C18" s="703"/>
      <c r="D18" s="704" t="s">
        <v>128</v>
      </c>
      <c r="E18" s="705"/>
    </row>
    <row r="19" spans="2:5" ht="14.1" thickBot="1" x14ac:dyDescent="0.6"/>
    <row r="20" spans="2:5" ht="14.1" thickBot="1" x14ac:dyDescent="0.6">
      <c r="B20" s="695" t="s">
        <v>2676</v>
      </c>
      <c r="C20" s="696"/>
      <c r="D20" s="696"/>
      <c r="E20" s="697"/>
    </row>
    <row r="21" spans="2:5" ht="15" customHeight="1" x14ac:dyDescent="0.55000000000000004">
      <c r="B21" s="221" t="s">
        <v>2640</v>
      </c>
      <c r="C21" s="698" t="s">
        <v>2677</v>
      </c>
      <c r="D21" s="698"/>
      <c r="E21" s="699"/>
    </row>
    <row r="22" spans="2:5" ht="17.25" customHeight="1" x14ac:dyDescent="0.55000000000000004">
      <c r="B22" s="687"/>
      <c r="C22" s="688"/>
      <c r="D22" s="688"/>
      <c r="E22" s="689"/>
    </row>
    <row r="23" spans="2:5" ht="17.25" customHeight="1" x14ac:dyDescent="0.55000000000000004">
      <c r="B23" s="687"/>
      <c r="C23" s="688"/>
      <c r="D23" s="688"/>
      <c r="E23" s="689"/>
    </row>
    <row r="24" spans="2:5" ht="17.25" customHeight="1" x14ac:dyDescent="0.55000000000000004">
      <c r="B24" s="687"/>
      <c r="C24" s="688"/>
      <c r="D24" s="688"/>
      <c r="E24" s="689"/>
    </row>
    <row r="25" spans="2:5" ht="17.25" customHeight="1" x14ac:dyDescent="0.55000000000000004">
      <c r="B25" s="687"/>
      <c r="C25" s="688"/>
      <c r="D25" s="688"/>
      <c r="E25" s="689"/>
    </row>
    <row r="26" spans="2:5" ht="17.25" customHeight="1" x14ac:dyDescent="0.55000000000000004">
      <c r="B26" s="687"/>
      <c r="C26" s="688"/>
      <c r="D26" s="688"/>
      <c r="E26" s="689"/>
    </row>
    <row r="27" spans="2:5" ht="17.25" customHeight="1" x14ac:dyDescent="0.55000000000000004">
      <c r="B27" s="687"/>
      <c r="C27" s="688"/>
      <c r="D27" s="688"/>
      <c r="E27" s="689"/>
    </row>
    <row r="28" spans="2:5" ht="17.25" customHeight="1" x14ac:dyDescent="0.55000000000000004">
      <c r="B28" s="687"/>
      <c r="C28" s="688"/>
      <c r="D28" s="688"/>
      <c r="E28" s="689"/>
    </row>
    <row r="29" spans="2:5" ht="17.25" customHeight="1" x14ac:dyDescent="0.55000000000000004">
      <c r="B29" s="687"/>
      <c r="C29" s="688"/>
      <c r="D29" s="688"/>
      <c r="E29" s="689"/>
    </row>
    <row r="30" spans="2:5" ht="17.25" customHeight="1" x14ac:dyDescent="0.55000000000000004">
      <c r="B30" s="687"/>
      <c r="C30" s="688"/>
      <c r="D30" s="688"/>
      <c r="E30" s="689"/>
    </row>
    <row r="31" spans="2:5" ht="17.25" customHeight="1" x14ac:dyDescent="0.55000000000000004">
      <c r="B31" s="687"/>
      <c r="C31" s="688"/>
      <c r="D31" s="688"/>
      <c r="E31" s="689"/>
    </row>
    <row r="32" spans="2:5" ht="17.25" customHeight="1" x14ac:dyDescent="0.55000000000000004">
      <c r="B32" s="687"/>
      <c r="C32" s="688"/>
      <c r="D32" s="688"/>
      <c r="E32" s="689"/>
    </row>
    <row r="33" spans="2:5" ht="17.25" customHeight="1" x14ac:dyDescent="0.55000000000000004">
      <c r="B33" s="687"/>
      <c r="C33" s="688"/>
      <c r="D33" s="688"/>
      <c r="E33" s="689"/>
    </row>
    <row r="34" spans="2:5" x14ac:dyDescent="0.55000000000000004">
      <c r="B34" s="225" t="s">
        <v>2642</v>
      </c>
      <c r="C34" s="690" t="s">
        <v>2678</v>
      </c>
      <c r="D34" s="690"/>
      <c r="E34" s="691"/>
    </row>
    <row r="35" spans="2:5" x14ac:dyDescent="0.55000000000000004">
      <c r="B35" s="687"/>
      <c r="C35" s="688"/>
      <c r="D35" s="688"/>
      <c r="E35" s="689"/>
    </row>
    <row r="36" spans="2:5" x14ac:dyDescent="0.55000000000000004">
      <c r="B36" s="687"/>
      <c r="C36" s="688"/>
      <c r="D36" s="688"/>
      <c r="E36" s="689"/>
    </row>
    <row r="37" spans="2:5" x14ac:dyDescent="0.55000000000000004">
      <c r="B37" s="687"/>
      <c r="C37" s="688"/>
      <c r="D37" s="688"/>
      <c r="E37" s="689"/>
    </row>
    <row r="38" spans="2:5" x14ac:dyDescent="0.55000000000000004">
      <c r="B38" s="687"/>
      <c r="C38" s="688"/>
      <c r="D38" s="688"/>
      <c r="E38" s="689"/>
    </row>
    <row r="39" spans="2:5" x14ac:dyDescent="0.55000000000000004">
      <c r="B39" s="687"/>
      <c r="C39" s="688"/>
      <c r="D39" s="688"/>
      <c r="E39" s="689"/>
    </row>
    <row r="40" spans="2:5" x14ac:dyDescent="0.55000000000000004">
      <c r="B40" s="687"/>
      <c r="C40" s="688"/>
      <c r="D40" s="688"/>
      <c r="E40" s="689"/>
    </row>
    <row r="41" spans="2:5" x14ac:dyDescent="0.55000000000000004">
      <c r="B41" s="687"/>
      <c r="C41" s="688"/>
      <c r="D41" s="688"/>
      <c r="E41" s="689"/>
    </row>
    <row r="42" spans="2:5" x14ac:dyDescent="0.55000000000000004">
      <c r="B42" s="687"/>
      <c r="C42" s="688"/>
      <c r="D42" s="688"/>
      <c r="E42" s="689"/>
    </row>
    <row r="43" spans="2:5" x14ac:dyDescent="0.55000000000000004">
      <c r="B43" s="687"/>
      <c r="C43" s="688"/>
      <c r="D43" s="688"/>
      <c r="E43" s="689"/>
    </row>
    <row r="44" spans="2:5" x14ac:dyDescent="0.55000000000000004">
      <c r="B44" s="687"/>
      <c r="C44" s="688"/>
      <c r="D44" s="688"/>
      <c r="E44" s="689"/>
    </row>
    <row r="45" spans="2:5" ht="42.75" customHeight="1" x14ac:dyDescent="0.55000000000000004">
      <c r="B45" s="225" t="s">
        <v>2644</v>
      </c>
      <c r="C45" s="690" t="s">
        <v>2680</v>
      </c>
      <c r="D45" s="690"/>
      <c r="E45" s="691"/>
    </row>
    <row r="46" spans="2:5" x14ac:dyDescent="0.55000000000000004">
      <c r="B46" s="687"/>
      <c r="C46" s="688"/>
      <c r="D46" s="688"/>
      <c r="E46" s="689"/>
    </row>
    <row r="47" spans="2:5" x14ac:dyDescent="0.55000000000000004">
      <c r="B47" s="687"/>
      <c r="C47" s="688"/>
      <c r="D47" s="688"/>
      <c r="E47" s="689"/>
    </row>
    <row r="48" spans="2:5" x14ac:dyDescent="0.55000000000000004">
      <c r="B48" s="687"/>
      <c r="C48" s="688"/>
      <c r="D48" s="688"/>
      <c r="E48" s="689"/>
    </row>
    <row r="49" spans="2:5" x14ac:dyDescent="0.55000000000000004">
      <c r="B49" s="687"/>
      <c r="C49" s="688"/>
      <c r="D49" s="688"/>
      <c r="E49" s="689"/>
    </row>
    <row r="50" spans="2:5" x14ac:dyDescent="0.55000000000000004">
      <c r="B50" s="687"/>
      <c r="C50" s="688"/>
      <c r="D50" s="688"/>
      <c r="E50" s="689"/>
    </row>
    <row r="51" spans="2:5" x14ac:dyDescent="0.55000000000000004">
      <c r="B51" s="687"/>
      <c r="C51" s="688"/>
      <c r="D51" s="688"/>
      <c r="E51" s="689"/>
    </row>
    <row r="52" spans="2:5" x14ac:dyDescent="0.55000000000000004">
      <c r="B52" s="687"/>
      <c r="C52" s="688"/>
      <c r="D52" s="688"/>
      <c r="E52" s="689"/>
    </row>
    <row r="53" spans="2:5" x14ac:dyDescent="0.55000000000000004">
      <c r="B53" s="687"/>
      <c r="C53" s="688"/>
      <c r="D53" s="688"/>
      <c r="E53" s="689"/>
    </row>
    <row r="54" spans="2:5" x14ac:dyDescent="0.55000000000000004">
      <c r="B54" s="687"/>
      <c r="C54" s="688"/>
      <c r="D54" s="688"/>
      <c r="E54" s="689"/>
    </row>
    <row r="55" spans="2:5" x14ac:dyDescent="0.55000000000000004">
      <c r="B55" s="687"/>
      <c r="C55" s="688"/>
      <c r="D55" s="688"/>
      <c r="E55" s="689"/>
    </row>
    <row r="56" spans="2:5" x14ac:dyDescent="0.55000000000000004">
      <c r="B56" s="687"/>
      <c r="C56" s="688"/>
      <c r="D56" s="688"/>
      <c r="E56" s="689"/>
    </row>
    <row r="57" spans="2:5" x14ac:dyDescent="0.55000000000000004">
      <c r="B57" s="687"/>
      <c r="C57" s="688"/>
      <c r="D57" s="688"/>
      <c r="E57" s="689"/>
    </row>
    <row r="58" spans="2:5" x14ac:dyDescent="0.55000000000000004">
      <c r="B58" s="687"/>
      <c r="C58" s="688"/>
      <c r="D58" s="688"/>
      <c r="E58" s="689"/>
    </row>
    <row r="59" spans="2:5" x14ac:dyDescent="0.55000000000000004">
      <c r="B59" s="687"/>
      <c r="C59" s="688"/>
      <c r="D59" s="688"/>
      <c r="E59" s="689"/>
    </row>
    <row r="60" spans="2:5" x14ac:dyDescent="0.55000000000000004">
      <c r="B60" s="687"/>
      <c r="C60" s="688"/>
      <c r="D60" s="688"/>
      <c r="E60" s="689"/>
    </row>
    <row r="61" spans="2:5" x14ac:dyDescent="0.55000000000000004">
      <c r="B61" s="687"/>
      <c r="C61" s="688"/>
      <c r="D61" s="688"/>
      <c r="E61" s="689"/>
    </row>
    <row r="62" spans="2:5" x14ac:dyDescent="0.55000000000000004">
      <c r="B62" s="687"/>
      <c r="C62" s="688"/>
      <c r="D62" s="688"/>
      <c r="E62" s="689"/>
    </row>
    <row r="63" spans="2:5" x14ac:dyDescent="0.55000000000000004">
      <c r="B63" s="687"/>
      <c r="C63" s="688"/>
      <c r="D63" s="688"/>
      <c r="E63" s="689"/>
    </row>
    <row r="64" spans="2:5" x14ac:dyDescent="0.55000000000000004">
      <c r="B64" s="687"/>
      <c r="C64" s="688"/>
      <c r="D64" s="688"/>
      <c r="E64" s="689"/>
    </row>
    <row r="65" spans="2:5" x14ac:dyDescent="0.55000000000000004">
      <c r="B65" s="687"/>
      <c r="C65" s="688"/>
      <c r="D65" s="688"/>
      <c r="E65" s="689"/>
    </row>
    <row r="66" spans="2:5" x14ac:dyDescent="0.55000000000000004">
      <c r="B66" s="687"/>
      <c r="C66" s="688"/>
      <c r="D66" s="688"/>
      <c r="E66" s="689"/>
    </row>
    <row r="67" spans="2:5" x14ac:dyDescent="0.55000000000000004">
      <c r="B67" s="687"/>
      <c r="C67" s="688"/>
      <c r="D67" s="688"/>
      <c r="E67" s="689"/>
    </row>
    <row r="68" spans="2:5" x14ac:dyDescent="0.55000000000000004">
      <c r="B68" s="687"/>
      <c r="C68" s="688"/>
      <c r="D68" s="688"/>
      <c r="E68" s="689"/>
    </row>
    <row r="69" spans="2:5" x14ac:dyDescent="0.55000000000000004">
      <c r="B69" s="687"/>
      <c r="C69" s="688"/>
      <c r="D69" s="688"/>
      <c r="E69" s="689"/>
    </row>
    <row r="70" spans="2:5" x14ac:dyDescent="0.55000000000000004">
      <c r="B70" s="687"/>
      <c r="C70" s="688"/>
      <c r="D70" s="688"/>
      <c r="E70" s="689"/>
    </row>
    <row r="71" spans="2:5" x14ac:dyDescent="0.55000000000000004">
      <c r="B71" s="687"/>
      <c r="C71" s="688"/>
      <c r="D71" s="688"/>
      <c r="E71" s="689"/>
    </row>
    <row r="72" spans="2:5" x14ac:dyDescent="0.55000000000000004">
      <c r="B72" s="687"/>
      <c r="C72" s="688"/>
      <c r="D72" s="688"/>
      <c r="E72" s="689"/>
    </row>
    <row r="73" spans="2:5" x14ac:dyDescent="0.55000000000000004">
      <c r="B73" s="687"/>
      <c r="C73" s="688"/>
      <c r="D73" s="688"/>
      <c r="E73" s="689"/>
    </row>
    <row r="74" spans="2:5" x14ac:dyDescent="0.55000000000000004">
      <c r="B74" s="687"/>
      <c r="C74" s="688"/>
      <c r="D74" s="688"/>
      <c r="E74" s="689"/>
    </row>
    <row r="75" spans="2:5" x14ac:dyDescent="0.55000000000000004">
      <c r="B75" s="687"/>
      <c r="C75" s="688"/>
      <c r="D75" s="688"/>
      <c r="E75" s="689"/>
    </row>
    <row r="76" spans="2:5" x14ac:dyDescent="0.55000000000000004">
      <c r="B76" s="687"/>
      <c r="C76" s="688"/>
      <c r="D76" s="688"/>
      <c r="E76" s="689"/>
    </row>
    <row r="77" spans="2:5" x14ac:dyDescent="0.55000000000000004">
      <c r="B77" s="687"/>
      <c r="C77" s="688"/>
      <c r="D77" s="688"/>
      <c r="E77" s="689"/>
    </row>
    <row r="78" spans="2:5" x14ac:dyDescent="0.55000000000000004">
      <c r="B78" s="687"/>
      <c r="C78" s="688"/>
      <c r="D78" s="688"/>
      <c r="E78" s="689"/>
    </row>
    <row r="79" spans="2:5" x14ac:dyDescent="0.55000000000000004">
      <c r="B79" s="687"/>
      <c r="C79" s="688"/>
      <c r="D79" s="688"/>
      <c r="E79" s="689"/>
    </row>
    <row r="80" spans="2:5" x14ac:dyDescent="0.55000000000000004">
      <c r="B80" s="687"/>
      <c r="C80" s="688"/>
      <c r="D80" s="688"/>
      <c r="E80" s="689"/>
    </row>
    <row r="81" spans="2:5" x14ac:dyDescent="0.55000000000000004">
      <c r="B81" s="687"/>
      <c r="C81" s="688"/>
      <c r="D81" s="688"/>
      <c r="E81" s="689"/>
    </row>
    <row r="82" spans="2:5" x14ac:dyDescent="0.55000000000000004">
      <c r="B82" s="687"/>
      <c r="C82" s="688"/>
      <c r="D82" s="688"/>
      <c r="E82" s="689"/>
    </row>
    <row r="83" spans="2:5" x14ac:dyDescent="0.55000000000000004">
      <c r="B83" s="687"/>
      <c r="C83" s="688"/>
      <c r="D83" s="688"/>
      <c r="E83" s="689"/>
    </row>
    <row r="84" spans="2:5" x14ac:dyDescent="0.55000000000000004">
      <c r="B84" s="687"/>
      <c r="C84" s="688"/>
      <c r="D84" s="688"/>
      <c r="E84" s="689"/>
    </row>
    <row r="85" spans="2:5" x14ac:dyDescent="0.55000000000000004">
      <c r="B85" s="687"/>
      <c r="C85" s="688"/>
      <c r="D85" s="688"/>
      <c r="E85" s="689"/>
    </row>
    <row r="86" spans="2:5" x14ac:dyDescent="0.55000000000000004">
      <c r="B86" s="687"/>
      <c r="C86" s="688"/>
      <c r="D86" s="688"/>
      <c r="E86" s="689"/>
    </row>
    <row r="87" spans="2:5" x14ac:dyDescent="0.55000000000000004">
      <c r="B87" s="687"/>
      <c r="C87" s="688"/>
      <c r="D87" s="688"/>
      <c r="E87" s="689"/>
    </row>
    <row r="88" spans="2:5" x14ac:dyDescent="0.55000000000000004">
      <c r="B88" s="687"/>
      <c r="C88" s="688"/>
      <c r="D88" s="688"/>
      <c r="E88" s="689"/>
    </row>
    <row r="89" spans="2:5" x14ac:dyDescent="0.55000000000000004">
      <c r="B89" s="687"/>
      <c r="C89" s="688"/>
      <c r="D89" s="688"/>
      <c r="E89" s="689"/>
    </row>
    <row r="90" spans="2:5" x14ac:dyDescent="0.55000000000000004">
      <c r="B90" s="687"/>
      <c r="C90" s="688"/>
      <c r="D90" s="688"/>
      <c r="E90" s="689"/>
    </row>
    <row r="91" spans="2:5" x14ac:dyDescent="0.55000000000000004">
      <c r="B91" s="687"/>
      <c r="C91" s="688"/>
      <c r="D91" s="688"/>
      <c r="E91" s="689"/>
    </row>
    <row r="92" spans="2:5" x14ac:dyDescent="0.55000000000000004">
      <c r="B92" s="687"/>
      <c r="C92" s="688"/>
      <c r="D92" s="688"/>
      <c r="E92" s="689"/>
    </row>
    <row r="93" spans="2:5" x14ac:dyDescent="0.55000000000000004">
      <c r="B93" s="687"/>
      <c r="C93" s="688"/>
      <c r="D93" s="688"/>
      <c r="E93" s="689"/>
    </row>
    <row r="94" spans="2:5" x14ac:dyDescent="0.55000000000000004">
      <c r="B94" s="687"/>
      <c r="C94" s="688"/>
      <c r="D94" s="688"/>
      <c r="E94" s="689"/>
    </row>
    <row r="95" spans="2:5" x14ac:dyDescent="0.55000000000000004">
      <c r="B95" s="687"/>
      <c r="C95" s="688"/>
      <c r="D95" s="688"/>
      <c r="E95" s="689"/>
    </row>
    <row r="96" spans="2:5" x14ac:dyDescent="0.55000000000000004">
      <c r="B96" s="687"/>
      <c r="C96" s="688"/>
      <c r="D96" s="688"/>
      <c r="E96" s="689"/>
    </row>
    <row r="97" spans="2:5" x14ac:dyDescent="0.55000000000000004">
      <c r="B97" s="687"/>
      <c r="C97" s="688"/>
      <c r="D97" s="688"/>
      <c r="E97" s="689"/>
    </row>
    <row r="98" spans="2:5" x14ac:dyDescent="0.55000000000000004">
      <c r="B98" s="687"/>
      <c r="C98" s="688"/>
      <c r="D98" s="688"/>
      <c r="E98" s="689"/>
    </row>
    <row r="99" spans="2:5" x14ac:dyDescent="0.55000000000000004">
      <c r="B99" s="687"/>
      <c r="C99" s="688"/>
      <c r="D99" s="688"/>
      <c r="E99" s="689"/>
    </row>
    <row r="100" spans="2:5" x14ac:dyDescent="0.55000000000000004">
      <c r="B100" s="687"/>
      <c r="C100" s="688"/>
      <c r="D100" s="688"/>
      <c r="E100" s="689"/>
    </row>
    <row r="101" spans="2:5" x14ac:dyDescent="0.55000000000000004">
      <c r="B101" s="687"/>
      <c r="C101" s="688"/>
      <c r="D101" s="688"/>
      <c r="E101" s="689"/>
    </row>
    <row r="102" spans="2:5" x14ac:dyDescent="0.55000000000000004">
      <c r="B102" s="687"/>
      <c r="C102" s="688"/>
      <c r="D102" s="688"/>
      <c r="E102" s="689"/>
    </row>
    <row r="103" spans="2:5" x14ac:dyDescent="0.55000000000000004">
      <c r="B103" s="687"/>
      <c r="C103" s="688"/>
      <c r="D103" s="688"/>
      <c r="E103" s="689"/>
    </row>
    <row r="104" spans="2:5" x14ac:dyDescent="0.55000000000000004">
      <c r="B104" s="687"/>
      <c r="C104" s="688"/>
      <c r="D104" s="688"/>
      <c r="E104" s="689"/>
    </row>
    <row r="105" spans="2:5" x14ac:dyDescent="0.55000000000000004">
      <c r="B105" s="687"/>
      <c r="C105" s="688"/>
      <c r="D105" s="688"/>
      <c r="E105" s="689"/>
    </row>
    <row r="106" spans="2:5" x14ac:dyDescent="0.55000000000000004">
      <c r="B106" s="687"/>
      <c r="C106" s="688"/>
      <c r="D106" s="688"/>
      <c r="E106" s="689"/>
    </row>
    <row r="107" spans="2:5" x14ac:dyDescent="0.55000000000000004">
      <c r="B107" s="687"/>
      <c r="C107" s="688"/>
      <c r="D107" s="688"/>
      <c r="E107" s="689"/>
    </row>
    <row r="108" spans="2:5" x14ac:dyDescent="0.55000000000000004">
      <c r="B108" s="687"/>
      <c r="C108" s="688"/>
      <c r="D108" s="688"/>
      <c r="E108" s="689"/>
    </row>
    <row r="109" spans="2:5" x14ac:dyDescent="0.55000000000000004">
      <c r="B109" s="687"/>
      <c r="C109" s="688"/>
      <c r="D109" s="688"/>
      <c r="E109" s="689"/>
    </row>
    <row r="110" spans="2:5" x14ac:dyDescent="0.55000000000000004">
      <c r="B110" s="687"/>
      <c r="C110" s="688"/>
      <c r="D110" s="688"/>
      <c r="E110" s="689"/>
    </row>
    <row r="111" spans="2:5" x14ac:dyDescent="0.55000000000000004">
      <c r="B111" s="687"/>
      <c r="C111" s="688"/>
      <c r="D111" s="688"/>
      <c r="E111" s="689"/>
    </row>
    <row r="112" spans="2:5" x14ac:dyDescent="0.55000000000000004">
      <c r="B112" s="687"/>
      <c r="C112" s="688"/>
      <c r="D112" s="688"/>
      <c r="E112" s="689"/>
    </row>
    <row r="113" spans="2:5" x14ac:dyDescent="0.55000000000000004">
      <c r="B113" s="687"/>
      <c r="C113" s="688"/>
      <c r="D113" s="688"/>
      <c r="E113" s="689"/>
    </row>
    <row r="114" spans="2:5" x14ac:dyDescent="0.55000000000000004">
      <c r="B114" s="687"/>
      <c r="C114" s="688"/>
      <c r="D114" s="688"/>
      <c r="E114" s="689"/>
    </row>
    <row r="115" spans="2:5" x14ac:dyDescent="0.55000000000000004">
      <c r="B115" s="687"/>
      <c r="C115" s="688"/>
      <c r="D115" s="688"/>
      <c r="E115" s="689"/>
    </row>
    <row r="116" spans="2:5" x14ac:dyDescent="0.55000000000000004">
      <c r="B116" s="687"/>
      <c r="C116" s="688"/>
      <c r="D116" s="688"/>
      <c r="E116" s="689"/>
    </row>
    <row r="117" spans="2:5" x14ac:dyDescent="0.55000000000000004">
      <c r="B117" s="687"/>
      <c r="C117" s="688"/>
      <c r="D117" s="688"/>
      <c r="E117" s="689"/>
    </row>
    <row r="118" spans="2:5" x14ac:dyDescent="0.55000000000000004">
      <c r="B118" s="687"/>
      <c r="C118" s="688"/>
      <c r="D118" s="688"/>
      <c r="E118" s="689"/>
    </row>
    <row r="119" spans="2:5" x14ac:dyDescent="0.55000000000000004">
      <c r="B119" s="687"/>
      <c r="C119" s="688"/>
      <c r="D119" s="688"/>
      <c r="E119" s="689"/>
    </row>
    <row r="120" spans="2:5" x14ac:dyDescent="0.55000000000000004">
      <c r="B120" s="687"/>
      <c r="C120" s="688"/>
      <c r="D120" s="688"/>
      <c r="E120" s="689"/>
    </row>
    <row r="121" spans="2:5" x14ac:dyDescent="0.55000000000000004">
      <c r="B121" s="687"/>
      <c r="C121" s="688"/>
      <c r="D121" s="688"/>
      <c r="E121" s="689"/>
    </row>
    <row r="122" spans="2:5" x14ac:dyDescent="0.55000000000000004">
      <c r="B122" s="687"/>
      <c r="C122" s="688"/>
      <c r="D122" s="688"/>
      <c r="E122" s="689"/>
    </row>
    <row r="123" spans="2:5" x14ac:dyDescent="0.55000000000000004">
      <c r="B123" s="687"/>
      <c r="C123" s="688"/>
      <c r="D123" s="688"/>
      <c r="E123" s="689"/>
    </row>
    <row r="124" spans="2:5" x14ac:dyDescent="0.55000000000000004">
      <c r="B124" s="687"/>
      <c r="C124" s="688"/>
      <c r="D124" s="688"/>
      <c r="E124" s="689"/>
    </row>
    <row r="125" spans="2:5" x14ac:dyDescent="0.55000000000000004">
      <c r="B125" s="687"/>
      <c r="C125" s="688"/>
      <c r="D125" s="688"/>
      <c r="E125" s="689"/>
    </row>
    <row r="126" spans="2:5" x14ac:dyDescent="0.55000000000000004">
      <c r="B126" s="687"/>
      <c r="C126" s="688"/>
      <c r="D126" s="688"/>
      <c r="E126" s="689"/>
    </row>
    <row r="127" spans="2:5" x14ac:dyDescent="0.55000000000000004">
      <c r="B127" s="687"/>
      <c r="C127" s="688"/>
      <c r="D127" s="688"/>
      <c r="E127" s="689"/>
    </row>
    <row r="128" spans="2:5" x14ac:dyDescent="0.55000000000000004">
      <c r="B128" s="687"/>
      <c r="C128" s="688"/>
      <c r="D128" s="688"/>
      <c r="E128" s="689"/>
    </row>
    <row r="129" spans="2:5" x14ac:dyDescent="0.55000000000000004">
      <c r="B129" s="687"/>
      <c r="C129" s="688"/>
      <c r="D129" s="688"/>
      <c r="E129" s="689"/>
    </row>
    <row r="130" spans="2:5" x14ac:dyDescent="0.55000000000000004">
      <c r="B130" s="687"/>
      <c r="C130" s="688"/>
      <c r="D130" s="688"/>
      <c r="E130" s="689"/>
    </row>
    <row r="131" spans="2:5" x14ac:dyDescent="0.55000000000000004">
      <c r="B131" s="687"/>
      <c r="C131" s="688"/>
      <c r="D131" s="688"/>
      <c r="E131" s="689"/>
    </row>
    <row r="132" spans="2:5" x14ac:dyDescent="0.55000000000000004">
      <c r="B132" s="687"/>
      <c r="C132" s="688"/>
      <c r="D132" s="688"/>
      <c r="E132" s="689"/>
    </row>
    <row r="133" spans="2:5" x14ac:dyDescent="0.55000000000000004">
      <c r="B133" s="687"/>
      <c r="C133" s="688"/>
      <c r="D133" s="688"/>
      <c r="E133" s="689"/>
    </row>
    <row r="134" spans="2:5" x14ac:dyDescent="0.55000000000000004">
      <c r="B134" s="687"/>
      <c r="C134" s="688"/>
      <c r="D134" s="688"/>
      <c r="E134" s="689"/>
    </row>
    <row r="135" spans="2:5" x14ac:dyDescent="0.55000000000000004">
      <c r="B135" s="687"/>
      <c r="C135" s="688"/>
      <c r="D135" s="688"/>
      <c r="E135" s="689"/>
    </row>
    <row r="136" spans="2:5" x14ac:dyDescent="0.55000000000000004">
      <c r="B136" s="687"/>
      <c r="C136" s="688"/>
      <c r="D136" s="688"/>
      <c r="E136" s="689"/>
    </row>
    <row r="137" spans="2:5" x14ac:dyDescent="0.55000000000000004">
      <c r="B137" s="687"/>
      <c r="C137" s="688"/>
      <c r="D137" s="688"/>
      <c r="E137" s="689"/>
    </row>
    <row r="138" spans="2:5" x14ac:dyDescent="0.55000000000000004">
      <c r="B138" s="687"/>
      <c r="C138" s="688"/>
      <c r="D138" s="688"/>
      <c r="E138" s="689"/>
    </row>
    <row r="139" spans="2:5" x14ac:dyDescent="0.55000000000000004">
      <c r="B139" s="687"/>
      <c r="C139" s="688"/>
      <c r="D139" s="688"/>
      <c r="E139" s="689"/>
    </row>
    <row r="140" spans="2:5" x14ac:dyDescent="0.55000000000000004">
      <c r="B140" s="687"/>
      <c r="C140" s="688"/>
      <c r="D140" s="688"/>
      <c r="E140" s="689"/>
    </row>
    <row r="141" spans="2:5" x14ac:dyDescent="0.55000000000000004">
      <c r="B141" s="687"/>
      <c r="C141" s="688"/>
      <c r="D141" s="688"/>
      <c r="E141" s="689"/>
    </row>
    <row r="142" spans="2:5" x14ac:dyDescent="0.55000000000000004">
      <c r="B142" s="687"/>
      <c r="C142" s="688"/>
      <c r="D142" s="688"/>
      <c r="E142" s="689"/>
    </row>
    <row r="143" spans="2:5" ht="14.1" thickBot="1" x14ac:dyDescent="0.6">
      <c r="B143" s="692"/>
      <c r="C143" s="693"/>
      <c r="D143" s="693"/>
      <c r="E143" s="694"/>
    </row>
  </sheetData>
  <mergeCells count="25">
    <mergeCell ref="B3:C3"/>
    <mergeCell ref="B2:E2"/>
    <mergeCell ref="B5:E5"/>
    <mergeCell ref="B12:C12"/>
    <mergeCell ref="B13:C13"/>
    <mergeCell ref="D13:E13"/>
    <mergeCell ref="D12:E12"/>
    <mergeCell ref="B16:C16"/>
    <mergeCell ref="B14:C14"/>
    <mergeCell ref="B17:C17"/>
    <mergeCell ref="B18:C18"/>
    <mergeCell ref="D18:E18"/>
    <mergeCell ref="D17:E17"/>
    <mergeCell ref="D16:E16"/>
    <mergeCell ref="D15:E15"/>
    <mergeCell ref="D14:E14"/>
    <mergeCell ref="B15:C15"/>
    <mergeCell ref="B35:E44"/>
    <mergeCell ref="C45:E45"/>
    <mergeCell ref="B46:E114"/>
    <mergeCell ref="B115:E143"/>
    <mergeCell ref="B20:E20"/>
    <mergeCell ref="B22:E33"/>
    <mergeCell ref="C21:E21"/>
    <mergeCell ref="C34:E3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B1:K1922"/>
  <sheetViews>
    <sheetView topLeftCell="E1" zoomScale="80" zoomScaleNormal="80" workbookViewId="0">
      <selection activeCell="I6" sqref="I6"/>
    </sheetView>
  </sheetViews>
  <sheetFormatPr defaultColWidth="9.15625" defaultRowHeight="14.4" x14ac:dyDescent="0.55000000000000004"/>
  <cols>
    <col min="1" max="1" width="9.15625" style="132"/>
    <col min="2" max="2" width="78.15625" style="132" bestFit="1" customWidth="1"/>
    <col min="3" max="3" width="22.26171875" style="129" bestFit="1" customWidth="1"/>
    <col min="4" max="4" width="79.26171875" style="129" bestFit="1" customWidth="1"/>
    <col min="5" max="5" width="42.15625" style="129" bestFit="1" customWidth="1"/>
    <col min="6" max="6" width="46" style="129" customWidth="1"/>
    <col min="7" max="7" width="46.26171875" style="129" bestFit="1" customWidth="1"/>
    <col min="8" max="8" width="9.15625" style="132"/>
    <col min="9" max="9" width="18.15625" style="132" customWidth="1"/>
    <col min="10" max="10" width="18.578125" style="132" customWidth="1"/>
    <col min="11" max="11" width="18.41796875" style="132" customWidth="1"/>
    <col min="12" max="16384" width="9.15625" style="132"/>
  </cols>
  <sheetData>
    <row r="1" spans="2:11" ht="14.7" thickBot="1" x14ac:dyDescent="0.6">
      <c r="B1" s="719" t="s">
        <v>62</v>
      </c>
      <c r="C1" s="720"/>
      <c r="D1" s="720"/>
      <c r="E1" s="720"/>
      <c r="F1" s="720"/>
      <c r="G1" s="721"/>
      <c r="I1" s="722" t="s">
        <v>1761</v>
      </c>
      <c r="J1" s="722" t="s">
        <v>1762</v>
      </c>
      <c r="K1" s="722" t="s">
        <v>1762</v>
      </c>
    </row>
    <row r="2" spans="2:11" ht="14.7" thickBot="1" x14ac:dyDescent="0.6">
      <c r="B2" s="716"/>
      <c r="C2" s="717"/>
      <c r="D2" s="717"/>
      <c r="E2" s="717"/>
      <c r="F2" s="717"/>
      <c r="G2" s="718"/>
      <c r="I2" s="722"/>
      <c r="J2" s="722"/>
      <c r="K2" s="722"/>
    </row>
    <row r="3" spans="2:11" x14ac:dyDescent="0.55000000000000004">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x14ac:dyDescent="0.55000000000000004">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55000000000000004">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55000000000000004">
      <c r="B6" s="141" t="s">
        <v>1657</v>
      </c>
      <c r="C6" s="110" t="s">
        <v>68</v>
      </c>
      <c r="D6" s="110" t="s">
        <v>66</v>
      </c>
      <c r="E6" s="110" t="s">
        <v>128</v>
      </c>
      <c r="F6" s="110" t="s">
        <v>128</v>
      </c>
      <c r="G6" s="111" t="s">
        <v>69</v>
      </c>
      <c r="I6" s="376" t="str">
        <f>$I$3&amp;TEXT('3 Parameter, Plain, Unc., AFAL'!$G$153,"")</f>
        <v xml:space="preserve">Setpoint, </v>
      </c>
      <c r="J6" s="130" t="str">
        <f>"Setpoint, "</f>
        <v xml:space="preserve">Setpoint, </v>
      </c>
      <c r="K6" s="130"/>
    </row>
    <row r="7" spans="2:11" x14ac:dyDescent="0.55000000000000004">
      <c r="B7" s="141" t="s">
        <v>1657</v>
      </c>
      <c r="C7" s="110" t="s">
        <v>70</v>
      </c>
      <c r="D7" s="110" t="s">
        <v>66</v>
      </c>
      <c r="E7" s="110" t="s">
        <v>128</v>
      </c>
      <c r="F7" s="110" t="s">
        <v>128</v>
      </c>
      <c r="G7" s="111" t="s">
        <v>71</v>
      </c>
      <c r="I7" s="376" t="str">
        <f>$I$3&amp;TEXT('3 Parameter, Plain, Unc., AFAL'!$G$160,"")</f>
        <v xml:space="preserve">Setpoint, </v>
      </c>
      <c r="J7" s="130" t="str">
        <f>$J$6&amp;TEXT('Dual, Plain, AFAL'!K37,"")</f>
        <v xml:space="preserve">Setpoint, </v>
      </c>
      <c r="K7" s="130"/>
    </row>
    <row r="8" spans="2:11" x14ac:dyDescent="0.55000000000000004">
      <c r="B8" s="141" t="s">
        <v>1657</v>
      </c>
      <c r="C8" s="110" t="s">
        <v>72</v>
      </c>
      <c r="D8" s="110" t="s">
        <v>66</v>
      </c>
      <c r="E8" s="110" t="s">
        <v>128</v>
      </c>
      <c r="F8" s="110" t="s">
        <v>128</v>
      </c>
      <c r="G8" s="111" t="s">
        <v>73</v>
      </c>
      <c r="I8" s="376" t="str">
        <f>$I$3&amp;TEXT('3 Parameter, Plain, Unc., AFAL'!$G$167,"")</f>
        <v xml:space="preserve">Setpoint, </v>
      </c>
    </row>
    <row r="9" spans="2:11" x14ac:dyDescent="0.55000000000000004">
      <c r="B9" s="141" t="s">
        <v>1657</v>
      </c>
      <c r="C9" s="110" t="s">
        <v>74</v>
      </c>
      <c r="D9" s="110" t="s">
        <v>66</v>
      </c>
      <c r="E9" s="110" t="s">
        <v>128</v>
      </c>
      <c r="F9" s="110" t="s">
        <v>128</v>
      </c>
      <c r="G9" s="111" t="s">
        <v>75</v>
      </c>
    </row>
    <row r="10" spans="2:11" x14ac:dyDescent="0.55000000000000004">
      <c r="B10" s="141" t="s">
        <v>1657</v>
      </c>
      <c r="C10" s="110" t="s">
        <v>76</v>
      </c>
      <c r="D10" s="110" t="s">
        <v>66</v>
      </c>
      <c r="E10" s="110" t="s">
        <v>128</v>
      </c>
      <c r="F10" s="110" t="s">
        <v>128</v>
      </c>
      <c r="G10" s="111" t="s">
        <v>77</v>
      </c>
    </row>
    <row r="11" spans="2:11" x14ac:dyDescent="0.55000000000000004">
      <c r="B11" s="143" t="s">
        <v>1657</v>
      </c>
      <c r="C11" s="112" t="s">
        <v>78</v>
      </c>
      <c r="D11" s="112" t="s">
        <v>66</v>
      </c>
      <c r="E11" s="112" t="s">
        <v>128</v>
      </c>
      <c r="F11" s="112" t="s">
        <v>128</v>
      </c>
      <c r="G11" s="113" t="s">
        <v>79</v>
      </c>
    </row>
    <row r="12" spans="2:11" x14ac:dyDescent="0.55000000000000004">
      <c r="B12" s="141" t="s">
        <v>1658</v>
      </c>
      <c r="C12" s="133" t="s">
        <v>80</v>
      </c>
      <c r="D12" s="110" t="s">
        <v>66</v>
      </c>
      <c r="E12" s="110" t="s">
        <v>128</v>
      </c>
      <c r="F12" s="110" t="s">
        <v>128</v>
      </c>
      <c r="G12" s="109" t="s">
        <v>67</v>
      </c>
    </row>
    <row r="13" spans="2:11" x14ac:dyDescent="0.55000000000000004">
      <c r="B13" s="141" t="s">
        <v>1658</v>
      </c>
      <c r="C13" s="133" t="s">
        <v>80</v>
      </c>
      <c r="D13" s="110" t="s">
        <v>66</v>
      </c>
      <c r="E13" s="110" t="s">
        <v>128</v>
      </c>
      <c r="F13" s="110" t="s">
        <v>128</v>
      </c>
      <c r="G13" s="111" t="s">
        <v>69</v>
      </c>
    </row>
    <row r="14" spans="2:11" x14ac:dyDescent="0.55000000000000004">
      <c r="B14" s="141" t="s">
        <v>1658</v>
      </c>
      <c r="C14" s="133" t="s">
        <v>80</v>
      </c>
      <c r="D14" s="110" t="s">
        <v>66</v>
      </c>
      <c r="E14" s="110" t="s">
        <v>128</v>
      </c>
      <c r="F14" s="110" t="s">
        <v>128</v>
      </c>
      <c r="G14" s="111" t="s">
        <v>71</v>
      </c>
    </row>
    <row r="15" spans="2:11" x14ac:dyDescent="0.55000000000000004">
      <c r="B15" s="141" t="s">
        <v>1658</v>
      </c>
      <c r="C15" s="133" t="s">
        <v>80</v>
      </c>
      <c r="D15" s="110" t="s">
        <v>66</v>
      </c>
      <c r="E15" s="110" t="s">
        <v>128</v>
      </c>
      <c r="F15" s="110" t="s">
        <v>128</v>
      </c>
      <c r="G15" s="111" t="s">
        <v>73</v>
      </c>
    </row>
    <row r="16" spans="2:11" x14ac:dyDescent="0.55000000000000004">
      <c r="B16" s="141" t="s">
        <v>1658</v>
      </c>
      <c r="C16" s="133" t="s">
        <v>80</v>
      </c>
      <c r="D16" s="110" t="s">
        <v>66</v>
      </c>
      <c r="E16" s="110" t="s">
        <v>128</v>
      </c>
      <c r="F16" s="110" t="s">
        <v>128</v>
      </c>
      <c r="G16" s="111" t="s">
        <v>75</v>
      </c>
    </row>
    <row r="17" spans="2:7" x14ac:dyDescent="0.55000000000000004">
      <c r="B17" s="141" t="s">
        <v>1658</v>
      </c>
      <c r="C17" s="133" t="s">
        <v>80</v>
      </c>
      <c r="D17" s="110" t="s">
        <v>66</v>
      </c>
      <c r="E17" s="110" t="s">
        <v>128</v>
      </c>
      <c r="F17" s="110" t="s">
        <v>128</v>
      </c>
      <c r="G17" s="111" t="s">
        <v>77</v>
      </c>
    </row>
    <row r="18" spans="2:7" x14ac:dyDescent="0.55000000000000004">
      <c r="B18" s="143" t="s">
        <v>1658</v>
      </c>
      <c r="C18" s="133" t="s">
        <v>80</v>
      </c>
      <c r="D18" s="110" t="s">
        <v>66</v>
      </c>
      <c r="E18" s="110" t="s">
        <v>128</v>
      </c>
      <c r="F18" s="110" t="s">
        <v>128</v>
      </c>
      <c r="G18" s="111" t="s">
        <v>79</v>
      </c>
    </row>
    <row r="19" spans="2:7" x14ac:dyDescent="0.55000000000000004">
      <c r="B19" s="141" t="s">
        <v>1659</v>
      </c>
      <c r="C19" s="134" t="s">
        <v>81</v>
      </c>
      <c r="D19" s="108" t="s">
        <v>66</v>
      </c>
      <c r="E19" s="108" t="s">
        <v>128</v>
      </c>
      <c r="F19" s="108" t="s">
        <v>128</v>
      </c>
      <c r="G19" s="114" t="s">
        <v>82</v>
      </c>
    </row>
    <row r="20" spans="2:7" x14ac:dyDescent="0.55000000000000004">
      <c r="B20" s="141" t="s">
        <v>1659</v>
      </c>
      <c r="C20" s="106" t="s">
        <v>83</v>
      </c>
      <c r="D20" s="110" t="s">
        <v>66</v>
      </c>
      <c r="E20" s="110" t="s">
        <v>128</v>
      </c>
      <c r="F20" s="110" t="s">
        <v>128</v>
      </c>
      <c r="G20" s="107" t="s">
        <v>84</v>
      </c>
    </row>
    <row r="21" spans="2:7" x14ac:dyDescent="0.55000000000000004">
      <c r="B21" s="141" t="s">
        <v>1659</v>
      </c>
      <c r="C21" s="106" t="s">
        <v>85</v>
      </c>
      <c r="D21" s="110" t="s">
        <v>66</v>
      </c>
      <c r="E21" s="110" t="s">
        <v>128</v>
      </c>
      <c r="F21" s="110" t="s">
        <v>128</v>
      </c>
      <c r="G21" s="107" t="s">
        <v>86</v>
      </c>
    </row>
    <row r="22" spans="2:7" x14ac:dyDescent="0.55000000000000004">
      <c r="B22" s="141" t="s">
        <v>1659</v>
      </c>
      <c r="C22" s="106" t="s">
        <v>87</v>
      </c>
      <c r="D22" s="110" t="s">
        <v>66</v>
      </c>
      <c r="E22" s="110" t="s">
        <v>128</v>
      </c>
      <c r="F22" s="110" t="s">
        <v>128</v>
      </c>
      <c r="G22" s="107" t="s">
        <v>88</v>
      </c>
    </row>
    <row r="23" spans="2:7" x14ac:dyDescent="0.55000000000000004">
      <c r="B23" s="143" t="s">
        <v>1659</v>
      </c>
      <c r="C23" s="117" t="s">
        <v>89</v>
      </c>
      <c r="D23" s="112" t="s">
        <v>66</v>
      </c>
      <c r="E23" s="112" t="s">
        <v>128</v>
      </c>
      <c r="F23" s="112" t="s">
        <v>128</v>
      </c>
      <c r="G23" s="126" t="s">
        <v>90</v>
      </c>
    </row>
    <row r="24" spans="2:7" ht="49.2" x14ac:dyDescent="0.55000000000000004">
      <c r="B24" s="143" t="s">
        <v>1660</v>
      </c>
      <c r="C24" s="110" t="s">
        <v>91</v>
      </c>
      <c r="D24" s="110" t="s">
        <v>1641</v>
      </c>
      <c r="E24" s="110" t="s">
        <v>1643</v>
      </c>
      <c r="F24" s="110" t="s">
        <v>128</v>
      </c>
      <c r="G24" s="111" t="s">
        <v>92</v>
      </c>
    </row>
    <row r="25" spans="2:7" ht="24.6" x14ac:dyDescent="0.55000000000000004">
      <c r="B25" s="143" t="s">
        <v>1661</v>
      </c>
      <c r="C25" s="134" t="s">
        <v>93</v>
      </c>
      <c r="D25" s="108" t="s">
        <v>1651</v>
      </c>
      <c r="E25" s="108" t="s">
        <v>1642</v>
      </c>
      <c r="F25" s="108" t="s">
        <v>128</v>
      </c>
      <c r="G25" s="109" t="s">
        <v>94</v>
      </c>
    </row>
    <row r="26" spans="2:7" ht="24.6" x14ac:dyDescent="0.55000000000000004">
      <c r="B26" s="143" t="s">
        <v>1661</v>
      </c>
      <c r="C26" s="108" t="s">
        <v>95</v>
      </c>
      <c r="D26" s="108" t="s">
        <v>1651</v>
      </c>
      <c r="E26" s="108" t="s">
        <v>1644</v>
      </c>
      <c r="F26" s="108" t="s">
        <v>128</v>
      </c>
      <c r="G26" s="109" t="s">
        <v>96</v>
      </c>
    </row>
    <row r="27" spans="2:7" x14ac:dyDescent="0.55000000000000004">
      <c r="B27" s="143" t="s">
        <v>1764</v>
      </c>
      <c r="C27" s="108" t="s">
        <v>1765</v>
      </c>
      <c r="D27" s="108" t="s">
        <v>1766</v>
      </c>
      <c r="E27" s="108" t="s">
        <v>128</v>
      </c>
      <c r="F27" s="108" t="s">
        <v>128</v>
      </c>
      <c r="G27" s="109" t="s">
        <v>1767</v>
      </c>
    </row>
    <row r="28" spans="2:7" ht="36.9" x14ac:dyDescent="0.55000000000000004">
      <c r="B28" s="143" t="s">
        <v>1662</v>
      </c>
      <c r="C28" s="134" t="s">
        <v>97</v>
      </c>
      <c r="D28" s="108" t="s">
        <v>1787</v>
      </c>
      <c r="E28" s="108" t="s">
        <v>1788</v>
      </c>
      <c r="F28" s="108" t="s">
        <v>1645</v>
      </c>
      <c r="G28" s="109" t="s">
        <v>98</v>
      </c>
    </row>
    <row r="29" spans="2:7" ht="24.6" x14ac:dyDescent="0.55000000000000004">
      <c r="B29" s="141" t="s">
        <v>1663</v>
      </c>
      <c r="C29" s="134" t="s">
        <v>99</v>
      </c>
      <c r="D29" s="108" t="s">
        <v>100</v>
      </c>
      <c r="E29" s="108" t="s">
        <v>128</v>
      </c>
      <c r="F29" s="108" t="s">
        <v>128</v>
      </c>
      <c r="G29" s="109" t="s">
        <v>101</v>
      </c>
    </row>
    <row r="30" spans="2:7" ht="24.6" x14ac:dyDescent="0.55000000000000004">
      <c r="B30" s="141" t="s">
        <v>1663</v>
      </c>
      <c r="C30" s="133" t="s">
        <v>102</v>
      </c>
      <c r="D30" s="110" t="s">
        <v>100</v>
      </c>
      <c r="E30" s="110" t="s">
        <v>128</v>
      </c>
      <c r="F30" s="110" t="s">
        <v>128</v>
      </c>
      <c r="G30" s="111" t="s">
        <v>103</v>
      </c>
    </row>
    <row r="31" spans="2:7" ht="24.6" x14ac:dyDescent="0.55000000000000004">
      <c r="B31" s="141" t="s">
        <v>1663</v>
      </c>
      <c r="C31" s="133" t="s">
        <v>104</v>
      </c>
      <c r="D31" s="110" t="s">
        <v>100</v>
      </c>
      <c r="E31" s="110" t="s">
        <v>128</v>
      </c>
      <c r="F31" s="110" t="s">
        <v>128</v>
      </c>
      <c r="G31" s="111" t="s">
        <v>105</v>
      </c>
    </row>
    <row r="32" spans="2:7" ht="24.6" x14ac:dyDescent="0.55000000000000004">
      <c r="B32" s="141" t="s">
        <v>1663</v>
      </c>
      <c r="C32" s="133" t="s">
        <v>106</v>
      </c>
      <c r="D32" s="110" t="s">
        <v>100</v>
      </c>
      <c r="E32" s="110" t="s">
        <v>128</v>
      </c>
      <c r="F32" s="110" t="s">
        <v>128</v>
      </c>
      <c r="G32" s="111" t="s">
        <v>107</v>
      </c>
    </row>
    <row r="33" spans="2:7" ht="24.6" x14ac:dyDescent="0.55000000000000004">
      <c r="B33" s="141" t="s">
        <v>1663</v>
      </c>
      <c r="C33" s="133" t="s">
        <v>108</v>
      </c>
      <c r="D33" s="110" t="s">
        <v>100</v>
      </c>
      <c r="E33" s="110" t="s">
        <v>128</v>
      </c>
      <c r="F33" s="110" t="s">
        <v>128</v>
      </c>
      <c r="G33" s="111" t="s">
        <v>109</v>
      </c>
    </row>
    <row r="34" spans="2:7" ht="24.6" x14ac:dyDescent="0.55000000000000004">
      <c r="B34" s="141" t="s">
        <v>1663</v>
      </c>
      <c r="C34" s="133" t="s">
        <v>110</v>
      </c>
      <c r="D34" s="110" t="s">
        <v>100</v>
      </c>
      <c r="E34" s="110" t="s">
        <v>128</v>
      </c>
      <c r="F34" s="110" t="s">
        <v>128</v>
      </c>
      <c r="G34" s="111" t="s">
        <v>111</v>
      </c>
    </row>
    <row r="35" spans="2:7" ht="24.6" x14ac:dyDescent="0.55000000000000004">
      <c r="B35" s="141" t="s">
        <v>1663</v>
      </c>
      <c r="C35" s="133" t="s">
        <v>112</v>
      </c>
      <c r="D35" s="110" t="s">
        <v>100</v>
      </c>
      <c r="E35" s="110" t="s">
        <v>128</v>
      </c>
      <c r="F35" s="110" t="s">
        <v>128</v>
      </c>
      <c r="G35" s="111" t="s">
        <v>113</v>
      </c>
    </row>
    <row r="36" spans="2:7" ht="24.6" x14ac:dyDescent="0.55000000000000004">
      <c r="B36" s="141" t="s">
        <v>1663</v>
      </c>
      <c r="C36" s="133" t="s">
        <v>114</v>
      </c>
      <c r="D36" s="110" t="s">
        <v>100</v>
      </c>
      <c r="E36" s="110" t="s">
        <v>128</v>
      </c>
      <c r="F36" s="110" t="s">
        <v>128</v>
      </c>
      <c r="G36" s="111" t="s">
        <v>115</v>
      </c>
    </row>
    <row r="37" spans="2:7" ht="24.6" x14ac:dyDescent="0.55000000000000004">
      <c r="B37" s="141" t="s">
        <v>1663</v>
      </c>
      <c r="C37" s="133" t="s">
        <v>116</v>
      </c>
      <c r="D37" s="110" t="s">
        <v>100</v>
      </c>
      <c r="E37" s="110" t="s">
        <v>128</v>
      </c>
      <c r="F37" s="110" t="s">
        <v>128</v>
      </c>
      <c r="G37" s="111" t="s">
        <v>117</v>
      </c>
    </row>
    <row r="38" spans="2:7" ht="24.6" x14ac:dyDescent="0.55000000000000004">
      <c r="B38" s="141" t="s">
        <v>1663</v>
      </c>
      <c r="C38" s="133" t="s">
        <v>118</v>
      </c>
      <c r="D38" s="110" t="s">
        <v>100</v>
      </c>
      <c r="E38" s="110" t="s">
        <v>128</v>
      </c>
      <c r="F38" s="110" t="s">
        <v>128</v>
      </c>
      <c r="G38" s="111" t="s">
        <v>119</v>
      </c>
    </row>
    <row r="39" spans="2:7" ht="24.6" x14ac:dyDescent="0.55000000000000004">
      <c r="B39" s="143" t="s">
        <v>1663</v>
      </c>
      <c r="C39" s="135" t="s">
        <v>120</v>
      </c>
      <c r="D39" s="112" t="s">
        <v>100</v>
      </c>
      <c r="E39" s="112" t="s">
        <v>128</v>
      </c>
      <c r="F39" s="112" t="s">
        <v>128</v>
      </c>
      <c r="G39" s="113" t="s">
        <v>121</v>
      </c>
    </row>
    <row r="40" spans="2:7" x14ac:dyDescent="0.55000000000000004">
      <c r="B40" s="143" t="s">
        <v>1665</v>
      </c>
      <c r="C40" s="136" t="s">
        <v>122</v>
      </c>
      <c r="D40" s="115" t="s">
        <v>123</v>
      </c>
      <c r="E40" s="115" t="s">
        <v>128</v>
      </c>
      <c r="F40" s="115" t="s">
        <v>128</v>
      </c>
      <c r="G40" s="116" t="s">
        <v>124</v>
      </c>
    </row>
    <row r="41" spans="2:7" ht="24.6" x14ac:dyDescent="0.55000000000000004">
      <c r="B41" s="143" t="s">
        <v>1666</v>
      </c>
      <c r="C41" s="136">
        <v>477</v>
      </c>
      <c r="D41" s="112" t="s">
        <v>100</v>
      </c>
      <c r="E41" s="112" t="s">
        <v>128</v>
      </c>
      <c r="F41" s="112" t="s">
        <v>128</v>
      </c>
      <c r="G41" s="116" t="s">
        <v>125</v>
      </c>
    </row>
    <row r="42" spans="2:7" ht="24.6" x14ac:dyDescent="0.55000000000000004">
      <c r="B42" s="143" t="s">
        <v>1667</v>
      </c>
      <c r="C42" s="136" t="s">
        <v>126</v>
      </c>
      <c r="D42" s="115" t="s">
        <v>127</v>
      </c>
      <c r="E42" s="115" t="s">
        <v>128</v>
      </c>
      <c r="F42" s="115" t="s">
        <v>128</v>
      </c>
      <c r="G42" s="116" t="s">
        <v>128</v>
      </c>
    </row>
    <row r="43" spans="2:7" ht="24.6" x14ac:dyDescent="0.55000000000000004">
      <c r="B43" s="141" t="s">
        <v>1669</v>
      </c>
      <c r="C43" s="134" t="s">
        <v>129</v>
      </c>
      <c r="D43" s="110" t="s">
        <v>100</v>
      </c>
      <c r="E43" s="110" t="s">
        <v>128</v>
      </c>
      <c r="F43" s="110" t="s">
        <v>128</v>
      </c>
      <c r="G43" s="109" t="s">
        <v>105</v>
      </c>
    </row>
    <row r="44" spans="2:7" ht="24.6" x14ac:dyDescent="0.55000000000000004">
      <c r="B44" s="141" t="s">
        <v>1669</v>
      </c>
      <c r="C44" s="133" t="s">
        <v>130</v>
      </c>
      <c r="D44" s="110" t="s">
        <v>100</v>
      </c>
      <c r="E44" s="110" t="s">
        <v>128</v>
      </c>
      <c r="F44" s="110" t="s">
        <v>128</v>
      </c>
      <c r="G44" s="111" t="s">
        <v>131</v>
      </c>
    </row>
    <row r="45" spans="2:7" ht="24.6" x14ac:dyDescent="0.55000000000000004">
      <c r="B45" s="141" t="s">
        <v>1669</v>
      </c>
      <c r="C45" s="133" t="s">
        <v>132</v>
      </c>
      <c r="D45" s="110" t="s">
        <v>100</v>
      </c>
      <c r="E45" s="110" t="s">
        <v>128</v>
      </c>
      <c r="F45" s="110" t="s">
        <v>128</v>
      </c>
      <c r="G45" s="111" t="s">
        <v>133</v>
      </c>
    </row>
    <row r="46" spans="2:7" ht="24.6" x14ac:dyDescent="0.55000000000000004">
      <c r="B46" s="141" t="s">
        <v>1669</v>
      </c>
      <c r="C46" s="133" t="s">
        <v>134</v>
      </c>
      <c r="D46" s="110" t="s">
        <v>100</v>
      </c>
      <c r="E46" s="110" t="s">
        <v>128</v>
      </c>
      <c r="F46" s="110" t="s">
        <v>128</v>
      </c>
      <c r="G46" s="111" t="s">
        <v>107</v>
      </c>
    </row>
    <row r="47" spans="2:7" ht="24.6" x14ac:dyDescent="0.55000000000000004">
      <c r="B47" s="141" t="s">
        <v>1669</v>
      </c>
      <c r="C47" s="133" t="s">
        <v>135</v>
      </c>
      <c r="D47" s="110" t="s">
        <v>100</v>
      </c>
      <c r="E47" s="110" t="s">
        <v>128</v>
      </c>
      <c r="F47" s="110" t="s">
        <v>128</v>
      </c>
      <c r="G47" s="111" t="s">
        <v>109</v>
      </c>
    </row>
    <row r="48" spans="2:7" ht="24.6" x14ac:dyDescent="0.55000000000000004">
      <c r="B48" s="141" t="s">
        <v>1669</v>
      </c>
      <c r="C48" s="133" t="s">
        <v>136</v>
      </c>
      <c r="D48" s="110" t="s">
        <v>100</v>
      </c>
      <c r="E48" s="110" t="s">
        <v>128</v>
      </c>
      <c r="F48" s="110" t="s">
        <v>128</v>
      </c>
      <c r="G48" s="111" t="s">
        <v>137</v>
      </c>
    </row>
    <row r="49" spans="2:7" ht="24.6" x14ac:dyDescent="0.55000000000000004">
      <c r="B49" s="141" t="s">
        <v>1669</v>
      </c>
      <c r="C49" s="133" t="s">
        <v>138</v>
      </c>
      <c r="D49" s="110" t="s">
        <v>100</v>
      </c>
      <c r="E49" s="110" t="s">
        <v>128</v>
      </c>
      <c r="F49" s="110" t="s">
        <v>128</v>
      </c>
      <c r="G49" s="111" t="s">
        <v>113</v>
      </c>
    </row>
    <row r="50" spans="2:7" ht="24.6" x14ac:dyDescent="0.55000000000000004">
      <c r="B50" s="141" t="s">
        <v>1669</v>
      </c>
      <c r="C50" s="133" t="s">
        <v>139</v>
      </c>
      <c r="D50" s="110" t="s">
        <v>100</v>
      </c>
      <c r="E50" s="110" t="s">
        <v>128</v>
      </c>
      <c r="F50" s="110" t="s">
        <v>128</v>
      </c>
      <c r="G50" s="111" t="s">
        <v>115</v>
      </c>
    </row>
    <row r="51" spans="2:7" ht="24.6" x14ac:dyDescent="0.55000000000000004">
      <c r="B51" s="141" t="s">
        <v>1669</v>
      </c>
      <c r="C51" s="133" t="s">
        <v>140</v>
      </c>
      <c r="D51" s="110" t="s">
        <v>100</v>
      </c>
      <c r="E51" s="110" t="s">
        <v>128</v>
      </c>
      <c r="F51" s="110" t="s">
        <v>128</v>
      </c>
      <c r="G51" s="111" t="s">
        <v>117</v>
      </c>
    </row>
    <row r="52" spans="2:7" ht="24.6" x14ac:dyDescent="0.55000000000000004">
      <c r="B52" s="141" t="s">
        <v>1669</v>
      </c>
      <c r="C52" s="133" t="s">
        <v>141</v>
      </c>
      <c r="D52" s="110" t="s">
        <v>100</v>
      </c>
      <c r="E52" s="110" t="s">
        <v>128</v>
      </c>
      <c r="F52" s="110" t="s">
        <v>128</v>
      </c>
      <c r="G52" s="111" t="s">
        <v>142</v>
      </c>
    </row>
    <row r="53" spans="2:7" ht="24.6" x14ac:dyDescent="0.55000000000000004">
      <c r="B53" s="143" t="s">
        <v>1669</v>
      </c>
      <c r="C53" s="135" t="s">
        <v>143</v>
      </c>
      <c r="D53" s="112" t="s">
        <v>100</v>
      </c>
      <c r="E53" s="112" t="s">
        <v>128</v>
      </c>
      <c r="F53" s="112" t="s">
        <v>128</v>
      </c>
      <c r="G53" s="113" t="s">
        <v>144</v>
      </c>
    </row>
    <row r="54" spans="2:7" ht="24.6" x14ac:dyDescent="0.55000000000000004">
      <c r="B54" s="141" t="s">
        <v>1668</v>
      </c>
      <c r="C54" s="134" t="s">
        <v>145</v>
      </c>
      <c r="D54" s="108" t="s">
        <v>127</v>
      </c>
      <c r="E54" s="108" t="s">
        <v>128</v>
      </c>
      <c r="F54" s="108" t="s">
        <v>128</v>
      </c>
      <c r="G54" s="109" t="s">
        <v>107</v>
      </c>
    </row>
    <row r="55" spans="2:7" ht="24.6" x14ac:dyDescent="0.55000000000000004">
      <c r="B55" s="141" t="s">
        <v>1668</v>
      </c>
      <c r="C55" s="133" t="s">
        <v>146</v>
      </c>
      <c r="D55" s="110" t="s">
        <v>127</v>
      </c>
      <c r="E55" s="110" t="s">
        <v>128</v>
      </c>
      <c r="F55" s="110" t="s">
        <v>128</v>
      </c>
      <c r="G55" s="111" t="s">
        <v>109</v>
      </c>
    </row>
    <row r="56" spans="2:7" ht="24.6" x14ac:dyDescent="0.55000000000000004">
      <c r="B56" s="141" t="s">
        <v>1668</v>
      </c>
      <c r="C56" s="133" t="s">
        <v>147</v>
      </c>
      <c r="D56" s="110" t="s">
        <v>127</v>
      </c>
      <c r="E56" s="110" t="s">
        <v>128</v>
      </c>
      <c r="F56" s="110" t="s">
        <v>128</v>
      </c>
      <c r="G56" s="111" t="s">
        <v>137</v>
      </c>
    </row>
    <row r="57" spans="2:7" ht="24.6" x14ac:dyDescent="0.55000000000000004">
      <c r="B57" s="141" t="s">
        <v>1668</v>
      </c>
      <c r="C57" s="133" t="s">
        <v>148</v>
      </c>
      <c r="D57" s="110" t="s">
        <v>127</v>
      </c>
      <c r="E57" s="110" t="s">
        <v>128</v>
      </c>
      <c r="F57" s="110" t="s">
        <v>128</v>
      </c>
      <c r="G57" s="111" t="s">
        <v>149</v>
      </c>
    </row>
    <row r="58" spans="2:7" ht="24.6" x14ac:dyDescent="0.55000000000000004">
      <c r="B58" s="141" t="s">
        <v>1668</v>
      </c>
      <c r="C58" s="133" t="s">
        <v>150</v>
      </c>
      <c r="D58" s="110" t="s">
        <v>127</v>
      </c>
      <c r="E58" s="110" t="s">
        <v>128</v>
      </c>
      <c r="F58" s="110" t="s">
        <v>128</v>
      </c>
      <c r="G58" s="111" t="s">
        <v>151</v>
      </c>
    </row>
    <row r="59" spans="2:7" ht="24.6" x14ac:dyDescent="0.55000000000000004">
      <c r="B59" s="141" t="s">
        <v>1668</v>
      </c>
      <c r="C59" s="133" t="s">
        <v>152</v>
      </c>
      <c r="D59" s="110" t="s">
        <v>127</v>
      </c>
      <c r="E59" s="110" t="s">
        <v>128</v>
      </c>
      <c r="F59" s="110" t="s">
        <v>128</v>
      </c>
      <c r="G59" s="111" t="s">
        <v>153</v>
      </c>
    </row>
    <row r="60" spans="2:7" ht="24.6" x14ac:dyDescent="0.55000000000000004">
      <c r="B60" s="143" t="s">
        <v>1668</v>
      </c>
      <c r="C60" s="135" t="s">
        <v>154</v>
      </c>
      <c r="D60" s="112" t="s">
        <v>127</v>
      </c>
      <c r="E60" s="112" t="s">
        <v>128</v>
      </c>
      <c r="F60" s="112" t="s">
        <v>128</v>
      </c>
      <c r="G60" s="113" t="s">
        <v>75</v>
      </c>
    </row>
    <row r="61" spans="2:7" x14ac:dyDescent="0.55000000000000004">
      <c r="B61" s="143" t="s">
        <v>1664</v>
      </c>
      <c r="C61" s="136" t="s">
        <v>155</v>
      </c>
      <c r="D61" s="115" t="s">
        <v>123</v>
      </c>
      <c r="E61" s="115" t="s">
        <v>128</v>
      </c>
      <c r="F61" s="115" t="s">
        <v>128</v>
      </c>
      <c r="G61" s="116" t="s">
        <v>124</v>
      </c>
    </row>
    <row r="62" spans="2:7" ht="24.6" x14ac:dyDescent="0.55000000000000004">
      <c r="B62" s="141" t="s">
        <v>1670</v>
      </c>
      <c r="C62" s="134" t="s">
        <v>156</v>
      </c>
      <c r="D62" s="108" t="s">
        <v>1646</v>
      </c>
      <c r="E62" s="108" t="s">
        <v>1789</v>
      </c>
      <c r="F62" s="108" t="s">
        <v>128</v>
      </c>
      <c r="G62" s="109" t="s">
        <v>157</v>
      </c>
    </row>
    <row r="63" spans="2:7" ht="24.6" x14ac:dyDescent="0.55000000000000004">
      <c r="B63" s="144" t="s">
        <v>1671</v>
      </c>
      <c r="C63" s="134">
        <v>490</v>
      </c>
      <c r="D63" s="108" t="s">
        <v>100</v>
      </c>
      <c r="E63" s="108" t="s">
        <v>128</v>
      </c>
      <c r="F63" s="108" t="s">
        <v>128</v>
      </c>
      <c r="G63" s="109" t="s">
        <v>128</v>
      </c>
    </row>
    <row r="64" spans="2:7" ht="24.6" x14ac:dyDescent="0.55000000000000004">
      <c r="B64" s="143" t="s">
        <v>1671</v>
      </c>
      <c r="C64" s="135" t="s">
        <v>2504</v>
      </c>
      <c r="D64" s="112" t="s">
        <v>100</v>
      </c>
      <c r="E64" s="112" t="s">
        <v>128</v>
      </c>
      <c r="F64" s="112" t="s">
        <v>128</v>
      </c>
      <c r="G64" s="113" t="s">
        <v>128</v>
      </c>
    </row>
    <row r="65" spans="2:7" ht="24.6" x14ac:dyDescent="0.55000000000000004">
      <c r="B65" s="141" t="s">
        <v>1672</v>
      </c>
      <c r="C65" s="134" t="s">
        <v>158</v>
      </c>
      <c r="D65" s="108" t="s">
        <v>100</v>
      </c>
      <c r="E65" s="108" t="s">
        <v>128</v>
      </c>
      <c r="F65" s="108" t="s">
        <v>128</v>
      </c>
      <c r="G65" s="109" t="s">
        <v>159</v>
      </c>
    </row>
    <row r="66" spans="2:7" ht="24.6" x14ac:dyDescent="0.55000000000000004">
      <c r="B66" s="141" t="s">
        <v>1672</v>
      </c>
      <c r="C66" s="133" t="s">
        <v>160</v>
      </c>
      <c r="D66" s="110" t="s">
        <v>100</v>
      </c>
      <c r="E66" s="110" t="s">
        <v>128</v>
      </c>
      <c r="F66" s="110" t="s">
        <v>128</v>
      </c>
      <c r="G66" s="111" t="s">
        <v>151</v>
      </c>
    </row>
    <row r="67" spans="2:7" ht="24.6" x14ac:dyDescent="0.55000000000000004">
      <c r="B67" s="141" t="s">
        <v>1672</v>
      </c>
      <c r="C67" s="133" t="s">
        <v>161</v>
      </c>
      <c r="D67" s="110" t="s">
        <v>100</v>
      </c>
      <c r="E67" s="110" t="s">
        <v>128</v>
      </c>
      <c r="F67" s="110" t="s">
        <v>128</v>
      </c>
      <c r="G67" s="111" t="s">
        <v>153</v>
      </c>
    </row>
    <row r="68" spans="2:7" ht="24.6" x14ac:dyDescent="0.55000000000000004">
      <c r="B68" s="141" t="s">
        <v>1672</v>
      </c>
      <c r="C68" s="133" t="s">
        <v>162</v>
      </c>
      <c r="D68" s="110" t="s">
        <v>100</v>
      </c>
      <c r="E68" s="110" t="s">
        <v>128</v>
      </c>
      <c r="F68" s="110" t="s">
        <v>128</v>
      </c>
      <c r="G68" s="111" t="s">
        <v>75</v>
      </c>
    </row>
    <row r="69" spans="2:7" ht="24.6" x14ac:dyDescent="0.55000000000000004">
      <c r="B69" s="141" t="s">
        <v>1672</v>
      </c>
      <c r="C69" s="133" t="s">
        <v>163</v>
      </c>
      <c r="D69" s="110" t="s">
        <v>100</v>
      </c>
      <c r="E69" s="110" t="s">
        <v>128</v>
      </c>
      <c r="F69" s="110" t="s">
        <v>128</v>
      </c>
      <c r="G69" s="111" t="s">
        <v>164</v>
      </c>
    </row>
    <row r="70" spans="2:7" ht="24.6" x14ac:dyDescent="0.55000000000000004">
      <c r="B70" s="143" t="s">
        <v>1672</v>
      </c>
      <c r="C70" s="135" t="s">
        <v>165</v>
      </c>
      <c r="D70" s="112" t="s">
        <v>100</v>
      </c>
      <c r="E70" s="112" t="s">
        <v>128</v>
      </c>
      <c r="F70" s="112" t="s">
        <v>128</v>
      </c>
      <c r="G70" s="113" t="s">
        <v>166</v>
      </c>
    </row>
    <row r="71" spans="2:7" x14ac:dyDescent="0.55000000000000004">
      <c r="B71" s="141" t="s">
        <v>1673</v>
      </c>
      <c r="C71" s="133" t="s">
        <v>2508</v>
      </c>
      <c r="D71" s="110" t="s">
        <v>2512</v>
      </c>
      <c r="E71" s="110" t="s">
        <v>128</v>
      </c>
      <c r="F71" s="110" t="s">
        <v>128</v>
      </c>
      <c r="G71" s="111" t="s">
        <v>197</v>
      </c>
    </row>
    <row r="72" spans="2:7" x14ac:dyDescent="0.55000000000000004">
      <c r="B72" s="141" t="s">
        <v>1673</v>
      </c>
      <c r="C72" s="133" t="s">
        <v>2509</v>
      </c>
      <c r="D72" s="110" t="s">
        <v>175</v>
      </c>
      <c r="E72" s="110" t="s">
        <v>128</v>
      </c>
      <c r="F72" s="110" t="s">
        <v>128</v>
      </c>
      <c r="G72" s="111" t="s">
        <v>197</v>
      </c>
    </row>
    <row r="73" spans="2:7" x14ac:dyDescent="0.55000000000000004">
      <c r="B73" s="141" t="s">
        <v>1673</v>
      </c>
      <c r="C73" s="133" t="s">
        <v>2510</v>
      </c>
      <c r="D73" s="110" t="s">
        <v>2512</v>
      </c>
      <c r="E73" s="110" t="s">
        <v>128</v>
      </c>
      <c r="F73" s="110" t="s">
        <v>128</v>
      </c>
      <c r="G73" s="111" t="s">
        <v>211</v>
      </c>
    </row>
    <row r="74" spans="2:7" x14ac:dyDescent="0.55000000000000004">
      <c r="B74" s="141" t="s">
        <v>1673</v>
      </c>
      <c r="C74" s="133" t="s">
        <v>167</v>
      </c>
      <c r="D74" s="110" t="s">
        <v>168</v>
      </c>
      <c r="E74" s="110" t="s">
        <v>128</v>
      </c>
      <c r="F74" s="110" t="s">
        <v>128</v>
      </c>
      <c r="G74" s="111" t="s">
        <v>169</v>
      </c>
    </row>
    <row r="75" spans="2:7" x14ac:dyDescent="0.55000000000000004">
      <c r="B75" s="141" t="s">
        <v>1673</v>
      </c>
      <c r="C75" s="133" t="s">
        <v>2511</v>
      </c>
      <c r="D75" s="110" t="s">
        <v>175</v>
      </c>
      <c r="E75" s="110" t="s">
        <v>128</v>
      </c>
      <c r="F75" s="110" t="s">
        <v>128</v>
      </c>
      <c r="G75" s="111" t="s">
        <v>169</v>
      </c>
    </row>
    <row r="76" spans="2:7" x14ac:dyDescent="0.55000000000000004">
      <c r="B76" s="141" t="s">
        <v>1673</v>
      </c>
      <c r="C76" s="133" t="s">
        <v>170</v>
      </c>
      <c r="D76" s="110" t="s">
        <v>168</v>
      </c>
      <c r="E76" s="110" t="s">
        <v>128</v>
      </c>
      <c r="F76" s="110" t="s">
        <v>128</v>
      </c>
      <c r="G76" s="111" t="s">
        <v>171</v>
      </c>
    </row>
    <row r="77" spans="2:7" x14ac:dyDescent="0.55000000000000004">
      <c r="B77" s="141" t="s">
        <v>1673</v>
      </c>
      <c r="C77" s="133" t="s">
        <v>172</v>
      </c>
      <c r="D77" s="110" t="s">
        <v>168</v>
      </c>
      <c r="E77" s="110" t="s">
        <v>128</v>
      </c>
      <c r="F77" s="110" t="s">
        <v>128</v>
      </c>
      <c r="G77" s="111" t="s">
        <v>173</v>
      </c>
    </row>
    <row r="78" spans="2:7" x14ac:dyDescent="0.55000000000000004">
      <c r="B78" s="141" t="s">
        <v>1673</v>
      </c>
      <c r="C78" s="133" t="s">
        <v>174</v>
      </c>
      <c r="D78" s="110" t="s">
        <v>175</v>
      </c>
      <c r="E78" s="110" t="s">
        <v>128</v>
      </c>
      <c r="F78" s="110" t="s">
        <v>128</v>
      </c>
      <c r="G78" s="111" t="s">
        <v>173</v>
      </c>
    </row>
    <row r="79" spans="2:7" x14ac:dyDescent="0.55000000000000004">
      <c r="B79" s="141" t="s">
        <v>1673</v>
      </c>
      <c r="C79" s="133" t="s">
        <v>176</v>
      </c>
      <c r="D79" s="110" t="s">
        <v>168</v>
      </c>
      <c r="E79" s="110" t="s">
        <v>128</v>
      </c>
      <c r="F79" s="110" t="s">
        <v>128</v>
      </c>
      <c r="G79" s="111" t="s">
        <v>177</v>
      </c>
    </row>
    <row r="80" spans="2:7" x14ac:dyDescent="0.55000000000000004">
      <c r="B80" s="141" t="s">
        <v>1673</v>
      </c>
      <c r="C80" s="133" t="s">
        <v>178</v>
      </c>
      <c r="D80" s="110" t="s">
        <v>168</v>
      </c>
      <c r="E80" s="110" t="s">
        <v>128</v>
      </c>
      <c r="F80" s="110" t="s">
        <v>128</v>
      </c>
      <c r="G80" s="111" t="s">
        <v>179</v>
      </c>
    </row>
    <row r="81" spans="2:7" x14ac:dyDescent="0.55000000000000004">
      <c r="B81" s="141" t="s">
        <v>1673</v>
      </c>
      <c r="C81" s="133" t="s">
        <v>180</v>
      </c>
      <c r="D81" s="110" t="s">
        <v>168</v>
      </c>
      <c r="E81" s="110" t="s">
        <v>128</v>
      </c>
      <c r="F81" s="110" t="s">
        <v>128</v>
      </c>
      <c r="G81" s="111" t="s">
        <v>181</v>
      </c>
    </row>
    <row r="82" spans="2:7" x14ac:dyDescent="0.55000000000000004">
      <c r="B82" s="141" t="s">
        <v>1673</v>
      </c>
      <c r="C82" s="133" t="s">
        <v>182</v>
      </c>
      <c r="D82" s="110" t="s">
        <v>168</v>
      </c>
      <c r="E82" s="110" t="s">
        <v>128</v>
      </c>
      <c r="F82" s="110" t="s">
        <v>128</v>
      </c>
      <c r="G82" s="111" t="s">
        <v>183</v>
      </c>
    </row>
    <row r="83" spans="2:7" x14ac:dyDescent="0.55000000000000004">
      <c r="B83" s="141" t="s">
        <v>1673</v>
      </c>
      <c r="C83" s="133" t="s">
        <v>184</v>
      </c>
      <c r="D83" s="110" t="s">
        <v>168</v>
      </c>
      <c r="E83" s="110" t="s">
        <v>128</v>
      </c>
      <c r="F83" s="110" t="s">
        <v>128</v>
      </c>
      <c r="G83" s="111" t="s">
        <v>185</v>
      </c>
    </row>
    <row r="84" spans="2:7" x14ac:dyDescent="0.55000000000000004">
      <c r="B84" s="141" t="s">
        <v>1673</v>
      </c>
      <c r="C84" s="133" t="s">
        <v>186</v>
      </c>
      <c r="D84" s="110" t="s">
        <v>168</v>
      </c>
      <c r="E84" s="110" t="s">
        <v>128</v>
      </c>
      <c r="F84" s="110" t="s">
        <v>128</v>
      </c>
      <c r="G84" s="111" t="s">
        <v>187</v>
      </c>
    </row>
    <row r="85" spans="2:7" x14ac:dyDescent="0.55000000000000004">
      <c r="B85" s="141" t="s">
        <v>1673</v>
      </c>
      <c r="C85" s="133" t="s">
        <v>188</v>
      </c>
      <c r="D85" s="110" t="s">
        <v>175</v>
      </c>
      <c r="E85" s="110" t="s">
        <v>128</v>
      </c>
      <c r="F85" s="110" t="s">
        <v>128</v>
      </c>
      <c r="G85" s="111" t="s">
        <v>187</v>
      </c>
    </row>
    <row r="86" spans="2:7" x14ac:dyDescent="0.55000000000000004">
      <c r="B86" s="141" t="s">
        <v>1673</v>
      </c>
      <c r="C86" s="133" t="s">
        <v>189</v>
      </c>
      <c r="D86" s="110" t="s">
        <v>168</v>
      </c>
      <c r="E86" s="110" t="s">
        <v>128</v>
      </c>
      <c r="F86" s="110" t="s">
        <v>128</v>
      </c>
      <c r="G86" s="111" t="s">
        <v>190</v>
      </c>
    </row>
    <row r="87" spans="2:7" x14ac:dyDescent="0.55000000000000004">
      <c r="B87" s="141" t="s">
        <v>1673</v>
      </c>
      <c r="C87" s="133" t="s">
        <v>191</v>
      </c>
      <c r="D87" s="110" t="s">
        <v>168</v>
      </c>
      <c r="E87" s="110" t="s">
        <v>128</v>
      </c>
      <c r="F87" s="110" t="s">
        <v>128</v>
      </c>
      <c r="G87" s="111" t="s">
        <v>192</v>
      </c>
    </row>
    <row r="88" spans="2:7" x14ac:dyDescent="0.55000000000000004">
      <c r="B88" s="143" t="s">
        <v>1673</v>
      </c>
      <c r="C88" s="135" t="s">
        <v>193</v>
      </c>
      <c r="D88" s="112" t="s">
        <v>168</v>
      </c>
      <c r="E88" s="112" t="s">
        <v>128</v>
      </c>
      <c r="F88" s="112" t="s">
        <v>128</v>
      </c>
      <c r="G88" s="113" t="s">
        <v>194</v>
      </c>
    </row>
    <row r="89" spans="2:7" x14ac:dyDescent="0.55000000000000004">
      <c r="B89" s="141" t="s">
        <v>1674</v>
      </c>
      <c r="C89" s="134" t="s">
        <v>195</v>
      </c>
      <c r="D89" s="108" t="s">
        <v>196</v>
      </c>
      <c r="E89" s="108" t="s">
        <v>128</v>
      </c>
      <c r="F89" s="108" t="s">
        <v>128</v>
      </c>
      <c r="G89" s="109" t="s">
        <v>197</v>
      </c>
    </row>
    <row r="90" spans="2:7" x14ac:dyDescent="0.55000000000000004">
      <c r="B90" s="141" t="s">
        <v>1674</v>
      </c>
      <c r="C90" s="133" t="s">
        <v>198</v>
      </c>
      <c r="D90" s="110" t="s">
        <v>196</v>
      </c>
      <c r="E90" s="110" t="s">
        <v>128</v>
      </c>
      <c r="F90" s="110" t="s">
        <v>128</v>
      </c>
      <c r="G90" s="111" t="s">
        <v>169</v>
      </c>
    </row>
    <row r="91" spans="2:7" x14ac:dyDescent="0.55000000000000004">
      <c r="B91" s="141" t="s">
        <v>1674</v>
      </c>
      <c r="C91" s="133" t="s">
        <v>199</v>
      </c>
      <c r="D91" s="110" t="s">
        <v>196</v>
      </c>
      <c r="E91" s="110" t="s">
        <v>128</v>
      </c>
      <c r="F91" s="110" t="s">
        <v>128</v>
      </c>
      <c r="G91" s="111" t="s">
        <v>173</v>
      </c>
    </row>
    <row r="92" spans="2:7" x14ac:dyDescent="0.55000000000000004">
      <c r="B92" s="141" t="s">
        <v>1674</v>
      </c>
      <c r="C92" s="133" t="s">
        <v>200</v>
      </c>
      <c r="D92" s="110" t="s">
        <v>196</v>
      </c>
      <c r="E92" s="110" t="s">
        <v>128</v>
      </c>
      <c r="F92" s="110" t="s">
        <v>128</v>
      </c>
      <c r="G92" s="111" t="s">
        <v>179</v>
      </c>
    </row>
    <row r="93" spans="2:7" x14ac:dyDescent="0.55000000000000004">
      <c r="B93" s="141" t="s">
        <v>1674</v>
      </c>
      <c r="C93" s="133" t="s">
        <v>201</v>
      </c>
      <c r="D93" s="110" t="s">
        <v>196</v>
      </c>
      <c r="E93" s="110" t="s">
        <v>128</v>
      </c>
      <c r="F93" s="110" t="s">
        <v>128</v>
      </c>
      <c r="G93" s="111" t="s">
        <v>202</v>
      </c>
    </row>
    <row r="94" spans="2:7" x14ac:dyDescent="0.55000000000000004">
      <c r="B94" s="141" t="s">
        <v>1674</v>
      </c>
      <c r="C94" s="133" t="s">
        <v>203</v>
      </c>
      <c r="D94" s="110" t="s">
        <v>196</v>
      </c>
      <c r="E94" s="110" t="s">
        <v>128</v>
      </c>
      <c r="F94" s="110" t="s">
        <v>128</v>
      </c>
      <c r="G94" s="111" t="s">
        <v>187</v>
      </c>
    </row>
    <row r="95" spans="2:7" x14ac:dyDescent="0.55000000000000004">
      <c r="B95" s="141" t="s">
        <v>1674</v>
      </c>
      <c r="C95" s="133" t="s">
        <v>204</v>
      </c>
      <c r="D95" s="110" t="s">
        <v>196</v>
      </c>
      <c r="E95" s="110" t="s">
        <v>128</v>
      </c>
      <c r="F95" s="110" t="s">
        <v>128</v>
      </c>
      <c r="G95" s="111" t="s">
        <v>205</v>
      </c>
    </row>
    <row r="96" spans="2:7" x14ac:dyDescent="0.55000000000000004">
      <c r="B96" s="141" t="s">
        <v>1674</v>
      </c>
      <c r="C96" s="133" t="s">
        <v>206</v>
      </c>
      <c r="D96" s="110" t="s">
        <v>196</v>
      </c>
      <c r="E96" s="110" t="s">
        <v>128</v>
      </c>
      <c r="F96" s="110" t="s">
        <v>128</v>
      </c>
      <c r="G96" s="111" t="s">
        <v>207</v>
      </c>
    </row>
    <row r="97" spans="2:7" x14ac:dyDescent="0.55000000000000004">
      <c r="B97" s="141" t="s">
        <v>1674</v>
      </c>
      <c r="C97" s="133" t="s">
        <v>208</v>
      </c>
      <c r="D97" s="110" t="s">
        <v>196</v>
      </c>
      <c r="E97" s="110" t="s">
        <v>128</v>
      </c>
      <c r="F97" s="110" t="s">
        <v>128</v>
      </c>
      <c r="G97" s="111" t="s">
        <v>209</v>
      </c>
    </row>
    <row r="98" spans="2:7" x14ac:dyDescent="0.55000000000000004">
      <c r="B98" s="141" t="s">
        <v>1674</v>
      </c>
      <c r="C98" s="133" t="s">
        <v>210</v>
      </c>
      <c r="D98" s="110" t="s">
        <v>196</v>
      </c>
      <c r="E98" s="110" t="s">
        <v>128</v>
      </c>
      <c r="F98" s="110" t="s">
        <v>128</v>
      </c>
      <c r="G98" s="111" t="s">
        <v>211</v>
      </c>
    </row>
    <row r="99" spans="2:7" x14ac:dyDescent="0.55000000000000004">
      <c r="B99" s="141" t="s">
        <v>1674</v>
      </c>
      <c r="C99" s="133" t="s">
        <v>212</v>
      </c>
      <c r="D99" s="110" t="s">
        <v>196</v>
      </c>
      <c r="E99" s="110" t="s">
        <v>128</v>
      </c>
      <c r="F99" s="110" t="s">
        <v>128</v>
      </c>
      <c r="G99" s="111" t="s">
        <v>171</v>
      </c>
    </row>
    <row r="100" spans="2:7" x14ac:dyDescent="0.55000000000000004">
      <c r="B100" s="141" t="s">
        <v>1674</v>
      </c>
      <c r="C100" s="133" t="s">
        <v>213</v>
      </c>
      <c r="D100" s="110" t="s">
        <v>196</v>
      </c>
      <c r="E100" s="110" t="s">
        <v>128</v>
      </c>
      <c r="F100" s="110" t="s">
        <v>128</v>
      </c>
      <c r="G100" s="111" t="s">
        <v>177</v>
      </c>
    </row>
    <row r="101" spans="2:7" x14ac:dyDescent="0.55000000000000004">
      <c r="B101" s="143" t="s">
        <v>1674</v>
      </c>
      <c r="C101" s="135" t="s">
        <v>214</v>
      </c>
      <c r="D101" s="112" t="s">
        <v>196</v>
      </c>
      <c r="E101" s="112" t="s">
        <v>128</v>
      </c>
      <c r="F101" s="112" t="s">
        <v>128</v>
      </c>
      <c r="G101" s="113" t="s">
        <v>181</v>
      </c>
    </row>
    <row r="102" spans="2:7" x14ac:dyDescent="0.55000000000000004">
      <c r="B102" s="141" t="s">
        <v>1675</v>
      </c>
      <c r="C102" s="134" t="s">
        <v>215</v>
      </c>
      <c r="D102" s="108" t="s">
        <v>175</v>
      </c>
      <c r="E102" s="108" t="s">
        <v>128</v>
      </c>
      <c r="F102" s="108" t="s">
        <v>128</v>
      </c>
      <c r="G102" s="109" t="s">
        <v>216</v>
      </c>
    </row>
    <row r="103" spans="2:7" x14ac:dyDescent="0.55000000000000004">
      <c r="B103" s="141" t="s">
        <v>1675</v>
      </c>
      <c r="C103" s="133" t="s">
        <v>217</v>
      </c>
      <c r="D103" s="110" t="s">
        <v>175</v>
      </c>
      <c r="E103" s="110" t="s">
        <v>128</v>
      </c>
      <c r="F103" s="110" t="s">
        <v>128</v>
      </c>
      <c r="G103" s="111" t="s">
        <v>216</v>
      </c>
    </row>
    <row r="104" spans="2:7" x14ac:dyDescent="0.55000000000000004">
      <c r="B104" s="141" t="s">
        <v>1675</v>
      </c>
      <c r="C104" s="133" t="s">
        <v>218</v>
      </c>
      <c r="D104" s="110" t="s">
        <v>175</v>
      </c>
      <c r="E104" s="110" t="s">
        <v>128</v>
      </c>
      <c r="F104" s="110" t="s">
        <v>128</v>
      </c>
      <c r="G104" s="111" t="s">
        <v>219</v>
      </c>
    </row>
    <row r="105" spans="2:7" x14ac:dyDescent="0.55000000000000004">
      <c r="B105" s="141" t="s">
        <v>1675</v>
      </c>
      <c r="C105" s="133" t="s">
        <v>220</v>
      </c>
      <c r="D105" s="110" t="s">
        <v>175</v>
      </c>
      <c r="E105" s="110" t="s">
        <v>128</v>
      </c>
      <c r="F105" s="110" t="s">
        <v>128</v>
      </c>
      <c r="G105" s="111" t="s">
        <v>219</v>
      </c>
    </row>
    <row r="106" spans="2:7" x14ac:dyDescent="0.55000000000000004">
      <c r="B106" s="141" t="s">
        <v>1675</v>
      </c>
      <c r="C106" s="133" t="s">
        <v>221</v>
      </c>
      <c r="D106" s="110" t="s">
        <v>175</v>
      </c>
      <c r="E106" s="110" t="s">
        <v>128</v>
      </c>
      <c r="F106" s="110" t="s">
        <v>128</v>
      </c>
      <c r="G106" s="111" t="s">
        <v>192</v>
      </c>
    </row>
    <row r="107" spans="2:7" x14ac:dyDescent="0.55000000000000004">
      <c r="B107" s="141" t="s">
        <v>1675</v>
      </c>
      <c r="C107" s="133" t="s">
        <v>222</v>
      </c>
      <c r="D107" s="110" t="s">
        <v>175</v>
      </c>
      <c r="E107" s="110" t="s">
        <v>128</v>
      </c>
      <c r="F107" s="110" t="s">
        <v>128</v>
      </c>
      <c r="G107" s="111" t="s">
        <v>192</v>
      </c>
    </row>
    <row r="108" spans="2:7" x14ac:dyDescent="0.55000000000000004">
      <c r="B108" s="141" t="s">
        <v>1675</v>
      </c>
      <c r="C108" s="133" t="s">
        <v>223</v>
      </c>
      <c r="D108" s="110" t="s">
        <v>175</v>
      </c>
      <c r="E108" s="110" t="s">
        <v>128</v>
      </c>
      <c r="F108" s="110" t="s">
        <v>128</v>
      </c>
      <c r="G108" s="111" t="s">
        <v>224</v>
      </c>
    </row>
    <row r="109" spans="2:7" x14ac:dyDescent="0.55000000000000004">
      <c r="B109" s="141" t="s">
        <v>1675</v>
      </c>
      <c r="C109" s="133" t="s">
        <v>225</v>
      </c>
      <c r="D109" s="110" t="s">
        <v>175</v>
      </c>
      <c r="E109" s="110" t="s">
        <v>128</v>
      </c>
      <c r="F109" s="110" t="s">
        <v>128</v>
      </c>
      <c r="G109" s="111" t="s">
        <v>224</v>
      </c>
    </row>
    <row r="110" spans="2:7" x14ac:dyDescent="0.55000000000000004">
      <c r="B110" s="141" t="s">
        <v>1675</v>
      </c>
      <c r="C110" s="133" t="s">
        <v>226</v>
      </c>
      <c r="D110" s="110" t="s">
        <v>175</v>
      </c>
      <c r="E110" s="110" t="s">
        <v>128</v>
      </c>
      <c r="F110" s="110" t="s">
        <v>128</v>
      </c>
      <c r="G110" s="111" t="s">
        <v>227</v>
      </c>
    </row>
    <row r="111" spans="2:7" x14ac:dyDescent="0.55000000000000004">
      <c r="B111" s="141" t="s">
        <v>1675</v>
      </c>
      <c r="C111" s="133" t="s">
        <v>228</v>
      </c>
      <c r="D111" s="110" t="s">
        <v>175</v>
      </c>
      <c r="E111" s="110" t="s">
        <v>128</v>
      </c>
      <c r="F111" s="110" t="s">
        <v>128</v>
      </c>
      <c r="G111" s="111" t="s">
        <v>227</v>
      </c>
    </row>
    <row r="112" spans="2:7" x14ac:dyDescent="0.55000000000000004">
      <c r="B112" s="141" t="s">
        <v>1675</v>
      </c>
      <c r="C112" s="133" t="s">
        <v>229</v>
      </c>
      <c r="D112" s="110" t="s">
        <v>175</v>
      </c>
      <c r="E112" s="110" t="s">
        <v>128</v>
      </c>
      <c r="F112" s="110" t="s">
        <v>128</v>
      </c>
      <c r="G112" s="111" t="s">
        <v>194</v>
      </c>
    </row>
    <row r="113" spans="2:7" x14ac:dyDescent="0.55000000000000004">
      <c r="B113" s="141" t="s">
        <v>1675</v>
      </c>
      <c r="C113" s="133" t="s">
        <v>230</v>
      </c>
      <c r="D113" s="110" t="s">
        <v>175</v>
      </c>
      <c r="E113" s="110" t="s">
        <v>128</v>
      </c>
      <c r="F113" s="110" t="s">
        <v>128</v>
      </c>
      <c r="G113" s="111" t="s">
        <v>194</v>
      </c>
    </row>
    <row r="114" spans="2:7" x14ac:dyDescent="0.55000000000000004">
      <c r="B114" s="141" t="s">
        <v>1675</v>
      </c>
      <c r="C114" s="133" t="s">
        <v>231</v>
      </c>
      <c r="D114" s="110" t="s">
        <v>175</v>
      </c>
      <c r="E114" s="110" t="s">
        <v>128</v>
      </c>
      <c r="F114" s="110" t="s">
        <v>128</v>
      </c>
      <c r="G114" s="111" t="s">
        <v>232</v>
      </c>
    </row>
    <row r="115" spans="2:7" x14ac:dyDescent="0.55000000000000004">
      <c r="B115" s="141" t="s">
        <v>1675</v>
      </c>
      <c r="C115" s="133" t="s">
        <v>233</v>
      </c>
      <c r="D115" s="110" t="s">
        <v>175</v>
      </c>
      <c r="E115" s="110" t="s">
        <v>128</v>
      </c>
      <c r="F115" s="110" t="s">
        <v>128</v>
      </c>
      <c r="G115" s="111" t="s">
        <v>232</v>
      </c>
    </row>
    <row r="116" spans="2:7" x14ac:dyDescent="0.55000000000000004">
      <c r="B116" s="141" t="s">
        <v>1675</v>
      </c>
      <c r="C116" s="133" t="s">
        <v>234</v>
      </c>
      <c r="D116" s="110" t="s">
        <v>175</v>
      </c>
      <c r="E116" s="110" t="s">
        <v>128</v>
      </c>
      <c r="F116" s="110" t="s">
        <v>128</v>
      </c>
      <c r="G116" s="111" t="s">
        <v>235</v>
      </c>
    </row>
    <row r="117" spans="2:7" x14ac:dyDescent="0.55000000000000004">
      <c r="B117" s="141" t="s">
        <v>1675</v>
      </c>
      <c r="C117" s="133" t="s">
        <v>236</v>
      </c>
      <c r="D117" s="110" t="s">
        <v>175</v>
      </c>
      <c r="E117" s="110" t="s">
        <v>128</v>
      </c>
      <c r="F117" s="110" t="s">
        <v>128</v>
      </c>
      <c r="G117" s="111" t="s">
        <v>235</v>
      </c>
    </row>
    <row r="118" spans="2:7" x14ac:dyDescent="0.55000000000000004">
      <c r="B118" s="141" t="s">
        <v>1675</v>
      </c>
      <c r="C118" s="133" t="s">
        <v>237</v>
      </c>
      <c r="D118" s="110" t="s">
        <v>175</v>
      </c>
      <c r="E118" s="110" t="s">
        <v>128</v>
      </c>
      <c r="F118" s="110" t="s">
        <v>128</v>
      </c>
      <c r="G118" s="111" t="s">
        <v>238</v>
      </c>
    </row>
    <row r="119" spans="2:7" x14ac:dyDescent="0.55000000000000004">
      <c r="B119" s="141" t="s">
        <v>1675</v>
      </c>
      <c r="C119" s="133" t="s">
        <v>239</v>
      </c>
      <c r="D119" s="110" t="s">
        <v>175</v>
      </c>
      <c r="E119" s="110" t="s">
        <v>128</v>
      </c>
      <c r="F119" s="110" t="s">
        <v>128</v>
      </c>
      <c r="G119" s="111" t="s">
        <v>238</v>
      </c>
    </row>
    <row r="120" spans="2:7" x14ac:dyDescent="0.55000000000000004">
      <c r="B120" s="141" t="s">
        <v>1675</v>
      </c>
      <c r="C120" s="133" t="s">
        <v>240</v>
      </c>
      <c r="D120" s="110" t="s">
        <v>175</v>
      </c>
      <c r="E120" s="110" t="s">
        <v>128</v>
      </c>
      <c r="F120" s="110" t="s">
        <v>128</v>
      </c>
      <c r="G120" s="111" t="s">
        <v>241</v>
      </c>
    </row>
    <row r="121" spans="2:7" x14ac:dyDescent="0.55000000000000004">
      <c r="B121" s="143" t="s">
        <v>1675</v>
      </c>
      <c r="C121" s="135" t="s">
        <v>242</v>
      </c>
      <c r="D121" s="112" t="s">
        <v>175</v>
      </c>
      <c r="E121" s="112" t="s">
        <v>128</v>
      </c>
      <c r="F121" s="112" t="s">
        <v>128</v>
      </c>
      <c r="G121" s="113" t="s">
        <v>241</v>
      </c>
    </row>
    <row r="122" spans="2:7" x14ac:dyDescent="0.55000000000000004">
      <c r="B122" s="141" t="s">
        <v>1675</v>
      </c>
      <c r="C122" s="134" t="s">
        <v>243</v>
      </c>
      <c r="D122" s="108" t="s">
        <v>244</v>
      </c>
      <c r="E122" s="108" t="s">
        <v>128</v>
      </c>
      <c r="F122" s="108" t="s">
        <v>128</v>
      </c>
      <c r="G122" s="109" t="s">
        <v>245</v>
      </c>
    </row>
    <row r="123" spans="2:7" x14ac:dyDescent="0.55000000000000004">
      <c r="B123" s="141" t="s">
        <v>1675</v>
      </c>
      <c r="C123" s="133" t="s">
        <v>246</v>
      </c>
      <c r="D123" s="110" t="s">
        <v>244</v>
      </c>
      <c r="E123" s="110" t="s">
        <v>128</v>
      </c>
      <c r="F123" s="110" t="s">
        <v>128</v>
      </c>
      <c r="G123" s="111" t="s">
        <v>245</v>
      </c>
    </row>
    <row r="124" spans="2:7" x14ac:dyDescent="0.55000000000000004">
      <c r="B124" s="141" t="s">
        <v>1675</v>
      </c>
      <c r="C124" s="133" t="s">
        <v>247</v>
      </c>
      <c r="D124" s="110" t="s">
        <v>244</v>
      </c>
      <c r="E124" s="110" t="s">
        <v>128</v>
      </c>
      <c r="F124" s="110" t="s">
        <v>128</v>
      </c>
      <c r="G124" s="111" t="s">
        <v>248</v>
      </c>
    </row>
    <row r="125" spans="2:7" x14ac:dyDescent="0.55000000000000004">
      <c r="B125" s="141" t="s">
        <v>1675</v>
      </c>
      <c r="C125" s="133" t="s">
        <v>249</v>
      </c>
      <c r="D125" s="110" t="s">
        <v>244</v>
      </c>
      <c r="E125" s="110" t="s">
        <v>128</v>
      </c>
      <c r="F125" s="110" t="s">
        <v>128</v>
      </c>
      <c r="G125" s="111" t="s">
        <v>248</v>
      </c>
    </row>
    <row r="126" spans="2:7" x14ac:dyDescent="0.55000000000000004">
      <c r="B126" s="141" t="s">
        <v>1675</v>
      </c>
      <c r="C126" s="133" t="s">
        <v>250</v>
      </c>
      <c r="D126" s="110" t="s">
        <v>244</v>
      </c>
      <c r="E126" s="110" t="s">
        <v>128</v>
      </c>
      <c r="F126" s="110" t="s">
        <v>128</v>
      </c>
      <c r="G126" s="111" t="s">
        <v>216</v>
      </c>
    </row>
    <row r="127" spans="2:7" x14ac:dyDescent="0.55000000000000004">
      <c r="B127" s="141" t="s">
        <v>1675</v>
      </c>
      <c r="C127" s="133" t="s">
        <v>251</v>
      </c>
      <c r="D127" s="110" t="s">
        <v>244</v>
      </c>
      <c r="E127" s="110" t="s">
        <v>128</v>
      </c>
      <c r="F127" s="110" t="s">
        <v>128</v>
      </c>
      <c r="G127" s="111" t="s">
        <v>216</v>
      </c>
    </row>
    <row r="128" spans="2:7" x14ac:dyDescent="0.55000000000000004">
      <c r="B128" s="141" t="s">
        <v>1675</v>
      </c>
      <c r="C128" s="133" t="s">
        <v>252</v>
      </c>
      <c r="D128" s="110" t="s">
        <v>244</v>
      </c>
      <c r="E128" s="110" t="s">
        <v>128</v>
      </c>
      <c r="F128" s="110" t="s">
        <v>128</v>
      </c>
      <c r="G128" s="111" t="s">
        <v>219</v>
      </c>
    </row>
    <row r="129" spans="2:7" x14ac:dyDescent="0.55000000000000004">
      <c r="B129" s="141" t="s">
        <v>1675</v>
      </c>
      <c r="C129" s="133" t="s">
        <v>253</v>
      </c>
      <c r="D129" s="110" t="s">
        <v>244</v>
      </c>
      <c r="E129" s="110" t="s">
        <v>128</v>
      </c>
      <c r="F129" s="110" t="s">
        <v>128</v>
      </c>
      <c r="G129" s="111" t="s">
        <v>219</v>
      </c>
    </row>
    <row r="130" spans="2:7" x14ac:dyDescent="0.55000000000000004">
      <c r="B130" s="141" t="s">
        <v>1675</v>
      </c>
      <c r="C130" s="133" t="s">
        <v>254</v>
      </c>
      <c r="D130" s="110" t="s">
        <v>244</v>
      </c>
      <c r="E130" s="110" t="s">
        <v>128</v>
      </c>
      <c r="F130" s="110" t="s">
        <v>128</v>
      </c>
      <c r="G130" s="111" t="s">
        <v>192</v>
      </c>
    </row>
    <row r="131" spans="2:7" x14ac:dyDescent="0.55000000000000004">
      <c r="B131" s="141" t="s">
        <v>1675</v>
      </c>
      <c r="C131" s="133" t="s">
        <v>255</v>
      </c>
      <c r="D131" s="110" t="s">
        <v>244</v>
      </c>
      <c r="E131" s="110" t="s">
        <v>128</v>
      </c>
      <c r="F131" s="110" t="s">
        <v>128</v>
      </c>
      <c r="G131" s="111" t="s">
        <v>192</v>
      </c>
    </row>
    <row r="132" spans="2:7" x14ac:dyDescent="0.55000000000000004">
      <c r="B132" s="141" t="s">
        <v>1675</v>
      </c>
      <c r="C132" s="133" t="s">
        <v>256</v>
      </c>
      <c r="D132" s="110" t="s">
        <v>244</v>
      </c>
      <c r="E132" s="110" t="s">
        <v>128</v>
      </c>
      <c r="F132" s="110" t="s">
        <v>128</v>
      </c>
      <c r="G132" s="111" t="s">
        <v>224</v>
      </c>
    </row>
    <row r="133" spans="2:7" x14ac:dyDescent="0.55000000000000004">
      <c r="B133" s="141" t="s">
        <v>1675</v>
      </c>
      <c r="C133" s="133" t="s">
        <v>257</v>
      </c>
      <c r="D133" s="110" t="s">
        <v>244</v>
      </c>
      <c r="E133" s="110" t="s">
        <v>128</v>
      </c>
      <c r="F133" s="110" t="s">
        <v>128</v>
      </c>
      <c r="G133" s="111" t="s">
        <v>224</v>
      </c>
    </row>
    <row r="134" spans="2:7" x14ac:dyDescent="0.55000000000000004">
      <c r="B134" s="141" t="s">
        <v>1675</v>
      </c>
      <c r="C134" s="133" t="s">
        <v>258</v>
      </c>
      <c r="D134" s="110" t="s">
        <v>244</v>
      </c>
      <c r="E134" s="110" t="s">
        <v>128</v>
      </c>
      <c r="F134" s="110" t="s">
        <v>128</v>
      </c>
      <c r="G134" s="111" t="s">
        <v>227</v>
      </c>
    </row>
    <row r="135" spans="2:7" x14ac:dyDescent="0.55000000000000004">
      <c r="B135" s="141" t="s">
        <v>1675</v>
      </c>
      <c r="C135" s="133" t="s">
        <v>259</v>
      </c>
      <c r="D135" s="110" t="s">
        <v>244</v>
      </c>
      <c r="E135" s="110" t="s">
        <v>128</v>
      </c>
      <c r="F135" s="110" t="s">
        <v>128</v>
      </c>
      <c r="G135" s="111" t="s">
        <v>227</v>
      </c>
    </row>
    <row r="136" spans="2:7" x14ac:dyDescent="0.55000000000000004">
      <c r="B136" s="141" t="s">
        <v>1675</v>
      </c>
      <c r="C136" s="133" t="s">
        <v>260</v>
      </c>
      <c r="D136" s="110" t="s">
        <v>244</v>
      </c>
      <c r="E136" s="110" t="s">
        <v>128</v>
      </c>
      <c r="F136" s="110" t="s">
        <v>128</v>
      </c>
      <c r="G136" s="111" t="s">
        <v>194</v>
      </c>
    </row>
    <row r="137" spans="2:7" x14ac:dyDescent="0.55000000000000004">
      <c r="B137" s="141" t="s">
        <v>1675</v>
      </c>
      <c r="C137" s="133" t="s">
        <v>261</v>
      </c>
      <c r="D137" s="110" t="s">
        <v>244</v>
      </c>
      <c r="E137" s="110" t="s">
        <v>128</v>
      </c>
      <c r="F137" s="110" t="s">
        <v>128</v>
      </c>
      <c r="G137" s="111" t="s">
        <v>194</v>
      </c>
    </row>
    <row r="138" spans="2:7" x14ac:dyDescent="0.55000000000000004">
      <c r="B138" s="141" t="s">
        <v>1675</v>
      </c>
      <c r="C138" s="133" t="s">
        <v>262</v>
      </c>
      <c r="D138" s="110" t="s">
        <v>244</v>
      </c>
      <c r="E138" s="110" t="s">
        <v>128</v>
      </c>
      <c r="F138" s="110" t="s">
        <v>128</v>
      </c>
      <c r="G138" s="111" t="s">
        <v>232</v>
      </c>
    </row>
    <row r="139" spans="2:7" x14ac:dyDescent="0.55000000000000004">
      <c r="B139" s="141" t="s">
        <v>1675</v>
      </c>
      <c r="C139" s="133" t="s">
        <v>263</v>
      </c>
      <c r="D139" s="110" t="s">
        <v>244</v>
      </c>
      <c r="E139" s="110" t="s">
        <v>128</v>
      </c>
      <c r="F139" s="110" t="s">
        <v>128</v>
      </c>
      <c r="G139" s="111" t="s">
        <v>232</v>
      </c>
    </row>
    <row r="140" spans="2:7" x14ac:dyDescent="0.55000000000000004">
      <c r="B140" s="141" t="s">
        <v>1675</v>
      </c>
      <c r="C140" s="133" t="s">
        <v>264</v>
      </c>
      <c r="D140" s="110" t="s">
        <v>244</v>
      </c>
      <c r="E140" s="110" t="s">
        <v>128</v>
      </c>
      <c r="F140" s="110" t="s">
        <v>128</v>
      </c>
      <c r="G140" s="111" t="s">
        <v>265</v>
      </c>
    </row>
    <row r="141" spans="2:7" x14ac:dyDescent="0.55000000000000004">
      <c r="B141" s="141" t="s">
        <v>1675</v>
      </c>
      <c r="C141" s="133" t="s">
        <v>266</v>
      </c>
      <c r="D141" s="110" t="s">
        <v>244</v>
      </c>
      <c r="E141" s="110" t="s">
        <v>128</v>
      </c>
      <c r="F141" s="110" t="s">
        <v>128</v>
      </c>
      <c r="G141" s="111" t="s">
        <v>265</v>
      </c>
    </row>
    <row r="142" spans="2:7" x14ac:dyDescent="0.55000000000000004">
      <c r="B142" s="141" t="s">
        <v>1675</v>
      </c>
      <c r="C142" s="133" t="s">
        <v>267</v>
      </c>
      <c r="D142" s="110" t="s">
        <v>244</v>
      </c>
      <c r="E142" s="110" t="s">
        <v>128</v>
      </c>
      <c r="F142" s="110" t="s">
        <v>128</v>
      </c>
      <c r="G142" s="111" t="s">
        <v>268</v>
      </c>
    </row>
    <row r="143" spans="2:7" x14ac:dyDescent="0.55000000000000004">
      <c r="B143" s="141" t="s">
        <v>1675</v>
      </c>
      <c r="C143" s="133" t="s">
        <v>269</v>
      </c>
      <c r="D143" s="110" t="s">
        <v>244</v>
      </c>
      <c r="E143" s="110" t="s">
        <v>128</v>
      </c>
      <c r="F143" s="110" t="s">
        <v>128</v>
      </c>
      <c r="G143" s="111" t="s">
        <v>268</v>
      </c>
    </row>
    <row r="144" spans="2:7" x14ac:dyDescent="0.55000000000000004">
      <c r="B144" s="141" t="s">
        <v>1675</v>
      </c>
      <c r="C144" s="133" t="s">
        <v>270</v>
      </c>
      <c r="D144" s="110" t="s">
        <v>244</v>
      </c>
      <c r="E144" s="110" t="s">
        <v>128</v>
      </c>
      <c r="F144" s="110" t="s">
        <v>128</v>
      </c>
      <c r="G144" s="111" t="s">
        <v>235</v>
      </c>
    </row>
    <row r="145" spans="2:7" x14ac:dyDescent="0.55000000000000004">
      <c r="B145" s="141" t="s">
        <v>1675</v>
      </c>
      <c r="C145" s="133" t="s">
        <v>271</v>
      </c>
      <c r="D145" s="110" t="s">
        <v>244</v>
      </c>
      <c r="E145" s="110" t="s">
        <v>128</v>
      </c>
      <c r="F145" s="110" t="s">
        <v>128</v>
      </c>
      <c r="G145" s="111" t="s">
        <v>235</v>
      </c>
    </row>
    <row r="146" spans="2:7" x14ac:dyDescent="0.55000000000000004">
      <c r="B146" s="141" t="s">
        <v>1675</v>
      </c>
      <c r="C146" s="133" t="s">
        <v>272</v>
      </c>
      <c r="D146" s="110" t="s">
        <v>244</v>
      </c>
      <c r="E146" s="110" t="s">
        <v>128</v>
      </c>
      <c r="F146" s="110" t="s">
        <v>128</v>
      </c>
      <c r="G146" s="111" t="s">
        <v>238</v>
      </c>
    </row>
    <row r="147" spans="2:7" x14ac:dyDescent="0.55000000000000004">
      <c r="B147" s="141" t="s">
        <v>1675</v>
      </c>
      <c r="C147" s="133" t="s">
        <v>273</v>
      </c>
      <c r="D147" s="110" t="s">
        <v>244</v>
      </c>
      <c r="E147" s="110" t="s">
        <v>128</v>
      </c>
      <c r="F147" s="110" t="s">
        <v>128</v>
      </c>
      <c r="G147" s="111" t="s">
        <v>238</v>
      </c>
    </row>
    <row r="148" spans="2:7" x14ac:dyDescent="0.55000000000000004">
      <c r="B148" s="141" t="s">
        <v>1675</v>
      </c>
      <c r="C148" s="133" t="s">
        <v>274</v>
      </c>
      <c r="D148" s="110" t="s">
        <v>244</v>
      </c>
      <c r="E148" s="110" t="s">
        <v>128</v>
      </c>
      <c r="F148" s="110" t="s">
        <v>128</v>
      </c>
      <c r="G148" s="111" t="s">
        <v>241</v>
      </c>
    </row>
    <row r="149" spans="2:7" x14ac:dyDescent="0.55000000000000004">
      <c r="B149" s="143" t="s">
        <v>1675</v>
      </c>
      <c r="C149" s="135" t="s">
        <v>275</v>
      </c>
      <c r="D149" s="112" t="s">
        <v>244</v>
      </c>
      <c r="E149" s="112" t="s">
        <v>128</v>
      </c>
      <c r="F149" s="112" t="s">
        <v>128</v>
      </c>
      <c r="G149" s="113" t="s">
        <v>241</v>
      </c>
    </row>
    <row r="150" spans="2:7" x14ac:dyDescent="0.55000000000000004">
      <c r="B150" s="141" t="s">
        <v>1675</v>
      </c>
      <c r="C150" s="133" t="s">
        <v>276</v>
      </c>
      <c r="D150" s="110" t="s">
        <v>277</v>
      </c>
      <c r="E150" s="110" t="s">
        <v>128</v>
      </c>
      <c r="F150" s="110" t="s">
        <v>128</v>
      </c>
      <c r="G150" s="111" t="s">
        <v>245</v>
      </c>
    </row>
    <row r="151" spans="2:7" x14ac:dyDescent="0.55000000000000004">
      <c r="B151" s="141" t="s">
        <v>1675</v>
      </c>
      <c r="C151" s="133" t="s">
        <v>278</v>
      </c>
      <c r="D151" s="110" t="s">
        <v>277</v>
      </c>
      <c r="E151" s="110" t="s">
        <v>128</v>
      </c>
      <c r="F151" s="110" t="s">
        <v>128</v>
      </c>
      <c r="G151" s="111" t="s">
        <v>245</v>
      </c>
    </row>
    <row r="152" spans="2:7" x14ac:dyDescent="0.55000000000000004">
      <c r="B152" s="141" t="s">
        <v>1675</v>
      </c>
      <c r="C152" s="133" t="s">
        <v>279</v>
      </c>
      <c r="D152" s="110" t="s">
        <v>277</v>
      </c>
      <c r="E152" s="110" t="s">
        <v>128</v>
      </c>
      <c r="F152" s="110" t="s">
        <v>128</v>
      </c>
      <c r="G152" s="111" t="s">
        <v>248</v>
      </c>
    </row>
    <row r="153" spans="2:7" x14ac:dyDescent="0.55000000000000004">
      <c r="B153" s="141" t="s">
        <v>1675</v>
      </c>
      <c r="C153" s="133" t="s">
        <v>280</v>
      </c>
      <c r="D153" s="110" t="s">
        <v>277</v>
      </c>
      <c r="E153" s="110" t="s">
        <v>128</v>
      </c>
      <c r="F153" s="110" t="s">
        <v>128</v>
      </c>
      <c r="G153" s="111" t="s">
        <v>248</v>
      </c>
    </row>
    <row r="154" spans="2:7" x14ac:dyDescent="0.55000000000000004">
      <c r="B154" s="141" t="s">
        <v>1675</v>
      </c>
      <c r="C154" s="133" t="s">
        <v>281</v>
      </c>
      <c r="D154" s="110" t="s">
        <v>277</v>
      </c>
      <c r="E154" s="110" t="s">
        <v>128</v>
      </c>
      <c r="F154" s="110" t="s">
        <v>128</v>
      </c>
      <c r="G154" s="111" t="s">
        <v>216</v>
      </c>
    </row>
    <row r="155" spans="2:7" x14ac:dyDescent="0.55000000000000004">
      <c r="B155" s="141" t="s">
        <v>1675</v>
      </c>
      <c r="C155" s="133" t="s">
        <v>282</v>
      </c>
      <c r="D155" s="110" t="s">
        <v>277</v>
      </c>
      <c r="E155" s="110" t="s">
        <v>128</v>
      </c>
      <c r="F155" s="110" t="s">
        <v>128</v>
      </c>
      <c r="G155" s="111" t="s">
        <v>216</v>
      </c>
    </row>
    <row r="156" spans="2:7" x14ac:dyDescent="0.55000000000000004">
      <c r="B156" s="141" t="s">
        <v>1675</v>
      </c>
      <c r="C156" s="133" t="s">
        <v>283</v>
      </c>
      <c r="D156" s="110" t="s">
        <v>277</v>
      </c>
      <c r="E156" s="110" t="s">
        <v>128</v>
      </c>
      <c r="F156" s="110" t="s">
        <v>128</v>
      </c>
      <c r="G156" s="111" t="s">
        <v>219</v>
      </c>
    </row>
    <row r="157" spans="2:7" x14ac:dyDescent="0.55000000000000004">
      <c r="B157" s="141" t="s">
        <v>1675</v>
      </c>
      <c r="C157" s="133" t="s">
        <v>284</v>
      </c>
      <c r="D157" s="110" t="s">
        <v>277</v>
      </c>
      <c r="E157" s="110" t="s">
        <v>128</v>
      </c>
      <c r="F157" s="110" t="s">
        <v>128</v>
      </c>
      <c r="G157" s="111" t="s">
        <v>219</v>
      </c>
    </row>
    <row r="158" spans="2:7" x14ac:dyDescent="0.55000000000000004">
      <c r="B158" s="141" t="s">
        <v>1675</v>
      </c>
      <c r="C158" s="133" t="s">
        <v>285</v>
      </c>
      <c r="D158" s="110" t="s">
        <v>277</v>
      </c>
      <c r="E158" s="110" t="s">
        <v>128</v>
      </c>
      <c r="F158" s="110" t="s">
        <v>128</v>
      </c>
      <c r="G158" s="111" t="s">
        <v>192</v>
      </c>
    </row>
    <row r="159" spans="2:7" x14ac:dyDescent="0.55000000000000004">
      <c r="B159" s="141" t="s">
        <v>1675</v>
      </c>
      <c r="C159" s="133" t="s">
        <v>286</v>
      </c>
      <c r="D159" s="110" t="s">
        <v>277</v>
      </c>
      <c r="E159" s="110" t="s">
        <v>128</v>
      </c>
      <c r="F159" s="110" t="s">
        <v>128</v>
      </c>
      <c r="G159" s="111" t="s">
        <v>192</v>
      </c>
    </row>
    <row r="160" spans="2:7" x14ac:dyDescent="0.55000000000000004">
      <c r="B160" s="141" t="s">
        <v>1675</v>
      </c>
      <c r="C160" s="133" t="s">
        <v>287</v>
      </c>
      <c r="D160" s="110" t="s">
        <v>277</v>
      </c>
      <c r="E160" s="110" t="s">
        <v>128</v>
      </c>
      <c r="F160" s="110" t="s">
        <v>128</v>
      </c>
      <c r="G160" s="111" t="s">
        <v>224</v>
      </c>
    </row>
    <row r="161" spans="2:7" x14ac:dyDescent="0.55000000000000004">
      <c r="B161" s="141" t="s">
        <v>1675</v>
      </c>
      <c r="C161" s="133" t="s">
        <v>288</v>
      </c>
      <c r="D161" s="110" t="s">
        <v>277</v>
      </c>
      <c r="E161" s="110" t="s">
        <v>128</v>
      </c>
      <c r="F161" s="110" t="s">
        <v>128</v>
      </c>
      <c r="G161" s="111" t="s">
        <v>224</v>
      </c>
    </row>
    <row r="162" spans="2:7" x14ac:dyDescent="0.55000000000000004">
      <c r="B162" s="141" t="s">
        <v>1675</v>
      </c>
      <c r="C162" s="133" t="s">
        <v>289</v>
      </c>
      <c r="D162" s="110" t="s">
        <v>277</v>
      </c>
      <c r="E162" s="110" t="s">
        <v>128</v>
      </c>
      <c r="F162" s="110" t="s">
        <v>128</v>
      </c>
      <c r="G162" s="111" t="s">
        <v>227</v>
      </c>
    </row>
    <row r="163" spans="2:7" x14ac:dyDescent="0.55000000000000004">
      <c r="B163" s="141" t="s">
        <v>1675</v>
      </c>
      <c r="C163" s="133" t="s">
        <v>290</v>
      </c>
      <c r="D163" s="110" t="s">
        <v>277</v>
      </c>
      <c r="E163" s="110" t="s">
        <v>128</v>
      </c>
      <c r="F163" s="110" t="s">
        <v>128</v>
      </c>
      <c r="G163" s="111" t="s">
        <v>227</v>
      </c>
    </row>
    <row r="164" spans="2:7" x14ac:dyDescent="0.55000000000000004">
      <c r="B164" s="141" t="s">
        <v>1675</v>
      </c>
      <c r="C164" s="133" t="s">
        <v>291</v>
      </c>
      <c r="D164" s="110" t="s">
        <v>277</v>
      </c>
      <c r="E164" s="110" t="s">
        <v>128</v>
      </c>
      <c r="F164" s="110" t="s">
        <v>128</v>
      </c>
      <c r="G164" s="111" t="s">
        <v>194</v>
      </c>
    </row>
    <row r="165" spans="2:7" x14ac:dyDescent="0.55000000000000004">
      <c r="B165" s="141" t="s">
        <v>1675</v>
      </c>
      <c r="C165" s="133" t="s">
        <v>292</v>
      </c>
      <c r="D165" s="110" t="s">
        <v>277</v>
      </c>
      <c r="E165" s="110" t="s">
        <v>128</v>
      </c>
      <c r="F165" s="110" t="s">
        <v>128</v>
      </c>
      <c r="G165" s="111" t="s">
        <v>194</v>
      </c>
    </row>
    <row r="166" spans="2:7" x14ac:dyDescent="0.55000000000000004">
      <c r="B166" s="141" t="s">
        <v>1675</v>
      </c>
      <c r="C166" s="133" t="s">
        <v>293</v>
      </c>
      <c r="D166" s="110" t="s">
        <v>277</v>
      </c>
      <c r="E166" s="110" t="s">
        <v>128</v>
      </c>
      <c r="F166" s="110" t="s">
        <v>128</v>
      </c>
      <c r="G166" s="111" t="s">
        <v>265</v>
      </c>
    </row>
    <row r="167" spans="2:7" x14ac:dyDescent="0.55000000000000004">
      <c r="B167" s="141" t="s">
        <v>1675</v>
      </c>
      <c r="C167" s="133" t="s">
        <v>294</v>
      </c>
      <c r="D167" s="110" t="s">
        <v>277</v>
      </c>
      <c r="E167" s="110" t="s">
        <v>128</v>
      </c>
      <c r="F167" s="110" t="s">
        <v>128</v>
      </c>
      <c r="G167" s="111" t="s">
        <v>265</v>
      </c>
    </row>
    <row r="168" spans="2:7" x14ac:dyDescent="0.55000000000000004">
      <c r="B168" s="141" t="s">
        <v>1675</v>
      </c>
      <c r="C168" s="133" t="s">
        <v>295</v>
      </c>
      <c r="D168" s="110" t="s">
        <v>277</v>
      </c>
      <c r="E168" s="110" t="s">
        <v>128</v>
      </c>
      <c r="F168" s="110" t="s">
        <v>128</v>
      </c>
      <c r="G168" s="111" t="s">
        <v>268</v>
      </c>
    </row>
    <row r="169" spans="2:7" x14ac:dyDescent="0.55000000000000004">
      <c r="B169" s="141" t="s">
        <v>1675</v>
      </c>
      <c r="C169" s="133" t="s">
        <v>296</v>
      </c>
      <c r="D169" s="110" t="s">
        <v>277</v>
      </c>
      <c r="E169" s="110" t="s">
        <v>128</v>
      </c>
      <c r="F169" s="110" t="s">
        <v>128</v>
      </c>
      <c r="G169" s="111" t="s">
        <v>268</v>
      </c>
    </row>
    <row r="170" spans="2:7" x14ac:dyDescent="0.55000000000000004">
      <c r="B170" s="141" t="s">
        <v>1675</v>
      </c>
      <c r="C170" s="133" t="s">
        <v>297</v>
      </c>
      <c r="D170" s="110" t="s">
        <v>277</v>
      </c>
      <c r="E170" s="110" t="s">
        <v>128</v>
      </c>
      <c r="F170" s="110" t="s">
        <v>128</v>
      </c>
      <c r="G170" s="111" t="s">
        <v>235</v>
      </c>
    </row>
    <row r="171" spans="2:7" x14ac:dyDescent="0.55000000000000004">
      <c r="B171" s="141" t="s">
        <v>1675</v>
      </c>
      <c r="C171" s="133" t="s">
        <v>298</v>
      </c>
      <c r="D171" s="110" t="s">
        <v>277</v>
      </c>
      <c r="E171" s="110" t="s">
        <v>128</v>
      </c>
      <c r="F171" s="110" t="s">
        <v>128</v>
      </c>
      <c r="G171" s="111" t="s">
        <v>235</v>
      </c>
    </row>
    <row r="172" spans="2:7" x14ac:dyDescent="0.55000000000000004">
      <c r="B172" s="141" t="s">
        <v>1675</v>
      </c>
      <c r="C172" s="133" t="s">
        <v>299</v>
      </c>
      <c r="D172" s="110" t="s">
        <v>277</v>
      </c>
      <c r="E172" s="110" t="s">
        <v>128</v>
      </c>
      <c r="F172" s="110" t="s">
        <v>128</v>
      </c>
      <c r="G172" s="111" t="s">
        <v>238</v>
      </c>
    </row>
    <row r="173" spans="2:7" x14ac:dyDescent="0.55000000000000004">
      <c r="B173" s="141" t="s">
        <v>1675</v>
      </c>
      <c r="C173" s="133" t="s">
        <v>300</v>
      </c>
      <c r="D173" s="110" t="s">
        <v>277</v>
      </c>
      <c r="E173" s="110" t="s">
        <v>128</v>
      </c>
      <c r="F173" s="110" t="s">
        <v>128</v>
      </c>
      <c r="G173" s="111" t="s">
        <v>238</v>
      </c>
    </row>
    <row r="174" spans="2:7" x14ac:dyDescent="0.55000000000000004">
      <c r="B174" s="141" t="s">
        <v>1675</v>
      </c>
      <c r="C174" s="133" t="s">
        <v>301</v>
      </c>
      <c r="D174" s="110" t="s">
        <v>277</v>
      </c>
      <c r="E174" s="110" t="s">
        <v>128</v>
      </c>
      <c r="F174" s="110" t="s">
        <v>128</v>
      </c>
      <c r="G174" s="111" t="s">
        <v>241</v>
      </c>
    </row>
    <row r="175" spans="2:7" x14ac:dyDescent="0.55000000000000004">
      <c r="B175" s="141" t="s">
        <v>1675</v>
      </c>
      <c r="C175" s="133" t="s">
        <v>302</v>
      </c>
      <c r="D175" s="110" t="s">
        <v>277</v>
      </c>
      <c r="E175" s="110" t="s">
        <v>128</v>
      </c>
      <c r="F175" s="110" t="s">
        <v>128</v>
      </c>
      <c r="G175" s="111" t="s">
        <v>241</v>
      </c>
    </row>
    <row r="176" spans="2:7" x14ac:dyDescent="0.55000000000000004">
      <c r="B176" s="141" t="s">
        <v>1675</v>
      </c>
      <c r="C176" s="133" t="s">
        <v>303</v>
      </c>
      <c r="D176" s="110" t="s">
        <v>277</v>
      </c>
      <c r="E176" s="110" t="s">
        <v>128</v>
      </c>
      <c r="F176" s="110" t="s">
        <v>128</v>
      </c>
      <c r="G176" s="111" t="s">
        <v>304</v>
      </c>
    </row>
    <row r="177" spans="2:7" x14ac:dyDescent="0.55000000000000004">
      <c r="B177" s="143" t="s">
        <v>1675</v>
      </c>
      <c r="C177" s="133" t="s">
        <v>305</v>
      </c>
      <c r="D177" s="110" t="s">
        <v>277</v>
      </c>
      <c r="E177" s="110" t="s">
        <v>128</v>
      </c>
      <c r="F177" s="110" t="s">
        <v>128</v>
      </c>
      <c r="G177" s="111" t="s">
        <v>304</v>
      </c>
    </row>
    <row r="178" spans="2:7" ht="24.6" x14ac:dyDescent="0.55000000000000004">
      <c r="B178" s="141" t="s">
        <v>1676</v>
      </c>
      <c r="C178" s="134" t="s">
        <v>306</v>
      </c>
      <c r="D178" s="108" t="s">
        <v>307</v>
      </c>
      <c r="E178" s="108" t="s">
        <v>128</v>
      </c>
      <c r="F178" s="108" t="s">
        <v>128</v>
      </c>
      <c r="G178" s="109" t="s">
        <v>308</v>
      </c>
    </row>
    <row r="179" spans="2:7" ht="24.6" x14ac:dyDescent="0.55000000000000004">
      <c r="B179" s="141" t="s">
        <v>1676</v>
      </c>
      <c r="C179" s="133" t="s">
        <v>309</v>
      </c>
      <c r="D179" s="110" t="s">
        <v>307</v>
      </c>
      <c r="E179" s="110" t="s">
        <v>128</v>
      </c>
      <c r="F179" s="110" t="s">
        <v>128</v>
      </c>
      <c r="G179" s="111" t="s">
        <v>310</v>
      </c>
    </row>
    <row r="180" spans="2:7" ht="24.6" x14ac:dyDescent="0.55000000000000004">
      <c r="B180" s="141" t="s">
        <v>1676</v>
      </c>
      <c r="C180" s="133" t="s">
        <v>311</v>
      </c>
      <c r="D180" s="110" t="s">
        <v>307</v>
      </c>
      <c r="E180" s="110" t="s">
        <v>128</v>
      </c>
      <c r="F180" s="110" t="s">
        <v>128</v>
      </c>
      <c r="G180" s="111" t="s">
        <v>67</v>
      </c>
    </row>
    <row r="181" spans="2:7" ht="24.6" x14ac:dyDescent="0.55000000000000004">
      <c r="B181" s="141" t="s">
        <v>1676</v>
      </c>
      <c r="C181" s="133" t="s">
        <v>312</v>
      </c>
      <c r="D181" s="110" t="s">
        <v>307</v>
      </c>
      <c r="E181" s="110" t="s">
        <v>128</v>
      </c>
      <c r="F181" s="110" t="s">
        <v>128</v>
      </c>
      <c r="G181" s="111" t="s">
        <v>67</v>
      </c>
    </row>
    <row r="182" spans="2:7" ht="24.6" x14ac:dyDescent="0.55000000000000004">
      <c r="B182" s="141" t="s">
        <v>1676</v>
      </c>
      <c r="C182" s="133" t="s">
        <v>313</v>
      </c>
      <c r="D182" s="110" t="s">
        <v>307</v>
      </c>
      <c r="E182" s="110" t="s">
        <v>128</v>
      </c>
      <c r="F182" s="110" t="s">
        <v>128</v>
      </c>
      <c r="G182" s="111" t="s">
        <v>314</v>
      </c>
    </row>
    <row r="183" spans="2:7" ht="24.6" x14ac:dyDescent="0.55000000000000004">
      <c r="B183" s="141" t="s">
        <v>1676</v>
      </c>
      <c r="C183" s="133" t="s">
        <v>315</v>
      </c>
      <c r="D183" s="110" t="s">
        <v>307</v>
      </c>
      <c r="E183" s="110" t="s">
        <v>128</v>
      </c>
      <c r="F183" s="110" t="s">
        <v>128</v>
      </c>
      <c r="G183" s="111" t="s">
        <v>192</v>
      </c>
    </row>
    <row r="184" spans="2:7" ht="24.6" x14ac:dyDescent="0.55000000000000004">
      <c r="B184" s="141" t="s">
        <v>1676</v>
      </c>
      <c r="C184" s="133" t="s">
        <v>316</v>
      </c>
      <c r="D184" s="110" t="s">
        <v>307</v>
      </c>
      <c r="E184" s="110" t="s">
        <v>128</v>
      </c>
      <c r="F184" s="110" t="s">
        <v>128</v>
      </c>
      <c r="G184" s="111" t="s">
        <v>192</v>
      </c>
    </row>
    <row r="185" spans="2:7" ht="24.6" x14ac:dyDescent="0.55000000000000004">
      <c r="B185" s="141" t="s">
        <v>1676</v>
      </c>
      <c r="C185" s="133" t="s">
        <v>317</v>
      </c>
      <c r="D185" s="110" t="s">
        <v>307</v>
      </c>
      <c r="E185" s="110" t="s">
        <v>128</v>
      </c>
      <c r="F185" s="110" t="s">
        <v>128</v>
      </c>
      <c r="G185" s="111" t="s">
        <v>318</v>
      </c>
    </row>
    <row r="186" spans="2:7" ht="24.6" x14ac:dyDescent="0.55000000000000004">
      <c r="B186" s="141" t="s">
        <v>1676</v>
      </c>
      <c r="C186" s="133" t="s">
        <v>319</v>
      </c>
      <c r="D186" s="110" t="s">
        <v>307</v>
      </c>
      <c r="E186" s="110" t="s">
        <v>128</v>
      </c>
      <c r="F186" s="110" t="s">
        <v>128</v>
      </c>
      <c r="G186" s="111" t="s">
        <v>227</v>
      </c>
    </row>
    <row r="187" spans="2:7" ht="28.8" x14ac:dyDescent="0.55000000000000004">
      <c r="B187" s="141" t="s">
        <v>1676</v>
      </c>
      <c r="C187" s="133" t="s">
        <v>320</v>
      </c>
      <c r="D187" s="106" t="s">
        <v>307</v>
      </c>
      <c r="E187" s="106" t="s">
        <v>128</v>
      </c>
      <c r="F187" s="106" t="s">
        <v>128</v>
      </c>
      <c r="G187" s="111" t="s">
        <v>227</v>
      </c>
    </row>
    <row r="188" spans="2:7" ht="28.8" x14ac:dyDescent="0.55000000000000004">
      <c r="B188" s="141" t="s">
        <v>1676</v>
      </c>
      <c r="C188" s="133" t="s">
        <v>321</v>
      </c>
      <c r="D188" s="106" t="s">
        <v>307</v>
      </c>
      <c r="E188" s="106" t="s">
        <v>128</v>
      </c>
      <c r="F188" s="106" t="s">
        <v>128</v>
      </c>
      <c r="G188" s="111" t="s">
        <v>322</v>
      </c>
    </row>
    <row r="189" spans="2:7" ht="28.8" x14ac:dyDescent="0.55000000000000004">
      <c r="B189" s="141" t="s">
        <v>1676</v>
      </c>
      <c r="C189" s="133" t="s">
        <v>323</v>
      </c>
      <c r="D189" s="106" t="s">
        <v>307</v>
      </c>
      <c r="E189" s="106" t="s">
        <v>128</v>
      </c>
      <c r="F189" s="106" t="s">
        <v>128</v>
      </c>
      <c r="G189" s="111" t="s">
        <v>232</v>
      </c>
    </row>
    <row r="190" spans="2:7" ht="28.8" x14ac:dyDescent="0.55000000000000004">
      <c r="B190" s="141" t="s">
        <v>1676</v>
      </c>
      <c r="C190" s="133" t="s">
        <v>324</v>
      </c>
      <c r="D190" s="106" t="s">
        <v>307</v>
      </c>
      <c r="E190" s="106" t="s">
        <v>128</v>
      </c>
      <c r="F190" s="106" t="s">
        <v>128</v>
      </c>
      <c r="G190" s="111" t="s">
        <v>232</v>
      </c>
    </row>
    <row r="191" spans="2:7" ht="28.8" x14ac:dyDescent="0.55000000000000004">
      <c r="B191" s="141" t="s">
        <v>1676</v>
      </c>
      <c r="C191" s="133" t="s">
        <v>325</v>
      </c>
      <c r="D191" s="106" t="s">
        <v>307</v>
      </c>
      <c r="E191" s="106" t="s">
        <v>128</v>
      </c>
      <c r="F191" s="106" t="s">
        <v>128</v>
      </c>
      <c r="G191" s="111" t="s">
        <v>326</v>
      </c>
    </row>
    <row r="192" spans="2:7" ht="28.8" x14ac:dyDescent="0.55000000000000004">
      <c r="B192" s="141" t="s">
        <v>1676</v>
      </c>
      <c r="C192" s="133" t="s">
        <v>327</v>
      </c>
      <c r="D192" s="106" t="s">
        <v>307</v>
      </c>
      <c r="E192" s="106" t="s">
        <v>128</v>
      </c>
      <c r="F192" s="106" t="s">
        <v>128</v>
      </c>
      <c r="G192" s="111" t="s">
        <v>328</v>
      </c>
    </row>
    <row r="193" spans="2:7" ht="28.8" x14ac:dyDescent="0.55000000000000004">
      <c r="B193" s="141" t="s">
        <v>1676</v>
      </c>
      <c r="C193" s="133" t="s">
        <v>329</v>
      </c>
      <c r="D193" s="106" t="s">
        <v>307</v>
      </c>
      <c r="E193" s="106" t="s">
        <v>128</v>
      </c>
      <c r="F193" s="106" t="s">
        <v>128</v>
      </c>
      <c r="G193" s="111" t="s">
        <v>328</v>
      </c>
    </row>
    <row r="194" spans="2:7" ht="28.8" x14ac:dyDescent="0.55000000000000004">
      <c r="B194" s="143" t="s">
        <v>1676</v>
      </c>
      <c r="C194" s="135" t="s">
        <v>330</v>
      </c>
      <c r="D194" s="117" t="s">
        <v>307</v>
      </c>
      <c r="E194" s="117" t="s">
        <v>128</v>
      </c>
      <c r="F194" s="117" t="s">
        <v>128</v>
      </c>
      <c r="G194" s="113" t="s">
        <v>331</v>
      </c>
    </row>
    <row r="195" spans="2:7" x14ac:dyDescent="0.55000000000000004">
      <c r="B195" s="141" t="s">
        <v>1677</v>
      </c>
      <c r="C195" s="134" t="s">
        <v>332</v>
      </c>
      <c r="D195" s="108" t="s">
        <v>333</v>
      </c>
      <c r="E195" s="110" t="s">
        <v>128</v>
      </c>
      <c r="F195" s="110" t="s">
        <v>128</v>
      </c>
      <c r="G195" s="111" t="s">
        <v>334</v>
      </c>
    </row>
    <row r="196" spans="2:7" x14ac:dyDescent="0.55000000000000004">
      <c r="B196" s="141" t="s">
        <v>1677</v>
      </c>
      <c r="C196" s="133" t="s">
        <v>335</v>
      </c>
      <c r="D196" s="110" t="s">
        <v>333</v>
      </c>
      <c r="E196" s="110" t="s">
        <v>128</v>
      </c>
      <c r="F196" s="110" t="s">
        <v>128</v>
      </c>
      <c r="G196" s="111" t="s">
        <v>334</v>
      </c>
    </row>
    <row r="197" spans="2:7" x14ac:dyDescent="0.55000000000000004">
      <c r="B197" s="141" t="s">
        <v>1677</v>
      </c>
      <c r="C197" s="133" t="s">
        <v>336</v>
      </c>
      <c r="D197" s="110" t="s">
        <v>333</v>
      </c>
      <c r="E197" s="110" t="s">
        <v>128</v>
      </c>
      <c r="F197" s="110" t="s">
        <v>128</v>
      </c>
      <c r="G197" s="111" t="s">
        <v>337</v>
      </c>
    </row>
    <row r="198" spans="2:7" x14ac:dyDescent="0.55000000000000004">
      <c r="B198" s="141" t="s">
        <v>1677</v>
      </c>
      <c r="C198" s="133" t="s">
        <v>338</v>
      </c>
      <c r="D198" s="110" t="s">
        <v>333</v>
      </c>
      <c r="E198" s="110" t="s">
        <v>128</v>
      </c>
      <c r="F198" s="110" t="s">
        <v>128</v>
      </c>
      <c r="G198" s="111" t="s">
        <v>337</v>
      </c>
    </row>
    <row r="199" spans="2:7" x14ac:dyDescent="0.55000000000000004">
      <c r="B199" s="141" t="s">
        <v>1677</v>
      </c>
      <c r="C199" s="133" t="s">
        <v>339</v>
      </c>
      <c r="D199" s="110" t="s">
        <v>333</v>
      </c>
      <c r="E199" s="110" t="s">
        <v>128</v>
      </c>
      <c r="F199" s="110" t="s">
        <v>128</v>
      </c>
      <c r="G199" s="111" t="s">
        <v>169</v>
      </c>
    </row>
    <row r="200" spans="2:7" x14ac:dyDescent="0.55000000000000004">
      <c r="B200" s="141" t="s">
        <v>1677</v>
      </c>
      <c r="C200" s="133" t="s">
        <v>340</v>
      </c>
      <c r="D200" s="110" t="s">
        <v>333</v>
      </c>
      <c r="E200" s="110" t="s">
        <v>128</v>
      </c>
      <c r="F200" s="110" t="s">
        <v>128</v>
      </c>
      <c r="G200" s="111" t="s">
        <v>169</v>
      </c>
    </row>
    <row r="201" spans="2:7" x14ac:dyDescent="0.55000000000000004">
      <c r="B201" s="141" t="s">
        <v>1677</v>
      </c>
      <c r="C201" s="133" t="s">
        <v>341</v>
      </c>
      <c r="D201" s="110" t="s">
        <v>333</v>
      </c>
      <c r="E201" s="110" t="s">
        <v>128</v>
      </c>
      <c r="F201" s="110" t="s">
        <v>128</v>
      </c>
      <c r="G201" s="111" t="s">
        <v>342</v>
      </c>
    </row>
    <row r="202" spans="2:7" x14ac:dyDescent="0.55000000000000004">
      <c r="B202" s="141" t="s">
        <v>1677</v>
      </c>
      <c r="C202" s="133" t="s">
        <v>343</v>
      </c>
      <c r="D202" s="110" t="s">
        <v>333</v>
      </c>
      <c r="E202" s="110" t="s">
        <v>128</v>
      </c>
      <c r="F202" s="110" t="s">
        <v>128</v>
      </c>
      <c r="G202" s="111" t="s">
        <v>342</v>
      </c>
    </row>
    <row r="203" spans="2:7" x14ac:dyDescent="0.55000000000000004">
      <c r="B203" s="141" t="s">
        <v>1677</v>
      </c>
      <c r="C203" s="133" t="s">
        <v>344</v>
      </c>
      <c r="D203" s="110" t="s">
        <v>333</v>
      </c>
      <c r="E203" s="110" t="s">
        <v>128</v>
      </c>
      <c r="F203" s="110" t="s">
        <v>128</v>
      </c>
      <c r="G203" s="111" t="s">
        <v>265</v>
      </c>
    </row>
    <row r="204" spans="2:7" x14ac:dyDescent="0.55000000000000004">
      <c r="B204" s="141" t="s">
        <v>1677</v>
      </c>
      <c r="C204" s="133" t="s">
        <v>345</v>
      </c>
      <c r="D204" s="110" t="s">
        <v>333</v>
      </c>
      <c r="E204" s="110" t="s">
        <v>128</v>
      </c>
      <c r="F204" s="110" t="s">
        <v>128</v>
      </c>
      <c r="G204" s="111" t="s">
        <v>265</v>
      </c>
    </row>
    <row r="205" spans="2:7" x14ac:dyDescent="0.55000000000000004">
      <c r="B205" s="141" t="s">
        <v>1677</v>
      </c>
      <c r="C205" s="133" t="s">
        <v>346</v>
      </c>
      <c r="D205" s="110" t="s">
        <v>333</v>
      </c>
      <c r="E205" s="110" t="s">
        <v>128</v>
      </c>
      <c r="F205" s="110" t="s">
        <v>128</v>
      </c>
      <c r="G205" s="111" t="s">
        <v>347</v>
      </c>
    </row>
    <row r="206" spans="2:7" x14ac:dyDescent="0.55000000000000004">
      <c r="B206" s="141" t="s">
        <v>1677</v>
      </c>
      <c r="C206" s="133" t="s">
        <v>348</v>
      </c>
      <c r="D206" s="110" t="s">
        <v>333</v>
      </c>
      <c r="E206" s="110" t="s">
        <v>128</v>
      </c>
      <c r="F206" s="110" t="s">
        <v>128</v>
      </c>
      <c r="G206" s="111" t="s">
        <v>347</v>
      </c>
    </row>
    <row r="207" spans="2:7" x14ac:dyDescent="0.55000000000000004">
      <c r="B207" s="141" t="s">
        <v>1677</v>
      </c>
      <c r="C207" s="133" t="s">
        <v>349</v>
      </c>
      <c r="D207" s="110" t="s">
        <v>333</v>
      </c>
      <c r="E207" s="110" t="s">
        <v>128</v>
      </c>
      <c r="F207" s="110" t="s">
        <v>128</v>
      </c>
      <c r="G207" s="111" t="s">
        <v>350</v>
      </c>
    </row>
    <row r="208" spans="2:7" x14ac:dyDescent="0.55000000000000004">
      <c r="B208" s="141" t="s">
        <v>1677</v>
      </c>
      <c r="C208" s="133" t="s">
        <v>351</v>
      </c>
      <c r="D208" s="110" t="s">
        <v>333</v>
      </c>
      <c r="E208" s="110" t="s">
        <v>128</v>
      </c>
      <c r="F208" s="110" t="s">
        <v>128</v>
      </c>
      <c r="G208" s="111" t="s">
        <v>350</v>
      </c>
    </row>
    <row r="209" spans="2:7" x14ac:dyDescent="0.55000000000000004">
      <c r="B209" s="141" t="s">
        <v>1677</v>
      </c>
      <c r="C209" s="133" t="s">
        <v>352</v>
      </c>
      <c r="D209" s="110" t="s">
        <v>333</v>
      </c>
      <c r="E209" s="110" t="s">
        <v>128</v>
      </c>
      <c r="F209" s="110" t="s">
        <v>128</v>
      </c>
      <c r="G209" s="111" t="s">
        <v>192</v>
      </c>
    </row>
    <row r="210" spans="2:7" x14ac:dyDescent="0.55000000000000004">
      <c r="B210" s="143" t="s">
        <v>1677</v>
      </c>
      <c r="C210" s="135" t="s">
        <v>353</v>
      </c>
      <c r="D210" s="112" t="s">
        <v>333</v>
      </c>
      <c r="E210" s="112" t="s">
        <v>128</v>
      </c>
      <c r="F210" s="112" t="s">
        <v>128</v>
      </c>
      <c r="G210" s="113" t="s">
        <v>245</v>
      </c>
    </row>
    <row r="211" spans="2:7" x14ac:dyDescent="0.55000000000000004">
      <c r="B211" s="141" t="s">
        <v>1678</v>
      </c>
      <c r="C211" s="134" t="s">
        <v>354</v>
      </c>
      <c r="D211" s="108" t="s">
        <v>175</v>
      </c>
      <c r="E211" s="108" t="s">
        <v>128</v>
      </c>
      <c r="F211" s="108" t="s">
        <v>128</v>
      </c>
      <c r="G211" s="109" t="s">
        <v>355</v>
      </c>
    </row>
    <row r="212" spans="2:7" x14ac:dyDescent="0.55000000000000004">
      <c r="B212" s="141" t="s">
        <v>1678</v>
      </c>
      <c r="C212" s="133" t="s">
        <v>356</v>
      </c>
      <c r="D212" s="110" t="s">
        <v>175</v>
      </c>
      <c r="E212" s="110" t="s">
        <v>128</v>
      </c>
      <c r="F212" s="110" t="s">
        <v>128</v>
      </c>
      <c r="G212" s="111" t="s">
        <v>357</v>
      </c>
    </row>
    <row r="213" spans="2:7" x14ac:dyDescent="0.55000000000000004">
      <c r="B213" s="141" t="s">
        <v>1678</v>
      </c>
      <c r="C213" s="133" t="s">
        <v>358</v>
      </c>
      <c r="D213" s="110" t="s">
        <v>175</v>
      </c>
      <c r="E213" s="110" t="s">
        <v>128</v>
      </c>
      <c r="F213" s="110" t="s">
        <v>128</v>
      </c>
      <c r="G213" s="111" t="s">
        <v>359</v>
      </c>
    </row>
    <row r="214" spans="2:7" x14ac:dyDescent="0.55000000000000004">
      <c r="B214" s="141" t="s">
        <v>1678</v>
      </c>
      <c r="C214" s="133" t="s">
        <v>360</v>
      </c>
      <c r="D214" s="110" t="s">
        <v>175</v>
      </c>
      <c r="E214" s="110" t="s">
        <v>128</v>
      </c>
      <c r="F214" s="110" t="s">
        <v>128</v>
      </c>
      <c r="G214" s="111" t="s">
        <v>361</v>
      </c>
    </row>
    <row r="215" spans="2:7" x14ac:dyDescent="0.55000000000000004">
      <c r="B215" s="141" t="s">
        <v>1678</v>
      </c>
      <c r="C215" s="133" t="s">
        <v>362</v>
      </c>
      <c r="D215" s="110" t="s">
        <v>175</v>
      </c>
      <c r="E215" s="110" t="s">
        <v>128</v>
      </c>
      <c r="F215" s="110" t="s">
        <v>128</v>
      </c>
      <c r="G215" s="111" t="s">
        <v>363</v>
      </c>
    </row>
    <row r="216" spans="2:7" x14ac:dyDescent="0.55000000000000004">
      <c r="B216" s="141" t="s">
        <v>1678</v>
      </c>
      <c r="C216" s="133" t="s">
        <v>364</v>
      </c>
      <c r="D216" s="110" t="s">
        <v>175</v>
      </c>
      <c r="E216" s="110" t="s">
        <v>128</v>
      </c>
      <c r="F216" s="110" t="s">
        <v>128</v>
      </c>
      <c r="G216" s="111" t="s">
        <v>365</v>
      </c>
    </row>
    <row r="217" spans="2:7" x14ac:dyDescent="0.55000000000000004">
      <c r="B217" s="141" t="s">
        <v>1678</v>
      </c>
      <c r="C217" s="133" t="s">
        <v>366</v>
      </c>
      <c r="D217" s="110" t="s">
        <v>175</v>
      </c>
      <c r="E217" s="110" t="s">
        <v>128</v>
      </c>
      <c r="F217" s="110" t="s">
        <v>128</v>
      </c>
      <c r="G217" s="111" t="s">
        <v>367</v>
      </c>
    </row>
    <row r="218" spans="2:7" x14ac:dyDescent="0.55000000000000004">
      <c r="B218" s="141" t="s">
        <v>1678</v>
      </c>
      <c r="C218" s="133" t="s">
        <v>368</v>
      </c>
      <c r="D218" s="110" t="s">
        <v>175</v>
      </c>
      <c r="E218" s="110" t="s">
        <v>128</v>
      </c>
      <c r="F218" s="110" t="s">
        <v>128</v>
      </c>
      <c r="G218" s="111" t="s">
        <v>369</v>
      </c>
    </row>
    <row r="219" spans="2:7" x14ac:dyDescent="0.55000000000000004">
      <c r="B219" s="141" t="s">
        <v>1678</v>
      </c>
      <c r="C219" s="133" t="s">
        <v>370</v>
      </c>
      <c r="D219" s="110" t="s">
        <v>175</v>
      </c>
      <c r="E219" s="110" t="s">
        <v>128</v>
      </c>
      <c r="F219" s="110" t="s">
        <v>128</v>
      </c>
      <c r="G219" s="111" t="s">
        <v>371</v>
      </c>
    </row>
    <row r="220" spans="2:7" x14ac:dyDescent="0.55000000000000004">
      <c r="B220" s="141" t="s">
        <v>1678</v>
      </c>
      <c r="C220" s="133" t="s">
        <v>372</v>
      </c>
      <c r="D220" s="110" t="s">
        <v>175</v>
      </c>
      <c r="E220" s="110" t="s">
        <v>128</v>
      </c>
      <c r="F220" s="110" t="s">
        <v>128</v>
      </c>
      <c r="G220" s="111" t="s">
        <v>373</v>
      </c>
    </row>
    <row r="221" spans="2:7" x14ac:dyDescent="0.55000000000000004">
      <c r="B221" s="141" t="s">
        <v>1678</v>
      </c>
      <c r="C221" s="133" t="s">
        <v>374</v>
      </c>
      <c r="D221" s="110" t="s">
        <v>175</v>
      </c>
      <c r="E221" s="110" t="s">
        <v>128</v>
      </c>
      <c r="F221" s="110" t="s">
        <v>128</v>
      </c>
      <c r="G221" s="111" t="s">
        <v>375</v>
      </c>
    </row>
    <row r="222" spans="2:7" x14ac:dyDescent="0.55000000000000004">
      <c r="B222" s="141" t="s">
        <v>1678</v>
      </c>
      <c r="C222" s="133" t="s">
        <v>376</v>
      </c>
      <c r="D222" s="110" t="s">
        <v>175</v>
      </c>
      <c r="E222" s="110" t="s">
        <v>128</v>
      </c>
      <c r="F222" s="110" t="s">
        <v>128</v>
      </c>
      <c r="G222" s="111" t="s">
        <v>377</v>
      </c>
    </row>
    <row r="223" spans="2:7" x14ac:dyDescent="0.55000000000000004">
      <c r="B223" s="141" t="s">
        <v>1678</v>
      </c>
      <c r="C223" s="133" t="s">
        <v>378</v>
      </c>
      <c r="D223" s="110" t="s">
        <v>175</v>
      </c>
      <c r="E223" s="110" t="s">
        <v>128</v>
      </c>
      <c r="F223" s="110" t="s">
        <v>128</v>
      </c>
      <c r="G223" s="111" t="s">
        <v>379</v>
      </c>
    </row>
    <row r="224" spans="2:7" x14ac:dyDescent="0.55000000000000004">
      <c r="B224" s="141" t="s">
        <v>1678</v>
      </c>
      <c r="C224" s="133" t="s">
        <v>380</v>
      </c>
      <c r="D224" s="110" t="s">
        <v>175</v>
      </c>
      <c r="E224" s="110" t="s">
        <v>128</v>
      </c>
      <c r="F224" s="110" t="s">
        <v>128</v>
      </c>
      <c r="G224" s="111" t="s">
        <v>381</v>
      </c>
    </row>
    <row r="225" spans="2:7" x14ac:dyDescent="0.55000000000000004">
      <c r="B225" s="141" t="s">
        <v>1678</v>
      </c>
      <c r="C225" s="133" t="s">
        <v>382</v>
      </c>
      <c r="D225" s="110" t="s">
        <v>175</v>
      </c>
      <c r="E225" s="110" t="s">
        <v>128</v>
      </c>
      <c r="F225" s="110" t="s">
        <v>128</v>
      </c>
      <c r="G225" s="111" t="s">
        <v>383</v>
      </c>
    </row>
    <row r="226" spans="2:7" x14ac:dyDescent="0.55000000000000004">
      <c r="B226" s="141" t="s">
        <v>1678</v>
      </c>
      <c r="C226" s="133" t="s">
        <v>384</v>
      </c>
      <c r="D226" s="110" t="s">
        <v>175</v>
      </c>
      <c r="E226" s="110" t="s">
        <v>128</v>
      </c>
      <c r="F226" s="110" t="s">
        <v>128</v>
      </c>
      <c r="G226" s="111" t="s">
        <v>385</v>
      </c>
    </row>
    <row r="227" spans="2:7" x14ac:dyDescent="0.55000000000000004">
      <c r="B227" s="143" t="s">
        <v>1678</v>
      </c>
      <c r="C227" s="135" t="s">
        <v>386</v>
      </c>
      <c r="D227" s="112" t="s">
        <v>175</v>
      </c>
      <c r="E227" s="112" t="s">
        <v>128</v>
      </c>
      <c r="F227" s="112" t="s">
        <v>128</v>
      </c>
      <c r="G227" s="113" t="s">
        <v>387</v>
      </c>
    </row>
    <row r="228" spans="2:7" x14ac:dyDescent="0.55000000000000004">
      <c r="B228" s="141" t="s">
        <v>1679</v>
      </c>
      <c r="C228" s="134" t="s">
        <v>388</v>
      </c>
      <c r="D228" s="108" t="s">
        <v>389</v>
      </c>
      <c r="E228" s="108" t="s">
        <v>128</v>
      </c>
      <c r="F228" s="108" t="s">
        <v>128</v>
      </c>
      <c r="G228" s="109" t="s">
        <v>390</v>
      </c>
    </row>
    <row r="229" spans="2:7" x14ac:dyDescent="0.55000000000000004">
      <c r="B229" s="141" t="s">
        <v>1679</v>
      </c>
      <c r="C229" s="133" t="s">
        <v>391</v>
      </c>
      <c r="D229" s="110" t="s">
        <v>389</v>
      </c>
      <c r="E229" s="110" t="s">
        <v>128</v>
      </c>
      <c r="F229" s="110" t="s">
        <v>128</v>
      </c>
      <c r="G229" s="111" t="s">
        <v>359</v>
      </c>
    </row>
    <row r="230" spans="2:7" x14ac:dyDescent="0.55000000000000004">
      <c r="B230" s="141" t="s">
        <v>1679</v>
      </c>
      <c r="C230" s="133" t="s">
        <v>392</v>
      </c>
      <c r="D230" s="110" t="s">
        <v>389</v>
      </c>
      <c r="E230" s="110" t="s">
        <v>128</v>
      </c>
      <c r="F230" s="110" t="s">
        <v>128</v>
      </c>
      <c r="G230" s="111" t="s">
        <v>393</v>
      </c>
    </row>
    <row r="231" spans="2:7" x14ac:dyDescent="0.55000000000000004">
      <c r="B231" s="141" t="s">
        <v>1679</v>
      </c>
      <c r="C231" s="133" t="s">
        <v>394</v>
      </c>
      <c r="D231" s="110" t="s">
        <v>389</v>
      </c>
      <c r="E231" s="110" t="s">
        <v>128</v>
      </c>
      <c r="F231" s="110" t="s">
        <v>128</v>
      </c>
      <c r="G231" s="111" t="s">
        <v>395</v>
      </c>
    </row>
    <row r="232" spans="2:7" x14ac:dyDescent="0.55000000000000004">
      <c r="B232" s="141" t="s">
        <v>1679</v>
      </c>
      <c r="C232" s="133" t="s">
        <v>396</v>
      </c>
      <c r="D232" s="110" t="s">
        <v>389</v>
      </c>
      <c r="E232" s="110" t="s">
        <v>128</v>
      </c>
      <c r="F232" s="110" t="s">
        <v>128</v>
      </c>
      <c r="G232" s="111" t="s">
        <v>365</v>
      </c>
    </row>
    <row r="233" spans="2:7" x14ac:dyDescent="0.55000000000000004">
      <c r="B233" s="141" t="s">
        <v>1679</v>
      </c>
      <c r="C233" s="133" t="s">
        <v>397</v>
      </c>
      <c r="D233" s="110" t="s">
        <v>389</v>
      </c>
      <c r="E233" s="110" t="s">
        <v>128</v>
      </c>
      <c r="F233" s="110" t="s">
        <v>128</v>
      </c>
      <c r="G233" s="111" t="s">
        <v>363</v>
      </c>
    </row>
    <row r="234" spans="2:7" x14ac:dyDescent="0.55000000000000004">
      <c r="B234" s="141" t="s">
        <v>1679</v>
      </c>
      <c r="C234" s="133" t="s">
        <v>398</v>
      </c>
      <c r="D234" s="110" t="s">
        <v>389</v>
      </c>
      <c r="E234" s="110" t="s">
        <v>128</v>
      </c>
      <c r="F234" s="110" t="s">
        <v>128</v>
      </c>
      <c r="G234" s="111" t="s">
        <v>399</v>
      </c>
    </row>
    <row r="235" spans="2:7" x14ac:dyDescent="0.55000000000000004">
      <c r="B235" s="141" t="s">
        <v>1679</v>
      </c>
      <c r="C235" s="133" t="s">
        <v>400</v>
      </c>
      <c r="D235" s="110" t="s">
        <v>389</v>
      </c>
      <c r="E235" s="110" t="s">
        <v>128</v>
      </c>
      <c r="F235" s="110" t="s">
        <v>128</v>
      </c>
      <c r="G235" s="111" t="s">
        <v>367</v>
      </c>
    </row>
    <row r="236" spans="2:7" x14ac:dyDescent="0.55000000000000004">
      <c r="B236" s="141" t="s">
        <v>1679</v>
      </c>
      <c r="C236" s="133" t="s">
        <v>401</v>
      </c>
      <c r="D236" s="110" t="s">
        <v>389</v>
      </c>
      <c r="E236" s="110" t="s">
        <v>128</v>
      </c>
      <c r="F236" s="110" t="s">
        <v>128</v>
      </c>
      <c r="G236" s="111" t="s">
        <v>369</v>
      </c>
    </row>
    <row r="237" spans="2:7" x14ac:dyDescent="0.55000000000000004">
      <c r="B237" s="141" t="s">
        <v>1679</v>
      </c>
      <c r="C237" s="133" t="s">
        <v>402</v>
      </c>
      <c r="D237" s="110" t="s">
        <v>389</v>
      </c>
      <c r="E237" s="110" t="s">
        <v>128</v>
      </c>
      <c r="F237" s="110" t="s">
        <v>128</v>
      </c>
      <c r="G237" s="111" t="s">
        <v>403</v>
      </c>
    </row>
    <row r="238" spans="2:7" x14ac:dyDescent="0.55000000000000004">
      <c r="B238" s="141" t="s">
        <v>1679</v>
      </c>
      <c r="C238" s="133" t="s">
        <v>404</v>
      </c>
      <c r="D238" s="110" t="s">
        <v>389</v>
      </c>
      <c r="E238" s="110" t="s">
        <v>128</v>
      </c>
      <c r="F238" s="110" t="s">
        <v>128</v>
      </c>
      <c r="G238" s="111" t="s">
        <v>373</v>
      </c>
    </row>
    <row r="239" spans="2:7" x14ac:dyDescent="0.55000000000000004">
      <c r="B239" s="141" t="s">
        <v>1679</v>
      </c>
      <c r="C239" s="133" t="s">
        <v>405</v>
      </c>
      <c r="D239" s="110" t="s">
        <v>389</v>
      </c>
      <c r="E239" s="110" t="s">
        <v>128</v>
      </c>
      <c r="F239" s="110" t="s">
        <v>128</v>
      </c>
      <c r="G239" s="111" t="s">
        <v>406</v>
      </c>
    </row>
    <row r="240" spans="2:7" x14ac:dyDescent="0.55000000000000004">
      <c r="B240" s="141" t="s">
        <v>1679</v>
      </c>
      <c r="C240" s="133" t="s">
        <v>407</v>
      </c>
      <c r="D240" s="110" t="s">
        <v>389</v>
      </c>
      <c r="E240" s="110" t="s">
        <v>128</v>
      </c>
      <c r="F240" s="110" t="s">
        <v>128</v>
      </c>
      <c r="G240" s="111" t="s">
        <v>377</v>
      </c>
    </row>
    <row r="241" spans="2:7" x14ac:dyDescent="0.55000000000000004">
      <c r="B241" s="141" t="s">
        <v>1679</v>
      </c>
      <c r="C241" s="133" t="s">
        <v>408</v>
      </c>
      <c r="D241" s="110" t="s">
        <v>389</v>
      </c>
      <c r="E241" s="110" t="s">
        <v>128</v>
      </c>
      <c r="F241" s="110" t="s">
        <v>128</v>
      </c>
      <c r="G241" s="111" t="s">
        <v>409</v>
      </c>
    </row>
    <row r="242" spans="2:7" x14ac:dyDescent="0.55000000000000004">
      <c r="B242" s="141" t="s">
        <v>1679</v>
      </c>
      <c r="C242" s="133" t="s">
        <v>410</v>
      </c>
      <c r="D242" s="110" t="s">
        <v>389</v>
      </c>
      <c r="E242" s="110" t="s">
        <v>128</v>
      </c>
      <c r="F242" s="110" t="s">
        <v>128</v>
      </c>
      <c r="G242" s="111" t="s">
        <v>381</v>
      </c>
    </row>
    <row r="243" spans="2:7" x14ac:dyDescent="0.55000000000000004">
      <c r="B243" s="141" t="s">
        <v>1679</v>
      </c>
      <c r="C243" s="133" t="s">
        <v>411</v>
      </c>
      <c r="D243" s="110" t="s">
        <v>389</v>
      </c>
      <c r="E243" s="110" t="s">
        <v>128</v>
      </c>
      <c r="F243" s="110" t="s">
        <v>128</v>
      </c>
      <c r="G243" s="111" t="s">
        <v>383</v>
      </c>
    </row>
    <row r="244" spans="2:7" x14ac:dyDescent="0.55000000000000004">
      <c r="B244" s="141" t="s">
        <v>1679</v>
      </c>
      <c r="C244" s="133" t="s">
        <v>412</v>
      </c>
      <c r="D244" s="110" t="s">
        <v>389</v>
      </c>
      <c r="E244" s="110" t="s">
        <v>128</v>
      </c>
      <c r="F244" s="110" t="s">
        <v>128</v>
      </c>
      <c r="G244" s="111" t="s">
        <v>385</v>
      </c>
    </row>
    <row r="245" spans="2:7" x14ac:dyDescent="0.55000000000000004">
      <c r="B245" s="143" t="s">
        <v>1679</v>
      </c>
      <c r="C245" s="135" t="s">
        <v>413</v>
      </c>
      <c r="D245" s="112" t="s">
        <v>389</v>
      </c>
      <c r="E245" s="112" t="s">
        <v>128</v>
      </c>
      <c r="F245" s="112" t="s">
        <v>128</v>
      </c>
      <c r="G245" s="113" t="s">
        <v>387</v>
      </c>
    </row>
    <row r="246" spans="2:7" x14ac:dyDescent="0.55000000000000004">
      <c r="B246" s="141" t="s">
        <v>1680</v>
      </c>
      <c r="C246" s="133" t="s">
        <v>414</v>
      </c>
      <c r="D246" s="110" t="s">
        <v>415</v>
      </c>
      <c r="E246" s="110" t="s">
        <v>128</v>
      </c>
      <c r="F246" s="110" t="s">
        <v>128</v>
      </c>
      <c r="G246" s="111" t="s">
        <v>416</v>
      </c>
    </row>
    <row r="247" spans="2:7" x14ac:dyDescent="0.55000000000000004">
      <c r="B247" s="141" t="s">
        <v>1680</v>
      </c>
      <c r="C247" s="133" t="s">
        <v>417</v>
      </c>
      <c r="D247" s="106" t="s">
        <v>415</v>
      </c>
      <c r="E247" s="106" t="s">
        <v>128</v>
      </c>
      <c r="F247" s="106" t="s">
        <v>128</v>
      </c>
      <c r="G247" s="111" t="s">
        <v>416</v>
      </c>
    </row>
    <row r="248" spans="2:7" x14ac:dyDescent="0.55000000000000004">
      <c r="B248" s="141" t="s">
        <v>1680</v>
      </c>
      <c r="C248" s="133" t="s">
        <v>418</v>
      </c>
      <c r="D248" s="106" t="s">
        <v>415</v>
      </c>
      <c r="E248" s="106" t="s">
        <v>128</v>
      </c>
      <c r="F248" s="106" t="s">
        <v>128</v>
      </c>
      <c r="G248" s="111" t="s">
        <v>419</v>
      </c>
    </row>
    <row r="249" spans="2:7" x14ac:dyDescent="0.55000000000000004">
      <c r="B249" s="141" t="s">
        <v>1680</v>
      </c>
      <c r="C249" s="133" t="s">
        <v>420</v>
      </c>
      <c r="D249" s="106" t="s">
        <v>415</v>
      </c>
      <c r="E249" s="106" t="s">
        <v>128</v>
      </c>
      <c r="F249" s="106" t="s">
        <v>128</v>
      </c>
      <c r="G249" s="111" t="s">
        <v>419</v>
      </c>
    </row>
    <row r="250" spans="2:7" x14ac:dyDescent="0.55000000000000004">
      <c r="B250" s="141" t="s">
        <v>1680</v>
      </c>
      <c r="C250" s="133" t="s">
        <v>421</v>
      </c>
      <c r="D250" s="106" t="s">
        <v>415</v>
      </c>
      <c r="E250" s="106" t="s">
        <v>128</v>
      </c>
      <c r="F250" s="106" t="s">
        <v>128</v>
      </c>
      <c r="G250" s="111" t="s">
        <v>422</v>
      </c>
    </row>
    <row r="251" spans="2:7" x14ac:dyDescent="0.55000000000000004">
      <c r="B251" s="141" t="s">
        <v>1680</v>
      </c>
      <c r="C251" s="133" t="s">
        <v>423</v>
      </c>
      <c r="D251" s="106" t="s">
        <v>415</v>
      </c>
      <c r="E251" s="106" t="s">
        <v>128</v>
      </c>
      <c r="F251" s="106" t="s">
        <v>128</v>
      </c>
      <c r="G251" s="111" t="s">
        <v>422</v>
      </c>
    </row>
    <row r="252" spans="2:7" x14ac:dyDescent="0.55000000000000004">
      <c r="B252" s="141" t="s">
        <v>1680</v>
      </c>
      <c r="C252" s="133" t="s">
        <v>424</v>
      </c>
      <c r="D252" s="106" t="s">
        <v>415</v>
      </c>
      <c r="E252" s="106" t="s">
        <v>128</v>
      </c>
      <c r="F252" s="106" t="s">
        <v>128</v>
      </c>
      <c r="G252" s="111" t="s">
        <v>425</v>
      </c>
    </row>
    <row r="253" spans="2:7" x14ac:dyDescent="0.55000000000000004">
      <c r="B253" s="143" t="s">
        <v>1680</v>
      </c>
      <c r="C253" s="133" t="s">
        <v>426</v>
      </c>
      <c r="D253" s="106" t="s">
        <v>415</v>
      </c>
      <c r="E253" s="106" t="s">
        <v>128</v>
      </c>
      <c r="F253" s="106" t="s">
        <v>128</v>
      </c>
      <c r="G253" s="111" t="s">
        <v>425</v>
      </c>
    </row>
    <row r="254" spans="2:7" x14ac:dyDescent="0.55000000000000004">
      <c r="B254" s="141" t="s">
        <v>1681</v>
      </c>
      <c r="C254" s="134" t="s">
        <v>427</v>
      </c>
      <c r="D254" s="108" t="s">
        <v>428</v>
      </c>
      <c r="E254" s="108" t="s">
        <v>128</v>
      </c>
      <c r="F254" s="108" t="s">
        <v>128</v>
      </c>
      <c r="G254" s="109" t="s">
        <v>159</v>
      </c>
    </row>
    <row r="255" spans="2:7" x14ac:dyDescent="0.55000000000000004">
      <c r="B255" s="141" t="s">
        <v>1681</v>
      </c>
      <c r="C255" s="133" t="s">
        <v>429</v>
      </c>
      <c r="D255" s="110" t="s">
        <v>428</v>
      </c>
      <c r="E255" s="110" t="s">
        <v>128</v>
      </c>
      <c r="F255" s="110" t="s">
        <v>128</v>
      </c>
      <c r="G255" s="111" t="s">
        <v>159</v>
      </c>
    </row>
    <row r="256" spans="2:7" x14ac:dyDescent="0.55000000000000004">
      <c r="B256" s="141" t="s">
        <v>1681</v>
      </c>
      <c r="C256" s="133" t="s">
        <v>430</v>
      </c>
      <c r="D256" s="110" t="s">
        <v>428</v>
      </c>
      <c r="E256" s="110" t="s">
        <v>128</v>
      </c>
      <c r="F256" s="110" t="s">
        <v>128</v>
      </c>
      <c r="G256" s="111" t="s">
        <v>151</v>
      </c>
    </row>
    <row r="257" spans="2:7" x14ac:dyDescent="0.55000000000000004">
      <c r="B257" s="141" t="s">
        <v>1681</v>
      </c>
      <c r="C257" s="133" t="s">
        <v>431</v>
      </c>
      <c r="D257" s="110" t="s">
        <v>428</v>
      </c>
      <c r="E257" s="110" t="s">
        <v>128</v>
      </c>
      <c r="F257" s="110" t="s">
        <v>128</v>
      </c>
      <c r="G257" s="111" t="s">
        <v>151</v>
      </c>
    </row>
    <row r="258" spans="2:7" x14ac:dyDescent="0.55000000000000004">
      <c r="B258" s="141" t="s">
        <v>1681</v>
      </c>
      <c r="C258" s="133" t="s">
        <v>432</v>
      </c>
      <c r="D258" s="110" t="s">
        <v>428</v>
      </c>
      <c r="E258" s="110" t="s">
        <v>128</v>
      </c>
      <c r="F258" s="110" t="s">
        <v>128</v>
      </c>
      <c r="G258" s="111" t="s">
        <v>75</v>
      </c>
    </row>
    <row r="259" spans="2:7" x14ac:dyDescent="0.55000000000000004">
      <c r="B259" s="141" t="s">
        <v>1681</v>
      </c>
      <c r="C259" s="133" t="s">
        <v>433</v>
      </c>
      <c r="D259" s="110" t="s">
        <v>428</v>
      </c>
      <c r="E259" s="110" t="s">
        <v>128</v>
      </c>
      <c r="F259" s="110" t="s">
        <v>128</v>
      </c>
      <c r="G259" s="111" t="s">
        <v>75</v>
      </c>
    </row>
    <row r="260" spans="2:7" x14ac:dyDescent="0.55000000000000004">
      <c r="B260" s="141" t="s">
        <v>1681</v>
      </c>
      <c r="C260" s="133" t="s">
        <v>434</v>
      </c>
      <c r="D260" s="110" t="s">
        <v>428</v>
      </c>
      <c r="E260" s="110" t="s">
        <v>128</v>
      </c>
      <c r="F260" s="110" t="s">
        <v>128</v>
      </c>
      <c r="G260" s="111" t="s">
        <v>77</v>
      </c>
    </row>
    <row r="261" spans="2:7" x14ac:dyDescent="0.55000000000000004">
      <c r="B261" s="143" t="s">
        <v>1681</v>
      </c>
      <c r="C261" s="135" t="s">
        <v>435</v>
      </c>
      <c r="D261" s="112" t="s">
        <v>428</v>
      </c>
      <c r="E261" s="112" t="s">
        <v>128</v>
      </c>
      <c r="F261" s="112" t="s">
        <v>128</v>
      </c>
      <c r="G261" s="113" t="s">
        <v>77</v>
      </c>
    </row>
    <row r="262" spans="2:7" x14ac:dyDescent="0.55000000000000004">
      <c r="B262" s="144" t="s">
        <v>1682</v>
      </c>
      <c r="C262" s="134" t="s">
        <v>436</v>
      </c>
      <c r="D262" s="108" t="s">
        <v>437</v>
      </c>
      <c r="E262" s="108" t="s">
        <v>128</v>
      </c>
      <c r="F262" s="108" t="s">
        <v>128</v>
      </c>
      <c r="G262" s="109" t="s">
        <v>438</v>
      </c>
    </row>
    <row r="263" spans="2:7" x14ac:dyDescent="0.55000000000000004">
      <c r="B263" s="141" t="s">
        <v>1682</v>
      </c>
      <c r="C263" s="133" t="s">
        <v>439</v>
      </c>
      <c r="D263" s="110" t="s">
        <v>437</v>
      </c>
      <c r="E263" s="110" t="s">
        <v>128</v>
      </c>
      <c r="F263" s="110" t="s">
        <v>128</v>
      </c>
      <c r="G263" s="111" t="s">
        <v>438</v>
      </c>
    </row>
    <row r="264" spans="2:7" x14ac:dyDescent="0.55000000000000004">
      <c r="B264" s="141" t="s">
        <v>1682</v>
      </c>
      <c r="C264" s="133" t="s">
        <v>440</v>
      </c>
      <c r="D264" s="110" t="s">
        <v>437</v>
      </c>
      <c r="E264" s="110" t="s">
        <v>128</v>
      </c>
      <c r="F264" s="110" t="s">
        <v>128</v>
      </c>
      <c r="G264" s="111" t="s">
        <v>441</v>
      </c>
    </row>
    <row r="265" spans="2:7" x14ac:dyDescent="0.55000000000000004">
      <c r="B265" s="141" t="s">
        <v>1682</v>
      </c>
      <c r="C265" s="133" t="s">
        <v>442</v>
      </c>
      <c r="D265" s="110" t="s">
        <v>437</v>
      </c>
      <c r="E265" s="110" t="s">
        <v>128</v>
      </c>
      <c r="F265" s="110" t="s">
        <v>128</v>
      </c>
      <c r="G265" s="111" t="s">
        <v>441</v>
      </c>
    </row>
    <row r="266" spans="2:7" x14ac:dyDescent="0.55000000000000004">
      <c r="B266" s="141" t="s">
        <v>1682</v>
      </c>
      <c r="C266" s="133" t="s">
        <v>443</v>
      </c>
      <c r="D266" s="110" t="s">
        <v>437</v>
      </c>
      <c r="E266" s="110" t="s">
        <v>128</v>
      </c>
      <c r="F266" s="110" t="s">
        <v>128</v>
      </c>
      <c r="G266" s="111" t="s">
        <v>444</v>
      </c>
    </row>
    <row r="267" spans="2:7" x14ac:dyDescent="0.55000000000000004">
      <c r="B267" s="141" t="s">
        <v>1682</v>
      </c>
      <c r="C267" s="133" t="s">
        <v>445</v>
      </c>
      <c r="D267" s="110" t="s">
        <v>437</v>
      </c>
      <c r="E267" s="110" t="s">
        <v>128</v>
      </c>
      <c r="F267" s="110" t="s">
        <v>128</v>
      </c>
      <c r="G267" s="111" t="s">
        <v>444</v>
      </c>
    </row>
    <row r="268" spans="2:7" x14ac:dyDescent="0.55000000000000004">
      <c r="B268" s="141" t="s">
        <v>1682</v>
      </c>
      <c r="C268" s="133" t="s">
        <v>446</v>
      </c>
      <c r="D268" s="110" t="s">
        <v>437</v>
      </c>
      <c r="E268" s="110" t="s">
        <v>128</v>
      </c>
      <c r="F268" s="110" t="s">
        <v>128</v>
      </c>
      <c r="G268" s="111" t="s">
        <v>447</v>
      </c>
    </row>
    <row r="269" spans="2:7" x14ac:dyDescent="0.55000000000000004">
      <c r="B269" s="141" t="s">
        <v>1682</v>
      </c>
      <c r="C269" s="133" t="s">
        <v>448</v>
      </c>
      <c r="D269" s="110" t="s">
        <v>437</v>
      </c>
      <c r="E269" s="110" t="s">
        <v>128</v>
      </c>
      <c r="F269" s="110" t="s">
        <v>128</v>
      </c>
      <c r="G269" s="111" t="s">
        <v>447</v>
      </c>
    </row>
    <row r="270" spans="2:7" x14ac:dyDescent="0.55000000000000004">
      <c r="B270" s="141" t="s">
        <v>1682</v>
      </c>
      <c r="C270" s="133" t="s">
        <v>449</v>
      </c>
      <c r="D270" s="110" t="s">
        <v>437</v>
      </c>
      <c r="E270" s="110" t="s">
        <v>128</v>
      </c>
      <c r="F270" s="110" t="s">
        <v>128</v>
      </c>
      <c r="G270" s="111" t="s">
        <v>450</v>
      </c>
    </row>
    <row r="271" spans="2:7" x14ac:dyDescent="0.55000000000000004">
      <c r="B271" s="141" t="s">
        <v>1682</v>
      </c>
      <c r="C271" s="133" t="s">
        <v>451</v>
      </c>
      <c r="D271" s="110" t="s">
        <v>437</v>
      </c>
      <c r="E271" s="110" t="s">
        <v>128</v>
      </c>
      <c r="F271" s="110" t="s">
        <v>128</v>
      </c>
      <c r="G271" s="111" t="s">
        <v>450</v>
      </c>
    </row>
    <row r="272" spans="2:7" x14ac:dyDescent="0.55000000000000004">
      <c r="B272" s="141" t="s">
        <v>1682</v>
      </c>
      <c r="C272" s="133" t="s">
        <v>452</v>
      </c>
      <c r="D272" s="110" t="s">
        <v>437</v>
      </c>
      <c r="E272" s="110" t="s">
        <v>128</v>
      </c>
      <c r="F272" s="110" t="s">
        <v>128</v>
      </c>
      <c r="G272" s="111" t="s">
        <v>453</v>
      </c>
    </row>
    <row r="273" spans="2:7" x14ac:dyDescent="0.55000000000000004">
      <c r="B273" s="141" t="s">
        <v>1682</v>
      </c>
      <c r="C273" s="133" t="s">
        <v>454</v>
      </c>
      <c r="D273" s="110" t="s">
        <v>437</v>
      </c>
      <c r="E273" s="110" t="s">
        <v>128</v>
      </c>
      <c r="F273" s="110" t="s">
        <v>128</v>
      </c>
      <c r="G273" s="111" t="s">
        <v>453</v>
      </c>
    </row>
    <row r="274" spans="2:7" x14ac:dyDescent="0.55000000000000004">
      <c r="B274" s="141" t="s">
        <v>1682</v>
      </c>
      <c r="C274" s="133" t="s">
        <v>455</v>
      </c>
      <c r="D274" s="110" t="s">
        <v>437</v>
      </c>
      <c r="E274" s="110" t="s">
        <v>128</v>
      </c>
      <c r="F274" s="110" t="s">
        <v>128</v>
      </c>
      <c r="G274" s="111" t="s">
        <v>456</v>
      </c>
    </row>
    <row r="275" spans="2:7" x14ac:dyDescent="0.55000000000000004">
      <c r="B275" s="141" t="s">
        <v>1682</v>
      </c>
      <c r="C275" s="133" t="s">
        <v>457</v>
      </c>
      <c r="D275" s="110" t="s">
        <v>437</v>
      </c>
      <c r="E275" s="110" t="s">
        <v>128</v>
      </c>
      <c r="F275" s="110" t="s">
        <v>128</v>
      </c>
      <c r="G275" s="111" t="s">
        <v>456</v>
      </c>
    </row>
    <row r="276" spans="2:7" x14ac:dyDescent="0.55000000000000004">
      <c r="B276" s="141" t="s">
        <v>1682</v>
      </c>
      <c r="C276" s="133" t="s">
        <v>458</v>
      </c>
      <c r="D276" s="110" t="s">
        <v>437</v>
      </c>
      <c r="E276" s="110" t="s">
        <v>128</v>
      </c>
      <c r="F276" s="110" t="s">
        <v>128</v>
      </c>
      <c r="G276" s="111" t="s">
        <v>459</v>
      </c>
    </row>
    <row r="277" spans="2:7" x14ac:dyDescent="0.55000000000000004">
      <c r="B277" s="141" t="s">
        <v>1682</v>
      </c>
      <c r="C277" s="133" t="s">
        <v>460</v>
      </c>
      <c r="D277" s="110" t="s">
        <v>437</v>
      </c>
      <c r="E277" s="110" t="s">
        <v>128</v>
      </c>
      <c r="F277" s="110" t="s">
        <v>128</v>
      </c>
      <c r="G277" s="111" t="s">
        <v>459</v>
      </c>
    </row>
    <row r="278" spans="2:7" x14ac:dyDescent="0.55000000000000004">
      <c r="B278" s="141" t="s">
        <v>1682</v>
      </c>
      <c r="C278" s="133" t="s">
        <v>461</v>
      </c>
      <c r="D278" s="110" t="s">
        <v>437</v>
      </c>
      <c r="E278" s="110" t="s">
        <v>128</v>
      </c>
      <c r="F278" s="110" t="s">
        <v>128</v>
      </c>
      <c r="G278" s="111" t="s">
        <v>462</v>
      </c>
    </row>
    <row r="279" spans="2:7" x14ac:dyDescent="0.55000000000000004">
      <c r="B279" s="143" t="s">
        <v>1682</v>
      </c>
      <c r="C279" s="135" t="s">
        <v>463</v>
      </c>
      <c r="D279" s="112" t="s">
        <v>437</v>
      </c>
      <c r="E279" s="112" t="s">
        <v>128</v>
      </c>
      <c r="F279" s="112" t="s">
        <v>128</v>
      </c>
      <c r="G279" s="113" t="s">
        <v>462</v>
      </c>
    </row>
    <row r="280" spans="2:7" ht="29.25" customHeight="1" x14ac:dyDescent="0.55000000000000004">
      <c r="B280" s="141" t="s">
        <v>1683</v>
      </c>
      <c r="C280" s="137" t="s">
        <v>1791</v>
      </c>
      <c r="D280" s="119" t="s">
        <v>1790</v>
      </c>
      <c r="E280" s="119" t="s">
        <v>128</v>
      </c>
      <c r="F280" s="119" t="s">
        <v>128</v>
      </c>
      <c r="G280" s="120" t="s">
        <v>128</v>
      </c>
    </row>
    <row r="281" spans="2:7" ht="29.25" customHeight="1" x14ac:dyDescent="0.55000000000000004">
      <c r="B281" s="144" t="s">
        <v>2516</v>
      </c>
      <c r="C281" s="165" t="s">
        <v>2517</v>
      </c>
      <c r="D281" s="176" t="s">
        <v>175</v>
      </c>
      <c r="E281" s="176" t="s">
        <v>128</v>
      </c>
      <c r="F281" s="176" t="s">
        <v>128</v>
      </c>
      <c r="G281" s="177" t="s">
        <v>489</v>
      </c>
    </row>
    <row r="282" spans="2:7" ht="29.25" customHeight="1" x14ac:dyDescent="0.55000000000000004">
      <c r="B282" s="141" t="s">
        <v>2516</v>
      </c>
      <c r="C282" s="137" t="s">
        <v>2518</v>
      </c>
      <c r="D282" s="119" t="s">
        <v>175</v>
      </c>
      <c r="E282" s="119" t="s">
        <v>128</v>
      </c>
      <c r="F282" s="119" t="s">
        <v>128</v>
      </c>
      <c r="G282" s="120" t="s">
        <v>489</v>
      </c>
    </row>
    <row r="283" spans="2:7" ht="29.25" customHeight="1" x14ac:dyDescent="0.55000000000000004">
      <c r="B283" s="141" t="s">
        <v>2516</v>
      </c>
      <c r="C283" s="137" t="s">
        <v>2519</v>
      </c>
      <c r="D283" s="119" t="s">
        <v>175</v>
      </c>
      <c r="E283" s="119" t="s">
        <v>128</v>
      </c>
      <c r="F283" s="119" t="s">
        <v>128</v>
      </c>
      <c r="G283" s="120" t="s">
        <v>2521</v>
      </c>
    </row>
    <row r="284" spans="2:7" ht="29.25" customHeight="1" x14ac:dyDescent="0.55000000000000004">
      <c r="B284" s="141" t="s">
        <v>2516</v>
      </c>
      <c r="C284" s="137" t="s">
        <v>2520</v>
      </c>
      <c r="D284" s="119" t="s">
        <v>175</v>
      </c>
      <c r="E284" s="119" t="s">
        <v>128</v>
      </c>
      <c r="F284" s="119" t="s">
        <v>128</v>
      </c>
      <c r="G284" s="120" t="s">
        <v>2522</v>
      </c>
    </row>
    <row r="285" spans="2:7" ht="29.25" customHeight="1" x14ac:dyDescent="0.55000000000000004">
      <c r="B285" s="141" t="s">
        <v>2516</v>
      </c>
      <c r="C285" s="137" t="s">
        <v>2523</v>
      </c>
      <c r="D285" s="119" t="s">
        <v>175</v>
      </c>
      <c r="E285" s="119" t="s">
        <v>128</v>
      </c>
      <c r="F285" s="119" t="s">
        <v>128</v>
      </c>
      <c r="G285" s="120" t="s">
        <v>2522</v>
      </c>
    </row>
    <row r="286" spans="2:7" ht="29.25" customHeight="1" x14ac:dyDescent="0.55000000000000004">
      <c r="B286" s="141" t="s">
        <v>2516</v>
      </c>
      <c r="C286" s="137" t="s">
        <v>2524</v>
      </c>
      <c r="D286" s="119" t="s">
        <v>175</v>
      </c>
      <c r="E286" s="119" t="s">
        <v>128</v>
      </c>
      <c r="F286" s="119" t="s">
        <v>128</v>
      </c>
      <c r="G286" s="120" t="s">
        <v>2526</v>
      </c>
    </row>
    <row r="287" spans="2:7" ht="29.25" customHeight="1" x14ac:dyDescent="0.55000000000000004">
      <c r="B287" s="141" t="s">
        <v>2516</v>
      </c>
      <c r="C287" s="137" t="s">
        <v>2525</v>
      </c>
      <c r="D287" s="119" t="s">
        <v>175</v>
      </c>
      <c r="E287" s="119" t="s">
        <v>128</v>
      </c>
      <c r="F287" s="119" t="s">
        <v>128</v>
      </c>
      <c r="G287" s="120" t="s">
        <v>2526</v>
      </c>
    </row>
    <row r="288" spans="2:7" ht="29.25" customHeight="1" x14ac:dyDescent="0.55000000000000004">
      <c r="B288" s="141" t="s">
        <v>2516</v>
      </c>
      <c r="C288" s="137" t="s">
        <v>2527</v>
      </c>
      <c r="D288" s="119" t="s">
        <v>175</v>
      </c>
      <c r="E288" s="119" t="s">
        <v>128</v>
      </c>
      <c r="F288" s="119" t="s">
        <v>128</v>
      </c>
      <c r="G288" s="120" t="s">
        <v>2534</v>
      </c>
    </row>
    <row r="289" spans="2:7" ht="29.25" customHeight="1" x14ac:dyDescent="0.55000000000000004">
      <c r="B289" s="141" t="s">
        <v>2516</v>
      </c>
      <c r="C289" s="137" t="s">
        <v>2528</v>
      </c>
      <c r="D289" s="119" t="s">
        <v>175</v>
      </c>
      <c r="E289" s="119" t="s">
        <v>128</v>
      </c>
      <c r="F289" s="119" t="s">
        <v>128</v>
      </c>
      <c r="G289" s="120" t="s">
        <v>2534</v>
      </c>
    </row>
    <row r="290" spans="2:7" ht="29.25" customHeight="1" x14ac:dyDescent="0.55000000000000004">
      <c r="B290" s="141" t="s">
        <v>2516</v>
      </c>
      <c r="C290" s="137" t="s">
        <v>2529</v>
      </c>
      <c r="D290" s="119" t="s">
        <v>175</v>
      </c>
      <c r="E290" s="119" t="s">
        <v>128</v>
      </c>
      <c r="F290" s="119" t="s">
        <v>128</v>
      </c>
      <c r="G290" s="120" t="s">
        <v>2535</v>
      </c>
    </row>
    <row r="291" spans="2:7" ht="29.25" customHeight="1" x14ac:dyDescent="0.55000000000000004">
      <c r="B291" s="141" t="s">
        <v>2516</v>
      </c>
      <c r="C291" s="137" t="s">
        <v>2530</v>
      </c>
      <c r="D291" s="119" t="s">
        <v>175</v>
      </c>
      <c r="E291" s="119" t="s">
        <v>128</v>
      </c>
      <c r="F291" s="119" t="s">
        <v>128</v>
      </c>
      <c r="G291" s="120" t="s">
        <v>2535</v>
      </c>
    </row>
    <row r="292" spans="2:7" ht="29.25" customHeight="1" x14ac:dyDescent="0.55000000000000004">
      <c r="B292" s="141" t="s">
        <v>2516</v>
      </c>
      <c r="C292" s="137" t="s">
        <v>2531</v>
      </c>
      <c r="D292" s="119" t="s">
        <v>175</v>
      </c>
      <c r="E292" s="119" t="s">
        <v>128</v>
      </c>
      <c r="F292" s="119" t="s">
        <v>128</v>
      </c>
      <c r="G292" s="120" t="s">
        <v>2521</v>
      </c>
    </row>
    <row r="293" spans="2:7" ht="29.25" customHeight="1" x14ac:dyDescent="0.55000000000000004">
      <c r="B293" s="141" t="s">
        <v>2516</v>
      </c>
      <c r="C293" s="137" t="s">
        <v>2532</v>
      </c>
      <c r="D293" s="119" t="s">
        <v>175</v>
      </c>
      <c r="E293" s="119" t="s">
        <v>128</v>
      </c>
      <c r="F293" s="119" t="s">
        <v>128</v>
      </c>
      <c r="G293" s="120" t="s">
        <v>2536</v>
      </c>
    </row>
    <row r="294" spans="2:7" ht="29.25" customHeight="1" x14ac:dyDescent="0.55000000000000004">
      <c r="B294" s="141" t="s">
        <v>2516</v>
      </c>
      <c r="C294" s="137" t="s">
        <v>2533</v>
      </c>
      <c r="D294" s="119" t="s">
        <v>175</v>
      </c>
      <c r="E294" s="119" t="s">
        <v>128</v>
      </c>
      <c r="F294" s="119" t="s">
        <v>128</v>
      </c>
      <c r="G294" s="120" t="s">
        <v>2536</v>
      </c>
    </row>
    <row r="295" spans="2:7" ht="29.25" customHeight="1" x14ac:dyDescent="0.55000000000000004">
      <c r="B295" s="141" t="s">
        <v>2516</v>
      </c>
      <c r="C295" s="137" t="s">
        <v>2540</v>
      </c>
      <c r="D295" s="119" t="s">
        <v>175</v>
      </c>
      <c r="E295" s="119" t="s">
        <v>128</v>
      </c>
      <c r="F295" s="119" t="s">
        <v>128</v>
      </c>
      <c r="G295" s="120" t="s">
        <v>2539</v>
      </c>
    </row>
    <row r="296" spans="2:7" ht="29.25" customHeight="1" x14ac:dyDescent="0.55000000000000004">
      <c r="B296" s="141" t="s">
        <v>2516</v>
      </c>
      <c r="C296" s="137" t="s">
        <v>2541</v>
      </c>
      <c r="D296" s="119" t="s">
        <v>175</v>
      </c>
      <c r="E296" s="119" t="s">
        <v>128</v>
      </c>
      <c r="F296" s="119" t="s">
        <v>128</v>
      </c>
      <c r="G296" s="120" t="s">
        <v>2539</v>
      </c>
    </row>
    <row r="297" spans="2:7" ht="29.25" customHeight="1" x14ac:dyDescent="0.55000000000000004">
      <c r="B297" s="141" t="s">
        <v>2516</v>
      </c>
      <c r="C297" s="137" t="s">
        <v>2537</v>
      </c>
      <c r="D297" s="119" t="s">
        <v>175</v>
      </c>
      <c r="E297" s="119" t="s">
        <v>128</v>
      </c>
      <c r="F297" s="119" t="s">
        <v>128</v>
      </c>
      <c r="G297" s="120" t="s">
        <v>2542</v>
      </c>
    </row>
    <row r="298" spans="2:7" ht="29.25" customHeight="1" x14ac:dyDescent="0.55000000000000004">
      <c r="B298" s="141" t="s">
        <v>2516</v>
      </c>
      <c r="C298" s="137" t="s">
        <v>2538</v>
      </c>
      <c r="D298" s="119" t="s">
        <v>175</v>
      </c>
      <c r="E298" s="119" t="s">
        <v>128</v>
      </c>
      <c r="F298" s="119" t="s">
        <v>128</v>
      </c>
      <c r="G298" s="120" t="s">
        <v>2542</v>
      </c>
    </row>
    <row r="299" spans="2:7" ht="29.25" customHeight="1" x14ac:dyDescent="0.55000000000000004">
      <c r="B299" s="141" t="s">
        <v>2516</v>
      </c>
      <c r="C299" s="137" t="s">
        <v>2543</v>
      </c>
      <c r="D299" s="119" t="s">
        <v>175</v>
      </c>
      <c r="E299" s="119" t="s">
        <v>128</v>
      </c>
      <c r="F299" s="119" t="s">
        <v>128</v>
      </c>
      <c r="G299" s="120" t="s">
        <v>491</v>
      </c>
    </row>
    <row r="300" spans="2:7" ht="29.25" customHeight="1" x14ac:dyDescent="0.55000000000000004">
      <c r="B300" s="141" t="s">
        <v>2516</v>
      </c>
      <c r="C300" s="137" t="s">
        <v>2544</v>
      </c>
      <c r="D300" s="119" t="s">
        <v>175</v>
      </c>
      <c r="E300" s="119" t="s">
        <v>128</v>
      </c>
      <c r="F300" s="119" t="s">
        <v>128</v>
      </c>
      <c r="G300" s="120" t="s">
        <v>491</v>
      </c>
    </row>
    <row r="301" spans="2:7" ht="29.25" customHeight="1" x14ac:dyDescent="0.55000000000000004">
      <c r="B301" s="141" t="s">
        <v>2516</v>
      </c>
      <c r="C301" s="137" t="s">
        <v>2545</v>
      </c>
      <c r="D301" s="119" t="s">
        <v>175</v>
      </c>
      <c r="E301" s="119" t="s">
        <v>128</v>
      </c>
      <c r="F301" s="119" t="s">
        <v>128</v>
      </c>
      <c r="G301" s="120" t="s">
        <v>2369</v>
      </c>
    </row>
    <row r="302" spans="2:7" ht="29.25" customHeight="1" x14ac:dyDescent="0.55000000000000004">
      <c r="B302" s="141" t="s">
        <v>2516</v>
      </c>
      <c r="C302" s="137" t="s">
        <v>2546</v>
      </c>
      <c r="D302" s="119" t="s">
        <v>175</v>
      </c>
      <c r="E302" s="119" t="s">
        <v>128</v>
      </c>
      <c r="F302" s="119" t="s">
        <v>128</v>
      </c>
      <c r="G302" s="120" t="s">
        <v>2369</v>
      </c>
    </row>
    <row r="303" spans="2:7" ht="29.25" customHeight="1" x14ac:dyDescent="0.55000000000000004">
      <c r="B303" s="141" t="s">
        <v>2516</v>
      </c>
      <c r="C303" s="137" t="s">
        <v>2547</v>
      </c>
      <c r="D303" s="119" t="s">
        <v>175</v>
      </c>
      <c r="E303" s="119" t="s">
        <v>128</v>
      </c>
      <c r="F303" s="119" t="s">
        <v>128</v>
      </c>
      <c r="G303" s="120" t="s">
        <v>2374</v>
      </c>
    </row>
    <row r="304" spans="2:7" ht="29.25" customHeight="1" x14ac:dyDescent="0.55000000000000004">
      <c r="B304" s="141" t="s">
        <v>2516</v>
      </c>
      <c r="C304" s="137" t="s">
        <v>2548</v>
      </c>
      <c r="D304" s="119" t="s">
        <v>175</v>
      </c>
      <c r="E304" s="119" t="s">
        <v>128</v>
      </c>
      <c r="F304" s="119" t="s">
        <v>128</v>
      </c>
      <c r="G304" s="120" t="s">
        <v>2374</v>
      </c>
    </row>
    <row r="305" spans="2:7" ht="29.25" customHeight="1" x14ac:dyDescent="0.55000000000000004">
      <c r="B305" s="141" t="s">
        <v>2516</v>
      </c>
      <c r="C305" s="137" t="s">
        <v>2549</v>
      </c>
      <c r="D305" s="119" t="s">
        <v>175</v>
      </c>
      <c r="E305" s="119" t="s">
        <v>128</v>
      </c>
      <c r="F305" s="119" t="s">
        <v>128</v>
      </c>
      <c r="G305" s="120" t="s">
        <v>2379</v>
      </c>
    </row>
    <row r="306" spans="2:7" ht="29.25" customHeight="1" x14ac:dyDescent="0.55000000000000004">
      <c r="B306" s="141" t="s">
        <v>2516</v>
      </c>
      <c r="C306" s="137" t="s">
        <v>2550</v>
      </c>
      <c r="D306" s="119" t="s">
        <v>175</v>
      </c>
      <c r="E306" s="119" t="s">
        <v>128</v>
      </c>
      <c r="F306" s="119" t="s">
        <v>128</v>
      </c>
      <c r="G306" s="120" t="s">
        <v>2379</v>
      </c>
    </row>
    <row r="307" spans="2:7" ht="29.25" customHeight="1" x14ac:dyDescent="0.55000000000000004">
      <c r="B307" s="141" t="s">
        <v>2516</v>
      </c>
      <c r="C307" s="137" t="s">
        <v>2551</v>
      </c>
      <c r="D307" s="119" t="s">
        <v>175</v>
      </c>
      <c r="E307" s="119" t="s">
        <v>128</v>
      </c>
      <c r="F307" s="119" t="s">
        <v>128</v>
      </c>
      <c r="G307" s="120" t="s">
        <v>450</v>
      </c>
    </row>
    <row r="308" spans="2:7" ht="29.25" customHeight="1" x14ac:dyDescent="0.55000000000000004">
      <c r="B308" s="141" t="s">
        <v>2516</v>
      </c>
      <c r="C308" s="137" t="s">
        <v>2552</v>
      </c>
      <c r="D308" s="119" t="s">
        <v>175</v>
      </c>
      <c r="E308" s="119" t="s">
        <v>128</v>
      </c>
      <c r="F308" s="119" t="s">
        <v>128</v>
      </c>
      <c r="G308" s="120" t="s">
        <v>450</v>
      </c>
    </row>
    <row r="309" spans="2:7" x14ac:dyDescent="0.55000000000000004">
      <c r="B309" s="144" t="s">
        <v>1684</v>
      </c>
      <c r="C309" s="134" t="s">
        <v>464</v>
      </c>
      <c r="D309" s="108" t="s">
        <v>465</v>
      </c>
      <c r="E309" s="108" t="s">
        <v>128</v>
      </c>
      <c r="F309" s="108" t="s">
        <v>128</v>
      </c>
      <c r="G309" s="109" t="s">
        <v>466</v>
      </c>
    </row>
    <row r="310" spans="2:7" x14ac:dyDescent="0.55000000000000004">
      <c r="B310" s="141" t="s">
        <v>1684</v>
      </c>
      <c r="C310" s="133" t="s">
        <v>467</v>
      </c>
      <c r="D310" s="110" t="s">
        <v>465</v>
      </c>
      <c r="E310" s="110" t="s">
        <v>128</v>
      </c>
      <c r="F310" s="110" t="s">
        <v>128</v>
      </c>
      <c r="G310" s="111" t="s">
        <v>169</v>
      </c>
    </row>
    <row r="311" spans="2:7" x14ac:dyDescent="0.55000000000000004">
      <c r="B311" s="141" t="s">
        <v>1684</v>
      </c>
      <c r="C311" s="133" t="s">
        <v>468</v>
      </c>
      <c r="D311" s="110" t="s">
        <v>465</v>
      </c>
      <c r="E311" s="110" t="s">
        <v>128</v>
      </c>
      <c r="F311" s="110" t="s">
        <v>128</v>
      </c>
      <c r="G311" s="111" t="s">
        <v>469</v>
      </c>
    </row>
    <row r="312" spans="2:7" x14ac:dyDescent="0.55000000000000004">
      <c r="B312" s="141" t="s">
        <v>1684</v>
      </c>
      <c r="C312" s="133" t="s">
        <v>470</v>
      </c>
      <c r="D312" s="110" t="s">
        <v>465</v>
      </c>
      <c r="E312" s="110" t="s">
        <v>128</v>
      </c>
      <c r="F312" s="110" t="s">
        <v>128</v>
      </c>
      <c r="G312" s="111" t="s">
        <v>245</v>
      </c>
    </row>
    <row r="313" spans="2:7" x14ac:dyDescent="0.55000000000000004">
      <c r="B313" s="141" t="s">
        <v>1684</v>
      </c>
      <c r="C313" s="133" t="s">
        <v>471</v>
      </c>
      <c r="D313" s="110" t="s">
        <v>465</v>
      </c>
      <c r="E313" s="110" t="s">
        <v>128</v>
      </c>
      <c r="F313" s="110" t="s">
        <v>128</v>
      </c>
      <c r="G313" s="111" t="s">
        <v>202</v>
      </c>
    </row>
    <row r="314" spans="2:7" x14ac:dyDescent="0.55000000000000004">
      <c r="B314" s="141" t="s">
        <v>1684</v>
      </c>
      <c r="C314" s="133" t="s">
        <v>472</v>
      </c>
      <c r="D314" s="110" t="s">
        <v>465</v>
      </c>
      <c r="E314" s="110" t="s">
        <v>128</v>
      </c>
      <c r="F314" s="110" t="s">
        <v>128</v>
      </c>
      <c r="G314" s="111" t="s">
        <v>219</v>
      </c>
    </row>
    <row r="315" spans="2:7" x14ac:dyDescent="0.55000000000000004">
      <c r="B315" s="141" t="s">
        <v>1684</v>
      </c>
      <c r="C315" s="133" t="s">
        <v>473</v>
      </c>
      <c r="D315" s="110" t="s">
        <v>465</v>
      </c>
      <c r="E315" s="110" t="s">
        <v>128</v>
      </c>
      <c r="F315" s="110" t="s">
        <v>128</v>
      </c>
      <c r="G315" s="111" t="s">
        <v>192</v>
      </c>
    </row>
    <row r="316" spans="2:7" x14ac:dyDescent="0.55000000000000004">
      <c r="B316" s="141" t="s">
        <v>1684</v>
      </c>
      <c r="C316" s="133" t="s">
        <v>474</v>
      </c>
      <c r="D316" s="110" t="s">
        <v>465</v>
      </c>
      <c r="E316" s="110" t="s">
        <v>128</v>
      </c>
      <c r="F316" s="110" t="s">
        <v>128</v>
      </c>
      <c r="G316" s="111" t="s">
        <v>194</v>
      </c>
    </row>
    <row r="317" spans="2:7" x14ac:dyDescent="0.55000000000000004">
      <c r="B317" s="141" t="s">
        <v>1684</v>
      </c>
      <c r="C317" s="133" t="s">
        <v>475</v>
      </c>
      <c r="D317" s="110" t="s">
        <v>465</v>
      </c>
      <c r="E317" s="110" t="s">
        <v>128</v>
      </c>
      <c r="F317" s="110" t="s">
        <v>128</v>
      </c>
      <c r="G317" s="111" t="s">
        <v>476</v>
      </c>
    </row>
    <row r="318" spans="2:7" x14ac:dyDescent="0.55000000000000004">
      <c r="B318" s="141" t="s">
        <v>1684</v>
      </c>
      <c r="C318" s="133" t="s">
        <v>477</v>
      </c>
      <c r="D318" s="110" t="s">
        <v>465</v>
      </c>
      <c r="E318" s="110" t="s">
        <v>128</v>
      </c>
      <c r="F318" s="110" t="s">
        <v>128</v>
      </c>
      <c r="G318" s="111" t="s">
        <v>478</v>
      </c>
    </row>
    <row r="319" spans="2:7" x14ac:dyDescent="0.55000000000000004">
      <c r="B319" s="141" t="s">
        <v>1684</v>
      </c>
      <c r="C319" s="133" t="s">
        <v>479</v>
      </c>
      <c r="D319" s="106" t="s">
        <v>465</v>
      </c>
      <c r="E319" s="106" t="s">
        <v>128</v>
      </c>
      <c r="F319" s="106" t="s">
        <v>128</v>
      </c>
      <c r="G319" s="111" t="s">
        <v>480</v>
      </c>
    </row>
    <row r="320" spans="2:7" x14ac:dyDescent="0.55000000000000004">
      <c r="B320" s="143" t="s">
        <v>1684</v>
      </c>
      <c r="C320" s="133" t="s">
        <v>481</v>
      </c>
      <c r="D320" s="106" t="s">
        <v>465</v>
      </c>
      <c r="E320" s="106" t="s">
        <v>128</v>
      </c>
      <c r="F320" s="106" t="s">
        <v>128</v>
      </c>
      <c r="G320" s="111" t="s">
        <v>482</v>
      </c>
    </row>
    <row r="321" spans="2:7" x14ac:dyDescent="0.55000000000000004">
      <c r="B321" s="144" t="s">
        <v>1685</v>
      </c>
      <c r="C321" s="134" t="s">
        <v>483</v>
      </c>
      <c r="D321" s="108" t="s">
        <v>244</v>
      </c>
      <c r="E321" s="108" t="s">
        <v>128</v>
      </c>
      <c r="F321" s="108" t="s">
        <v>128</v>
      </c>
      <c r="G321" s="109" t="s">
        <v>245</v>
      </c>
    </row>
    <row r="322" spans="2:7" x14ac:dyDescent="0.55000000000000004">
      <c r="B322" s="141" t="s">
        <v>1685</v>
      </c>
      <c r="C322" s="133" t="s">
        <v>484</v>
      </c>
      <c r="D322" s="110" t="s">
        <v>244</v>
      </c>
      <c r="E322" s="110" t="s">
        <v>128</v>
      </c>
      <c r="F322" s="110" t="s">
        <v>128</v>
      </c>
      <c r="G322" s="111" t="s">
        <v>216</v>
      </c>
    </row>
    <row r="323" spans="2:7" x14ac:dyDescent="0.55000000000000004">
      <c r="B323" s="141" t="s">
        <v>1685</v>
      </c>
      <c r="C323" s="133" t="s">
        <v>485</v>
      </c>
      <c r="D323" s="110" t="s">
        <v>244</v>
      </c>
      <c r="E323" s="110" t="s">
        <v>128</v>
      </c>
      <c r="F323" s="110" t="s">
        <v>128</v>
      </c>
      <c r="G323" s="111" t="s">
        <v>194</v>
      </c>
    </row>
    <row r="324" spans="2:7" x14ac:dyDescent="0.55000000000000004">
      <c r="B324" s="141" t="s">
        <v>1685</v>
      </c>
      <c r="C324" s="133" t="s">
        <v>486</v>
      </c>
      <c r="D324" s="110" t="s">
        <v>244</v>
      </c>
      <c r="E324" s="110" t="s">
        <v>128</v>
      </c>
      <c r="F324" s="110" t="s">
        <v>128</v>
      </c>
      <c r="G324" s="111" t="s">
        <v>219</v>
      </c>
    </row>
    <row r="325" spans="2:7" x14ac:dyDescent="0.55000000000000004">
      <c r="B325" s="141" t="s">
        <v>1685</v>
      </c>
      <c r="C325" s="133" t="s">
        <v>487</v>
      </c>
      <c r="D325" s="110" t="s">
        <v>244</v>
      </c>
      <c r="E325" s="110" t="s">
        <v>128</v>
      </c>
      <c r="F325" s="110" t="s">
        <v>128</v>
      </c>
      <c r="G325" s="111" t="s">
        <v>192</v>
      </c>
    </row>
    <row r="326" spans="2:7" x14ac:dyDescent="0.55000000000000004">
      <c r="B326" s="141" t="s">
        <v>1685</v>
      </c>
      <c r="C326" s="133" t="s">
        <v>488</v>
      </c>
      <c r="D326" s="110" t="s">
        <v>244</v>
      </c>
      <c r="E326" s="110" t="s">
        <v>128</v>
      </c>
      <c r="F326" s="110" t="s">
        <v>128</v>
      </c>
      <c r="G326" s="111" t="s">
        <v>489</v>
      </c>
    </row>
    <row r="327" spans="2:7" x14ac:dyDescent="0.55000000000000004">
      <c r="B327" s="141" t="s">
        <v>1685</v>
      </c>
      <c r="C327" s="133" t="s">
        <v>490</v>
      </c>
      <c r="D327" s="110" t="s">
        <v>244</v>
      </c>
      <c r="E327" s="110" t="s">
        <v>128</v>
      </c>
      <c r="F327" s="110" t="s">
        <v>128</v>
      </c>
      <c r="G327" s="111" t="s">
        <v>491</v>
      </c>
    </row>
    <row r="328" spans="2:7" x14ac:dyDescent="0.55000000000000004">
      <c r="B328" s="141" t="s">
        <v>1685</v>
      </c>
      <c r="C328" s="133" t="s">
        <v>492</v>
      </c>
      <c r="D328" s="110" t="s">
        <v>244</v>
      </c>
      <c r="E328" s="110" t="s">
        <v>128</v>
      </c>
      <c r="F328" s="110" t="s">
        <v>128</v>
      </c>
      <c r="G328" s="111" t="s">
        <v>441</v>
      </c>
    </row>
    <row r="329" spans="2:7" x14ac:dyDescent="0.55000000000000004">
      <c r="B329" s="143" t="s">
        <v>1685</v>
      </c>
      <c r="C329" s="135" t="s">
        <v>493</v>
      </c>
      <c r="D329" s="112" t="s">
        <v>244</v>
      </c>
      <c r="E329" s="112" t="s">
        <v>128</v>
      </c>
      <c r="F329" s="112" t="s">
        <v>128</v>
      </c>
      <c r="G329" s="113" t="s">
        <v>444</v>
      </c>
    </row>
    <row r="330" spans="2:7" x14ac:dyDescent="0.55000000000000004">
      <c r="B330" s="141" t="s">
        <v>2554</v>
      </c>
      <c r="C330" s="133" t="s">
        <v>2555</v>
      </c>
      <c r="D330" s="110" t="s">
        <v>1794</v>
      </c>
      <c r="E330" s="110" t="s">
        <v>128</v>
      </c>
      <c r="F330" s="110" t="s">
        <v>128</v>
      </c>
      <c r="G330" s="111" t="s">
        <v>2556</v>
      </c>
    </row>
    <row r="331" spans="2:7" x14ac:dyDescent="0.55000000000000004">
      <c r="B331" s="141" t="s">
        <v>2554</v>
      </c>
      <c r="C331" s="133" t="s">
        <v>2557</v>
      </c>
      <c r="D331" s="110" t="s">
        <v>1794</v>
      </c>
      <c r="E331" s="110" t="s">
        <v>128</v>
      </c>
      <c r="F331" s="110" t="s">
        <v>128</v>
      </c>
      <c r="G331" s="111" t="s">
        <v>2569</v>
      </c>
    </row>
    <row r="332" spans="2:7" x14ac:dyDescent="0.55000000000000004">
      <c r="B332" s="141" t="s">
        <v>2554</v>
      </c>
      <c r="C332" s="133" t="s">
        <v>2558</v>
      </c>
      <c r="D332" s="110" t="s">
        <v>1794</v>
      </c>
      <c r="E332" s="110" t="s">
        <v>128</v>
      </c>
      <c r="F332" s="110" t="s">
        <v>128</v>
      </c>
      <c r="G332" s="111" t="s">
        <v>2570</v>
      </c>
    </row>
    <row r="333" spans="2:7" x14ac:dyDescent="0.55000000000000004">
      <c r="B333" s="141" t="s">
        <v>2554</v>
      </c>
      <c r="C333" s="133" t="s">
        <v>2559</v>
      </c>
      <c r="D333" s="110" t="s">
        <v>1794</v>
      </c>
      <c r="E333" s="110" t="s">
        <v>128</v>
      </c>
      <c r="F333" s="110" t="s">
        <v>128</v>
      </c>
      <c r="G333" s="111" t="s">
        <v>2571</v>
      </c>
    </row>
    <row r="334" spans="2:7" x14ac:dyDescent="0.55000000000000004">
      <c r="B334" s="141" t="s">
        <v>2554</v>
      </c>
      <c r="C334" s="133" t="s">
        <v>2560</v>
      </c>
      <c r="D334" s="110" t="s">
        <v>1794</v>
      </c>
      <c r="E334" s="110" t="s">
        <v>128</v>
      </c>
      <c r="F334" s="110" t="s">
        <v>128</v>
      </c>
      <c r="G334" s="111" t="s">
        <v>2572</v>
      </c>
    </row>
    <row r="335" spans="2:7" x14ac:dyDescent="0.55000000000000004">
      <c r="B335" s="141" t="s">
        <v>2554</v>
      </c>
      <c r="C335" s="133" t="s">
        <v>2561</v>
      </c>
      <c r="D335" s="110" t="s">
        <v>1794</v>
      </c>
      <c r="E335" s="110" t="s">
        <v>128</v>
      </c>
      <c r="F335" s="110" t="s">
        <v>128</v>
      </c>
      <c r="G335" s="111" t="s">
        <v>2573</v>
      </c>
    </row>
    <row r="336" spans="2:7" x14ac:dyDescent="0.55000000000000004">
      <c r="B336" s="141" t="s">
        <v>2554</v>
      </c>
      <c r="C336" s="133" t="s">
        <v>2562</v>
      </c>
      <c r="D336" s="110" t="s">
        <v>1794</v>
      </c>
      <c r="E336" s="110" t="s">
        <v>128</v>
      </c>
      <c r="F336" s="110" t="s">
        <v>128</v>
      </c>
      <c r="G336" s="111" t="s">
        <v>2574</v>
      </c>
    </row>
    <row r="337" spans="2:7" x14ac:dyDescent="0.55000000000000004">
      <c r="B337" s="141" t="s">
        <v>2554</v>
      </c>
      <c r="C337" s="133" t="s">
        <v>2563</v>
      </c>
      <c r="D337" s="110" t="s">
        <v>1794</v>
      </c>
      <c r="E337" s="110" t="s">
        <v>128</v>
      </c>
      <c r="F337" s="110" t="s">
        <v>128</v>
      </c>
      <c r="G337" s="111" t="s">
        <v>2575</v>
      </c>
    </row>
    <row r="338" spans="2:7" x14ac:dyDescent="0.55000000000000004">
      <c r="B338" s="141" t="s">
        <v>2554</v>
      </c>
      <c r="C338" s="133" t="s">
        <v>2564</v>
      </c>
      <c r="D338" s="110" t="s">
        <v>1794</v>
      </c>
      <c r="E338" s="110" t="s">
        <v>128</v>
      </c>
      <c r="F338" s="110" t="s">
        <v>128</v>
      </c>
      <c r="G338" s="111" t="s">
        <v>2576</v>
      </c>
    </row>
    <row r="339" spans="2:7" x14ac:dyDescent="0.55000000000000004">
      <c r="B339" s="141" t="s">
        <v>2554</v>
      </c>
      <c r="C339" s="133" t="s">
        <v>2565</v>
      </c>
      <c r="D339" s="110" t="s">
        <v>1794</v>
      </c>
      <c r="E339" s="110" t="s">
        <v>128</v>
      </c>
      <c r="F339" s="110" t="s">
        <v>128</v>
      </c>
      <c r="G339" s="111" t="s">
        <v>2577</v>
      </c>
    </row>
    <row r="340" spans="2:7" x14ac:dyDescent="0.55000000000000004">
      <c r="B340" s="141" t="s">
        <v>2554</v>
      </c>
      <c r="C340" s="133" t="s">
        <v>2566</v>
      </c>
      <c r="D340" s="110" t="s">
        <v>1794</v>
      </c>
      <c r="E340" s="110" t="s">
        <v>128</v>
      </c>
      <c r="F340" s="110" t="s">
        <v>128</v>
      </c>
      <c r="G340" s="111" t="s">
        <v>2578</v>
      </c>
    </row>
    <row r="341" spans="2:7" x14ac:dyDescent="0.55000000000000004">
      <c r="B341" s="141" t="s">
        <v>2554</v>
      </c>
      <c r="C341" s="133" t="s">
        <v>2567</v>
      </c>
      <c r="D341" s="110" t="s">
        <v>1794</v>
      </c>
      <c r="E341" s="110" t="s">
        <v>128</v>
      </c>
      <c r="F341" s="110" t="s">
        <v>128</v>
      </c>
      <c r="G341" s="111" t="s">
        <v>2579</v>
      </c>
    </row>
    <row r="342" spans="2:7" x14ac:dyDescent="0.55000000000000004">
      <c r="B342" s="141" t="s">
        <v>2554</v>
      </c>
      <c r="C342" s="133" t="s">
        <v>2568</v>
      </c>
      <c r="D342" s="110" t="s">
        <v>1794</v>
      </c>
      <c r="E342" s="110" t="s">
        <v>128</v>
      </c>
      <c r="F342" s="110" t="s">
        <v>128</v>
      </c>
      <c r="G342" s="111" t="s">
        <v>2580</v>
      </c>
    </row>
    <row r="343" spans="2:7" x14ac:dyDescent="0.55000000000000004">
      <c r="B343" s="144" t="s">
        <v>2595</v>
      </c>
      <c r="C343" s="134" t="s">
        <v>2582</v>
      </c>
      <c r="D343" s="108" t="s">
        <v>2581</v>
      </c>
      <c r="E343" s="108" t="s">
        <v>128</v>
      </c>
      <c r="F343" s="108" t="s">
        <v>128</v>
      </c>
      <c r="G343" s="109" t="s">
        <v>2556</v>
      </c>
    </row>
    <row r="344" spans="2:7" x14ac:dyDescent="0.55000000000000004">
      <c r="B344" s="141" t="s">
        <v>2595</v>
      </c>
      <c r="C344" s="133" t="s">
        <v>2583</v>
      </c>
      <c r="D344" s="110" t="s">
        <v>2581</v>
      </c>
      <c r="E344" s="110" t="s">
        <v>128</v>
      </c>
      <c r="F344" s="110" t="s">
        <v>128</v>
      </c>
      <c r="G344" s="111" t="s">
        <v>2569</v>
      </c>
    </row>
    <row r="345" spans="2:7" x14ac:dyDescent="0.55000000000000004">
      <c r="B345" s="141" t="s">
        <v>2595</v>
      </c>
      <c r="C345" s="133" t="s">
        <v>2584</v>
      </c>
      <c r="D345" s="110" t="s">
        <v>2581</v>
      </c>
      <c r="E345" s="110" t="s">
        <v>128</v>
      </c>
      <c r="F345" s="110" t="s">
        <v>128</v>
      </c>
      <c r="G345" s="111" t="s">
        <v>2570</v>
      </c>
    </row>
    <row r="346" spans="2:7" x14ac:dyDescent="0.55000000000000004">
      <c r="B346" s="141" t="s">
        <v>2595</v>
      </c>
      <c r="C346" s="133" t="s">
        <v>2585</v>
      </c>
      <c r="D346" s="110" t="s">
        <v>2581</v>
      </c>
      <c r="E346" s="110" t="s">
        <v>128</v>
      </c>
      <c r="F346" s="110" t="s">
        <v>128</v>
      </c>
      <c r="G346" s="111" t="s">
        <v>2571</v>
      </c>
    </row>
    <row r="347" spans="2:7" x14ac:dyDescent="0.55000000000000004">
      <c r="B347" s="141" t="s">
        <v>2595</v>
      </c>
      <c r="C347" s="133" t="s">
        <v>2586</v>
      </c>
      <c r="D347" s="110" t="s">
        <v>2581</v>
      </c>
      <c r="E347" s="110" t="s">
        <v>128</v>
      </c>
      <c r="F347" s="110" t="s">
        <v>128</v>
      </c>
      <c r="G347" s="111" t="s">
        <v>2572</v>
      </c>
    </row>
    <row r="348" spans="2:7" x14ac:dyDescent="0.55000000000000004">
      <c r="B348" s="141" t="s">
        <v>2595</v>
      </c>
      <c r="C348" s="133" t="s">
        <v>2587</v>
      </c>
      <c r="D348" s="110" t="s">
        <v>2581</v>
      </c>
      <c r="E348" s="110" t="s">
        <v>128</v>
      </c>
      <c r="F348" s="110" t="s">
        <v>128</v>
      </c>
      <c r="G348" s="111" t="s">
        <v>2573</v>
      </c>
    </row>
    <row r="349" spans="2:7" x14ac:dyDescent="0.55000000000000004">
      <c r="B349" s="141" t="s">
        <v>2595</v>
      </c>
      <c r="C349" s="133" t="s">
        <v>2588</v>
      </c>
      <c r="D349" s="110" t="s">
        <v>2581</v>
      </c>
      <c r="E349" s="110" t="s">
        <v>128</v>
      </c>
      <c r="F349" s="110" t="s">
        <v>128</v>
      </c>
      <c r="G349" s="111" t="s">
        <v>2574</v>
      </c>
    </row>
    <row r="350" spans="2:7" x14ac:dyDescent="0.55000000000000004">
      <c r="B350" s="141" t="s">
        <v>2595</v>
      </c>
      <c r="C350" s="133" t="s">
        <v>2589</v>
      </c>
      <c r="D350" s="110" t="s">
        <v>2581</v>
      </c>
      <c r="E350" s="110" t="s">
        <v>128</v>
      </c>
      <c r="F350" s="110" t="s">
        <v>128</v>
      </c>
      <c r="G350" s="111" t="s">
        <v>2575</v>
      </c>
    </row>
    <row r="351" spans="2:7" x14ac:dyDescent="0.55000000000000004">
      <c r="B351" s="141" t="s">
        <v>2595</v>
      </c>
      <c r="C351" s="133" t="s">
        <v>2590</v>
      </c>
      <c r="D351" s="110" t="s">
        <v>2581</v>
      </c>
      <c r="E351" s="110" t="s">
        <v>128</v>
      </c>
      <c r="F351" s="110" t="s">
        <v>128</v>
      </c>
      <c r="G351" s="111" t="s">
        <v>2576</v>
      </c>
    </row>
    <row r="352" spans="2:7" x14ac:dyDescent="0.55000000000000004">
      <c r="B352" s="141" t="s">
        <v>2595</v>
      </c>
      <c r="C352" s="133" t="s">
        <v>2591</v>
      </c>
      <c r="D352" s="110" t="s">
        <v>2581</v>
      </c>
      <c r="E352" s="110" t="s">
        <v>128</v>
      </c>
      <c r="F352" s="110" t="s">
        <v>128</v>
      </c>
      <c r="G352" s="111" t="s">
        <v>2577</v>
      </c>
    </row>
    <row r="353" spans="2:7" x14ac:dyDescent="0.55000000000000004">
      <c r="B353" s="141" t="s">
        <v>2595</v>
      </c>
      <c r="C353" s="133" t="s">
        <v>2592</v>
      </c>
      <c r="D353" s="110" t="s">
        <v>2581</v>
      </c>
      <c r="E353" s="110" t="s">
        <v>128</v>
      </c>
      <c r="F353" s="110" t="s">
        <v>128</v>
      </c>
      <c r="G353" s="111" t="s">
        <v>2578</v>
      </c>
    </row>
    <row r="354" spans="2:7" x14ac:dyDescent="0.55000000000000004">
      <c r="B354" s="141" t="s">
        <v>2595</v>
      </c>
      <c r="C354" s="133" t="s">
        <v>2593</v>
      </c>
      <c r="D354" s="110" t="s">
        <v>2581</v>
      </c>
      <c r="E354" s="110" t="s">
        <v>128</v>
      </c>
      <c r="F354" s="110" t="s">
        <v>128</v>
      </c>
      <c r="G354" s="111" t="s">
        <v>2579</v>
      </c>
    </row>
    <row r="355" spans="2:7" x14ac:dyDescent="0.55000000000000004">
      <c r="B355" s="141" t="s">
        <v>2595</v>
      </c>
      <c r="C355" s="133" t="s">
        <v>2594</v>
      </c>
      <c r="D355" s="110" t="s">
        <v>2581</v>
      </c>
      <c r="E355" s="110" t="s">
        <v>128</v>
      </c>
      <c r="F355" s="110" t="s">
        <v>128</v>
      </c>
      <c r="G355" s="111" t="s">
        <v>2580</v>
      </c>
    </row>
    <row r="356" spans="2:7" x14ac:dyDescent="0.55000000000000004">
      <c r="B356" s="144" t="s">
        <v>1686</v>
      </c>
      <c r="C356" s="134" t="s">
        <v>494</v>
      </c>
      <c r="D356" s="108" t="s">
        <v>495</v>
      </c>
      <c r="E356" s="108" t="s">
        <v>128</v>
      </c>
      <c r="F356" s="108" t="s">
        <v>128</v>
      </c>
      <c r="G356" s="109" t="s">
        <v>496</v>
      </c>
    </row>
    <row r="357" spans="2:7" x14ac:dyDescent="0.55000000000000004">
      <c r="B357" s="141" t="s">
        <v>1686</v>
      </c>
      <c r="C357" s="133" t="s">
        <v>497</v>
      </c>
      <c r="D357" s="110" t="s">
        <v>495</v>
      </c>
      <c r="E357" s="110" t="s">
        <v>128</v>
      </c>
      <c r="F357" s="110" t="s">
        <v>128</v>
      </c>
      <c r="G357" s="111" t="s">
        <v>498</v>
      </c>
    </row>
    <row r="358" spans="2:7" x14ac:dyDescent="0.55000000000000004">
      <c r="B358" s="143" t="s">
        <v>1686</v>
      </c>
      <c r="C358" s="135" t="s">
        <v>499</v>
      </c>
      <c r="D358" s="112" t="s">
        <v>495</v>
      </c>
      <c r="E358" s="112" t="s">
        <v>128</v>
      </c>
      <c r="F358" s="112" t="s">
        <v>128</v>
      </c>
      <c r="G358" s="113" t="s">
        <v>500</v>
      </c>
    </row>
    <row r="359" spans="2:7" ht="24.6" x14ac:dyDescent="0.55000000000000004">
      <c r="B359" s="143" t="s">
        <v>1688</v>
      </c>
      <c r="C359" s="136" t="s">
        <v>501</v>
      </c>
      <c r="D359" s="115" t="s">
        <v>1655</v>
      </c>
      <c r="E359" s="115" t="s">
        <v>1792</v>
      </c>
      <c r="F359" s="115" t="s">
        <v>128</v>
      </c>
      <c r="G359" s="118" t="s">
        <v>502</v>
      </c>
    </row>
    <row r="360" spans="2:7" ht="24.6" x14ac:dyDescent="0.55000000000000004">
      <c r="B360" s="143" t="s">
        <v>1687</v>
      </c>
      <c r="C360" s="136" t="s">
        <v>503</v>
      </c>
      <c r="D360" s="115" t="s">
        <v>1656</v>
      </c>
      <c r="E360" s="115" t="s">
        <v>1792</v>
      </c>
      <c r="F360" s="115" t="s">
        <v>128</v>
      </c>
      <c r="G360" s="118" t="s">
        <v>502</v>
      </c>
    </row>
    <row r="361" spans="2:7" x14ac:dyDescent="0.55000000000000004">
      <c r="B361" s="144" t="s">
        <v>1689</v>
      </c>
      <c r="C361" s="134" t="s">
        <v>504</v>
      </c>
      <c r="D361" s="108" t="s">
        <v>505</v>
      </c>
      <c r="E361" s="108" t="s">
        <v>128</v>
      </c>
      <c r="F361" s="108" t="s">
        <v>128</v>
      </c>
      <c r="G361" s="109" t="s">
        <v>169</v>
      </c>
    </row>
    <row r="362" spans="2:7" x14ac:dyDescent="0.55000000000000004">
      <c r="B362" s="141" t="s">
        <v>1689</v>
      </c>
      <c r="C362" s="133" t="s">
        <v>506</v>
      </c>
      <c r="D362" s="110" t="s">
        <v>505</v>
      </c>
      <c r="E362" s="110" t="s">
        <v>128</v>
      </c>
      <c r="F362" s="110" t="s">
        <v>128</v>
      </c>
      <c r="G362" s="111" t="s">
        <v>469</v>
      </c>
    </row>
    <row r="363" spans="2:7" x14ac:dyDescent="0.55000000000000004">
      <c r="B363" s="141" t="s">
        <v>1689</v>
      </c>
      <c r="C363" s="133" t="s">
        <v>507</v>
      </c>
      <c r="D363" s="110" t="s">
        <v>505</v>
      </c>
      <c r="E363" s="110" t="s">
        <v>128</v>
      </c>
      <c r="F363" s="110" t="s">
        <v>128</v>
      </c>
      <c r="G363" s="111" t="s">
        <v>179</v>
      </c>
    </row>
    <row r="364" spans="2:7" x14ac:dyDescent="0.55000000000000004">
      <c r="B364" s="141" t="s">
        <v>1689</v>
      </c>
      <c r="C364" s="133" t="s">
        <v>508</v>
      </c>
      <c r="D364" s="110" t="s">
        <v>505</v>
      </c>
      <c r="E364" s="110" t="s">
        <v>128</v>
      </c>
      <c r="F364" s="110" t="s">
        <v>128</v>
      </c>
      <c r="G364" s="111" t="s">
        <v>202</v>
      </c>
    </row>
    <row r="365" spans="2:7" x14ac:dyDescent="0.55000000000000004">
      <c r="B365" s="141" t="s">
        <v>1689</v>
      </c>
      <c r="C365" s="133" t="s">
        <v>509</v>
      </c>
      <c r="D365" s="110" t="s">
        <v>505</v>
      </c>
      <c r="E365" s="110" t="s">
        <v>128</v>
      </c>
      <c r="F365" s="110" t="s">
        <v>128</v>
      </c>
      <c r="G365" s="111" t="s">
        <v>187</v>
      </c>
    </row>
    <row r="366" spans="2:7" x14ac:dyDescent="0.55000000000000004">
      <c r="B366" s="141" t="s">
        <v>1689</v>
      </c>
      <c r="C366" s="133" t="s">
        <v>510</v>
      </c>
      <c r="D366" s="110" t="s">
        <v>505</v>
      </c>
      <c r="E366" s="110" t="s">
        <v>128</v>
      </c>
      <c r="F366" s="110" t="s">
        <v>128</v>
      </c>
      <c r="G366" s="111" t="s">
        <v>192</v>
      </c>
    </row>
    <row r="367" spans="2:7" x14ac:dyDescent="0.55000000000000004">
      <c r="B367" s="141" t="s">
        <v>1689</v>
      </c>
      <c r="C367" s="133" t="s">
        <v>511</v>
      </c>
      <c r="D367" s="110" t="s">
        <v>505</v>
      </c>
      <c r="E367" s="110" t="s">
        <v>128</v>
      </c>
      <c r="F367" s="110" t="s">
        <v>128</v>
      </c>
      <c r="G367" s="111" t="s">
        <v>194</v>
      </c>
    </row>
    <row r="368" spans="2:7" x14ac:dyDescent="0.55000000000000004">
      <c r="B368" s="141" t="s">
        <v>1689</v>
      </c>
      <c r="C368" s="133" t="s">
        <v>512</v>
      </c>
      <c r="D368" s="110" t="s">
        <v>505</v>
      </c>
      <c r="E368" s="110" t="s">
        <v>128</v>
      </c>
      <c r="F368" s="110" t="s">
        <v>128</v>
      </c>
      <c r="G368" s="111" t="s">
        <v>513</v>
      </c>
    </row>
    <row r="369" spans="2:7" x14ac:dyDescent="0.55000000000000004">
      <c r="B369" s="141" t="s">
        <v>1689</v>
      </c>
      <c r="C369" s="133" t="s">
        <v>514</v>
      </c>
      <c r="D369" s="110" t="s">
        <v>505</v>
      </c>
      <c r="E369" s="110" t="s">
        <v>128</v>
      </c>
      <c r="F369" s="110" t="s">
        <v>128</v>
      </c>
      <c r="G369" s="111" t="s">
        <v>328</v>
      </c>
    </row>
    <row r="370" spans="2:7" x14ac:dyDescent="0.55000000000000004">
      <c r="B370" s="141" t="s">
        <v>1689</v>
      </c>
      <c r="C370" s="133" t="s">
        <v>515</v>
      </c>
      <c r="D370" s="110" t="s">
        <v>505</v>
      </c>
      <c r="E370" s="110" t="s">
        <v>128</v>
      </c>
      <c r="F370" s="110" t="s">
        <v>128</v>
      </c>
      <c r="G370" s="111" t="s">
        <v>516</v>
      </c>
    </row>
    <row r="371" spans="2:7" x14ac:dyDescent="0.55000000000000004">
      <c r="B371" s="141" t="s">
        <v>1689</v>
      </c>
      <c r="C371" s="133" t="s">
        <v>517</v>
      </c>
      <c r="D371" s="110" t="s">
        <v>505</v>
      </c>
      <c r="E371" s="110" t="s">
        <v>128</v>
      </c>
      <c r="F371" s="110" t="s">
        <v>128</v>
      </c>
      <c r="G371" s="111" t="s">
        <v>334</v>
      </c>
    </row>
    <row r="372" spans="2:7" x14ac:dyDescent="0.55000000000000004">
      <c r="B372" s="141" t="s">
        <v>1689</v>
      </c>
      <c r="C372" s="133" t="s">
        <v>518</v>
      </c>
      <c r="D372" s="110" t="s">
        <v>505</v>
      </c>
      <c r="E372" s="110" t="s">
        <v>128</v>
      </c>
      <c r="F372" s="110" t="s">
        <v>128</v>
      </c>
      <c r="G372" s="111" t="s">
        <v>519</v>
      </c>
    </row>
    <row r="373" spans="2:7" x14ac:dyDescent="0.55000000000000004">
      <c r="B373" s="141" t="s">
        <v>1689</v>
      </c>
      <c r="C373" s="133" t="s">
        <v>520</v>
      </c>
      <c r="D373" s="110" t="s">
        <v>505</v>
      </c>
      <c r="E373" s="110" t="s">
        <v>128</v>
      </c>
      <c r="F373" s="110" t="s">
        <v>128</v>
      </c>
      <c r="G373" s="111" t="s">
        <v>337</v>
      </c>
    </row>
    <row r="374" spans="2:7" x14ac:dyDescent="0.55000000000000004">
      <c r="B374" s="141" t="s">
        <v>1689</v>
      </c>
      <c r="C374" s="133" t="s">
        <v>521</v>
      </c>
      <c r="D374" s="110" t="s">
        <v>505</v>
      </c>
      <c r="E374" s="110" t="s">
        <v>128</v>
      </c>
      <c r="F374" s="110" t="s">
        <v>128</v>
      </c>
      <c r="G374" s="111" t="s">
        <v>522</v>
      </c>
    </row>
    <row r="375" spans="2:7" x14ac:dyDescent="0.55000000000000004">
      <c r="B375" s="141" t="s">
        <v>1689</v>
      </c>
      <c r="C375" s="133" t="s">
        <v>523</v>
      </c>
      <c r="D375" s="110" t="s">
        <v>505</v>
      </c>
      <c r="E375" s="110" t="s">
        <v>128</v>
      </c>
      <c r="F375" s="110" t="s">
        <v>128</v>
      </c>
      <c r="G375" s="111" t="s">
        <v>308</v>
      </c>
    </row>
    <row r="376" spans="2:7" x14ac:dyDescent="0.55000000000000004">
      <c r="B376" s="141" t="s">
        <v>1689</v>
      </c>
      <c r="C376" s="133" t="s">
        <v>524</v>
      </c>
      <c r="D376" s="110" t="s">
        <v>505</v>
      </c>
      <c r="E376" s="110" t="s">
        <v>128</v>
      </c>
      <c r="F376" s="110" t="s">
        <v>128</v>
      </c>
      <c r="G376" s="111" t="s">
        <v>310</v>
      </c>
    </row>
    <row r="377" spans="2:7" x14ac:dyDescent="0.55000000000000004">
      <c r="B377" s="141" t="s">
        <v>1689</v>
      </c>
      <c r="C377" s="133" t="s">
        <v>525</v>
      </c>
      <c r="D377" s="110" t="s">
        <v>505</v>
      </c>
      <c r="E377" s="110" t="s">
        <v>128</v>
      </c>
      <c r="F377" s="110" t="s">
        <v>128</v>
      </c>
      <c r="G377" s="111" t="s">
        <v>526</v>
      </c>
    </row>
    <row r="378" spans="2:7" x14ac:dyDescent="0.55000000000000004">
      <c r="B378" s="143" t="s">
        <v>1689</v>
      </c>
      <c r="C378" s="135" t="s">
        <v>527</v>
      </c>
      <c r="D378" s="112" t="s">
        <v>505</v>
      </c>
      <c r="E378" s="112" t="s">
        <v>128</v>
      </c>
      <c r="F378" s="112" t="s">
        <v>128</v>
      </c>
      <c r="G378" s="113" t="s">
        <v>528</v>
      </c>
    </row>
    <row r="379" spans="2:7" x14ac:dyDescent="0.55000000000000004">
      <c r="B379" s="141" t="s">
        <v>1689</v>
      </c>
      <c r="C379" s="134" t="s">
        <v>529</v>
      </c>
      <c r="D379" s="108" t="s">
        <v>505</v>
      </c>
      <c r="E379" s="108" t="s">
        <v>128</v>
      </c>
      <c r="F379" s="108" t="s">
        <v>128</v>
      </c>
      <c r="G379" s="109" t="s">
        <v>169</v>
      </c>
    </row>
    <row r="380" spans="2:7" x14ac:dyDescent="0.55000000000000004">
      <c r="B380" s="141" t="s">
        <v>1689</v>
      </c>
      <c r="C380" s="133" t="s">
        <v>530</v>
      </c>
      <c r="D380" s="110" t="s">
        <v>505</v>
      </c>
      <c r="E380" s="110" t="s">
        <v>128</v>
      </c>
      <c r="F380" s="110" t="s">
        <v>128</v>
      </c>
      <c r="G380" s="111" t="s">
        <v>469</v>
      </c>
    </row>
    <row r="381" spans="2:7" x14ac:dyDescent="0.55000000000000004">
      <c r="B381" s="141" t="s">
        <v>1689</v>
      </c>
      <c r="C381" s="133" t="s">
        <v>531</v>
      </c>
      <c r="D381" s="110" t="s">
        <v>505</v>
      </c>
      <c r="E381" s="110" t="s">
        <v>128</v>
      </c>
      <c r="F381" s="110" t="s">
        <v>128</v>
      </c>
      <c r="G381" s="111" t="s">
        <v>179</v>
      </c>
    </row>
    <row r="382" spans="2:7" x14ac:dyDescent="0.55000000000000004">
      <c r="B382" s="141" t="s">
        <v>1689</v>
      </c>
      <c r="C382" s="133" t="s">
        <v>532</v>
      </c>
      <c r="D382" s="110" t="s">
        <v>505</v>
      </c>
      <c r="E382" s="110" t="s">
        <v>128</v>
      </c>
      <c r="F382" s="110" t="s">
        <v>128</v>
      </c>
      <c r="G382" s="111" t="s">
        <v>202</v>
      </c>
    </row>
    <row r="383" spans="2:7" x14ac:dyDescent="0.55000000000000004">
      <c r="B383" s="141" t="s">
        <v>1689</v>
      </c>
      <c r="C383" s="133" t="s">
        <v>533</v>
      </c>
      <c r="D383" s="110" t="s">
        <v>505</v>
      </c>
      <c r="E383" s="110" t="s">
        <v>128</v>
      </c>
      <c r="F383" s="110" t="s">
        <v>128</v>
      </c>
      <c r="G383" s="111" t="s">
        <v>187</v>
      </c>
    </row>
    <row r="384" spans="2:7" x14ac:dyDescent="0.55000000000000004">
      <c r="B384" s="141" t="s">
        <v>1689</v>
      </c>
      <c r="C384" s="133" t="s">
        <v>534</v>
      </c>
      <c r="D384" s="110" t="s">
        <v>505</v>
      </c>
      <c r="E384" s="110" t="s">
        <v>128</v>
      </c>
      <c r="F384" s="110" t="s">
        <v>128</v>
      </c>
      <c r="G384" s="111" t="s">
        <v>192</v>
      </c>
    </row>
    <row r="385" spans="2:7" x14ac:dyDescent="0.55000000000000004">
      <c r="B385" s="141" t="s">
        <v>1689</v>
      </c>
      <c r="C385" s="133" t="s">
        <v>535</v>
      </c>
      <c r="D385" s="110" t="s">
        <v>505</v>
      </c>
      <c r="E385" s="110" t="s">
        <v>128</v>
      </c>
      <c r="F385" s="110" t="s">
        <v>128</v>
      </c>
      <c r="G385" s="111" t="s">
        <v>194</v>
      </c>
    </row>
    <row r="386" spans="2:7" x14ac:dyDescent="0.55000000000000004">
      <c r="B386" s="141" t="s">
        <v>1689</v>
      </c>
      <c r="C386" s="133" t="s">
        <v>536</v>
      </c>
      <c r="D386" s="110" t="s">
        <v>505</v>
      </c>
      <c r="E386" s="110" t="s">
        <v>128</v>
      </c>
      <c r="F386" s="110" t="s">
        <v>128</v>
      </c>
      <c r="G386" s="111" t="s">
        <v>513</v>
      </c>
    </row>
    <row r="387" spans="2:7" x14ac:dyDescent="0.55000000000000004">
      <c r="B387" s="141" t="s">
        <v>1689</v>
      </c>
      <c r="C387" s="133" t="s">
        <v>537</v>
      </c>
      <c r="D387" s="110" t="s">
        <v>505</v>
      </c>
      <c r="E387" s="110" t="s">
        <v>128</v>
      </c>
      <c r="F387" s="110" t="s">
        <v>128</v>
      </c>
      <c r="G387" s="111" t="s">
        <v>328</v>
      </c>
    </row>
    <row r="388" spans="2:7" x14ac:dyDescent="0.55000000000000004">
      <c r="B388" s="141" t="s">
        <v>1689</v>
      </c>
      <c r="C388" s="133" t="s">
        <v>538</v>
      </c>
      <c r="D388" s="110" t="s">
        <v>505</v>
      </c>
      <c r="E388" s="110" t="s">
        <v>128</v>
      </c>
      <c r="F388" s="110" t="s">
        <v>128</v>
      </c>
      <c r="G388" s="111" t="s">
        <v>516</v>
      </c>
    </row>
    <row r="389" spans="2:7" x14ac:dyDescent="0.55000000000000004">
      <c r="B389" s="141" t="s">
        <v>1689</v>
      </c>
      <c r="C389" s="133" t="s">
        <v>539</v>
      </c>
      <c r="D389" s="110" t="s">
        <v>505</v>
      </c>
      <c r="E389" s="110" t="s">
        <v>128</v>
      </c>
      <c r="F389" s="110" t="s">
        <v>128</v>
      </c>
      <c r="G389" s="111" t="s">
        <v>334</v>
      </c>
    </row>
    <row r="390" spans="2:7" x14ac:dyDescent="0.55000000000000004">
      <c r="B390" s="141" t="s">
        <v>1689</v>
      </c>
      <c r="C390" s="133" t="s">
        <v>540</v>
      </c>
      <c r="D390" s="110" t="s">
        <v>505</v>
      </c>
      <c r="E390" s="110" t="s">
        <v>128</v>
      </c>
      <c r="F390" s="110" t="s">
        <v>128</v>
      </c>
      <c r="G390" s="111" t="s">
        <v>519</v>
      </c>
    </row>
    <row r="391" spans="2:7" x14ac:dyDescent="0.55000000000000004">
      <c r="B391" s="141" t="s">
        <v>1689</v>
      </c>
      <c r="C391" s="133" t="s">
        <v>541</v>
      </c>
      <c r="D391" s="110" t="s">
        <v>505</v>
      </c>
      <c r="E391" s="110" t="s">
        <v>128</v>
      </c>
      <c r="F391" s="110" t="s">
        <v>128</v>
      </c>
      <c r="G391" s="111" t="s">
        <v>337</v>
      </c>
    </row>
    <row r="392" spans="2:7" x14ac:dyDescent="0.55000000000000004">
      <c r="B392" s="141" t="s">
        <v>1689</v>
      </c>
      <c r="C392" s="133" t="s">
        <v>542</v>
      </c>
      <c r="D392" s="110" t="s">
        <v>505</v>
      </c>
      <c r="E392" s="110" t="s">
        <v>128</v>
      </c>
      <c r="F392" s="110" t="s">
        <v>128</v>
      </c>
      <c r="G392" s="111" t="s">
        <v>522</v>
      </c>
    </row>
    <row r="393" spans="2:7" x14ac:dyDescent="0.55000000000000004">
      <c r="B393" s="141" t="s">
        <v>1689</v>
      </c>
      <c r="C393" s="133" t="s">
        <v>543</v>
      </c>
      <c r="D393" s="110" t="s">
        <v>505</v>
      </c>
      <c r="E393" s="110" t="s">
        <v>128</v>
      </c>
      <c r="F393" s="110" t="s">
        <v>128</v>
      </c>
      <c r="G393" s="111" t="s">
        <v>308</v>
      </c>
    </row>
    <row r="394" spans="2:7" x14ac:dyDescent="0.55000000000000004">
      <c r="B394" s="141" t="s">
        <v>1689</v>
      </c>
      <c r="C394" s="133" t="s">
        <v>544</v>
      </c>
      <c r="D394" s="110" t="s">
        <v>505</v>
      </c>
      <c r="E394" s="110" t="s">
        <v>128</v>
      </c>
      <c r="F394" s="110" t="s">
        <v>128</v>
      </c>
      <c r="G394" s="111" t="s">
        <v>310</v>
      </c>
    </row>
    <row r="395" spans="2:7" x14ac:dyDescent="0.55000000000000004">
      <c r="B395" s="141" t="s">
        <v>1689</v>
      </c>
      <c r="C395" s="133" t="s">
        <v>545</v>
      </c>
      <c r="D395" s="110" t="s">
        <v>505</v>
      </c>
      <c r="E395" s="110" t="s">
        <v>128</v>
      </c>
      <c r="F395" s="110" t="s">
        <v>128</v>
      </c>
      <c r="G395" s="111" t="s">
        <v>526</v>
      </c>
    </row>
    <row r="396" spans="2:7" x14ac:dyDescent="0.55000000000000004">
      <c r="B396" s="141" t="s">
        <v>1689</v>
      </c>
      <c r="C396" s="135" t="s">
        <v>546</v>
      </c>
      <c r="D396" s="112" t="s">
        <v>505</v>
      </c>
      <c r="E396" s="112" t="s">
        <v>128</v>
      </c>
      <c r="F396" s="112" t="s">
        <v>128</v>
      </c>
      <c r="G396" s="113" t="s">
        <v>528</v>
      </c>
    </row>
    <row r="397" spans="2:7" x14ac:dyDescent="0.55000000000000004">
      <c r="B397" s="144" t="s">
        <v>1690</v>
      </c>
      <c r="C397" s="137" t="s">
        <v>1793</v>
      </c>
      <c r="D397" s="166" t="s">
        <v>1794</v>
      </c>
      <c r="E397" s="166" t="s">
        <v>128</v>
      </c>
      <c r="F397" s="166" t="s">
        <v>128</v>
      </c>
      <c r="G397" s="167" t="s">
        <v>1795</v>
      </c>
    </row>
    <row r="398" spans="2:7" x14ac:dyDescent="0.55000000000000004">
      <c r="B398" s="141" t="s">
        <v>1690</v>
      </c>
      <c r="C398" s="137" t="s">
        <v>1796</v>
      </c>
      <c r="D398" s="166" t="s">
        <v>1794</v>
      </c>
      <c r="E398" s="166" t="s">
        <v>128</v>
      </c>
      <c r="F398" s="166" t="s">
        <v>128</v>
      </c>
      <c r="G398" s="167" t="s">
        <v>1797</v>
      </c>
    </row>
    <row r="399" spans="2:7" x14ac:dyDescent="0.55000000000000004">
      <c r="B399" s="141" t="s">
        <v>1690</v>
      </c>
      <c r="C399" s="137" t="s">
        <v>1798</v>
      </c>
      <c r="D399" s="166" t="s">
        <v>1794</v>
      </c>
      <c r="E399" s="166" t="s">
        <v>128</v>
      </c>
      <c r="F399" s="166" t="s">
        <v>128</v>
      </c>
      <c r="G399" s="167" t="s">
        <v>1799</v>
      </c>
    </row>
    <row r="400" spans="2:7" x14ac:dyDescent="0.55000000000000004">
      <c r="B400" s="141" t="s">
        <v>1690</v>
      </c>
      <c r="C400" s="137" t="s">
        <v>1800</v>
      </c>
      <c r="D400" s="166" t="s">
        <v>1794</v>
      </c>
      <c r="E400" s="166" t="s">
        <v>128</v>
      </c>
      <c r="F400" s="166" t="s">
        <v>128</v>
      </c>
      <c r="G400" s="167" t="s">
        <v>1801</v>
      </c>
    </row>
    <row r="401" spans="2:7" x14ac:dyDescent="0.55000000000000004">
      <c r="B401" s="141" t="s">
        <v>1690</v>
      </c>
      <c r="C401" s="137" t="s">
        <v>1802</v>
      </c>
      <c r="D401" s="166" t="s">
        <v>1794</v>
      </c>
      <c r="E401" s="166" t="s">
        <v>128</v>
      </c>
      <c r="F401" s="166" t="s">
        <v>128</v>
      </c>
      <c r="G401" s="167" t="s">
        <v>1803</v>
      </c>
    </row>
    <row r="402" spans="2:7" x14ac:dyDescent="0.55000000000000004">
      <c r="B402" s="141" t="s">
        <v>1690</v>
      </c>
      <c r="C402" s="137" t="s">
        <v>1804</v>
      </c>
      <c r="D402" s="166" t="s">
        <v>1794</v>
      </c>
      <c r="E402" s="166" t="s">
        <v>128</v>
      </c>
      <c r="F402" s="166" t="s">
        <v>128</v>
      </c>
      <c r="G402" s="167" t="s">
        <v>1805</v>
      </c>
    </row>
    <row r="403" spans="2:7" x14ac:dyDescent="0.55000000000000004">
      <c r="B403" s="141" t="s">
        <v>1690</v>
      </c>
      <c r="C403" s="137" t="s">
        <v>1806</v>
      </c>
      <c r="D403" s="166" t="s">
        <v>1794</v>
      </c>
      <c r="E403" s="166" t="s">
        <v>128</v>
      </c>
      <c r="F403" s="166" t="s">
        <v>128</v>
      </c>
      <c r="G403" s="167" t="s">
        <v>1807</v>
      </c>
    </row>
    <row r="404" spans="2:7" x14ac:dyDescent="0.55000000000000004">
      <c r="B404" s="141" t="s">
        <v>1690</v>
      </c>
      <c r="C404" s="137" t="s">
        <v>1808</v>
      </c>
      <c r="D404" s="166" t="s">
        <v>1794</v>
      </c>
      <c r="E404" s="166" t="s">
        <v>128</v>
      </c>
      <c r="F404" s="166" t="s">
        <v>128</v>
      </c>
      <c r="G404" s="167" t="s">
        <v>1809</v>
      </c>
    </row>
    <row r="405" spans="2:7" x14ac:dyDescent="0.55000000000000004">
      <c r="B405" s="141" t="s">
        <v>1690</v>
      </c>
      <c r="C405" s="137" t="s">
        <v>1810</v>
      </c>
      <c r="D405" s="166" t="s">
        <v>1794</v>
      </c>
      <c r="E405" s="166" t="s">
        <v>128</v>
      </c>
      <c r="F405" s="166" t="s">
        <v>128</v>
      </c>
      <c r="G405" s="167" t="s">
        <v>1811</v>
      </c>
    </row>
    <row r="406" spans="2:7" x14ac:dyDescent="0.55000000000000004">
      <c r="B406" s="141" t="s">
        <v>1690</v>
      </c>
      <c r="C406" s="137" t="s">
        <v>1812</v>
      </c>
      <c r="D406" s="166" t="s">
        <v>1794</v>
      </c>
      <c r="E406" s="166" t="s">
        <v>128</v>
      </c>
      <c r="F406" s="166" t="s">
        <v>128</v>
      </c>
      <c r="G406" s="167" t="s">
        <v>1813</v>
      </c>
    </row>
    <row r="407" spans="2:7" x14ac:dyDescent="0.55000000000000004">
      <c r="B407" s="141" t="s">
        <v>1690</v>
      </c>
      <c r="C407" s="137" t="s">
        <v>1814</v>
      </c>
      <c r="D407" s="166" t="s">
        <v>1794</v>
      </c>
      <c r="E407" s="166" t="s">
        <v>128</v>
      </c>
      <c r="F407" s="166" t="s">
        <v>128</v>
      </c>
      <c r="G407" s="167" t="s">
        <v>1815</v>
      </c>
    </row>
    <row r="408" spans="2:7" x14ac:dyDescent="0.55000000000000004">
      <c r="B408" s="141" t="s">
        <v>1690</v>
      </c>
      <c r="C408" s="137" t="s">
        <v>1816</v>
      </c>
      <c r="D408" s="166" t="s">
        <v>1794</v>
      </c>
      <c r="E408" s="166" t="s">
        <v>128</v>
      </c>
      <c r="F408" s="166" t="s">
        <v>128</v>
      </c>
      <c r="G408" s="167" t="s">
        <v>1817</v>
      </c>
    </row>
    <row r="409" spans="2:7" x14ac:dyDescent="0.55000000000000004">
      <c r="B409" s="141" t="s">
        <v>1690</v>
      </c>
      <c r="C409" s="137" t="s">
        <v>1818</v>
      </c>
      <c r="D409" s="166" t="s">
        <v>1794</v>
      </c>
      <c r="E409" s="166" t="s">
        <v>128</v>
      </c>
      <c r="F409" s="166" t="s">
        <v>128</v>
      </c>
      <c r="G409" s="167" t="s">
        <v>1819</v>
      </c>
    </row>
    <row r="410" spans="2:7" x14ac:dyDescent="0.55000000000000004">
      <c r="B410" s="141" t="s">
        <v>1690</v>
      </c>
      <c r="C410" s="137" t="s">
        <v>1820</v>
      </c>
      <c r="D410" s="166" t="s">
        <v>1794</v>
      </c>
      <c r="E410" s="166" t="s">
        <v>128</v>
      </c>
      <c r="F410" s="166" t="s">
        <v>128</v>
      </c>
      <c r="G410" s="167" t="s">
        <v>1824</v>
      </c>
    </row>
    <row r="411" spans="2:7" x14ac:dyDescent="0.55000000000000004">
      <c r="B411" s="141" t="s">
        <v>1690</v>
      </c>
      <c r="C411" s="137" t="s">
        <v>1821</v>
      </c>
      <c r="D411" s="166" t="s">
        <v>1794</v>
      </c>
      <c r="E411" s="166" t="s">
        <v>128</v>
      </c>
      <c r="F411" s="166" t="s">
        <v>128</v>
      </c>
      <c r="G411" s="167" t="s">
        <v>1823</v>
      </c>
    </row>
    <row r="412" spans="2:7" x14ac:dyDescent="0.55000000000000004">
      <c r="B412" s="141" t="s">
        <v>1690</v>
      </c>
      <c r="C412" s="137" t="s">
        <v>1822</v>
      </c>
      <c r="D412" s="166" t="s">
        <v>1794</v>
      </c>
      <c r="E412" s="166" t="s">
        <v>128</v>
      </c>
      <c r="F412" s="166" t="s">
        <v>128</v>
      </c>
      <c r="G412" s="167" t="s">
        <v>1825</v>
      </c>
    </row>
    <row r="413" spans="2:7" x14ac:dyDescent="0.55000000000000004">
      <c r="B413" s="141" t="s">
        <v>1690</v>
      </c>
      <c r="C413" s="137" t="s">
        <v>1826</v>
      </c>
      <c r="D413" s="166" t="s">
        <v>1794</v>
      </c>
      <c r="E413" s="166" t="s">
        <v>128</v>
      </c>
      <c r="F413" s="166" t="s">
        <v>128</v>
      </c>
      <c r="G413" s="167" t="s">
        <v>549</v>
      </c>
    </row>
    <row r="414" spans="2:7" x14ac:dyDescent="0.55000000000000004">
      <c r="B414" s="141" t="s">
        <v>1690</v>
      </c>
      <c r="C414" s="137" t="s">
        <v>1827</v>
      </c>
      <c r="D414" s="166" t="s">
        <v>1794</v>
      </c>
      <c r="E414" s="166" t="s">
        <v>128</v>
      </c>
      <c r="F414" s="166" t="s">
        <v>128</v>
      </c>
      <c r="G414" s="167" t="s">
        <v>557</v>
      </c>
    </row>
    <row r="415" spans="2:7" x14ac:dyDescent="0.55000000000000004">
      <c r="B415" s="141" t="s">
        <v>1690</v>
      </c>
      <c r="C415" s="137" t="s">
        <v>1828</v>
      </c>
      <c r="D415" s="166" t="s">
        <v>1794</v>
      </c>
      <c r="E415" s="166" t="s">
        <v>128</v>
      </c>
      <c r="F415" s="166" t="s">
        <v>128</v>
      </c>
      <c r="G415" s="167" t="s">
        <v>561</v>
      </c>
    </row>
    <row r="416" spans="2:7" x14ac:dyDescent="0.55000000000000004">
      <c r="B416" s="141" t="s">
        <v>1690</v>
      </c>
      <c r="C416" s="137" t="s">
        <v>1829</v>
      </c>
      <c r="D416" s="166" t="s">
        <v>1794</v>
      </c>
      <c r="E416" s="166" t="s">
        <v>128</v>
      </c>
      <c r="F416" s="166" t="s">
        <v>128</v>
      </c>
      <c r="G416" s="167" t="s">
        <v>565</v>
      </c>
    </row>
    <row r="417" spans="2:7" x14ac:dyDescent="0.55000000000000004">
      <c r="B417" s="141" t="s">
        <v>1690</v>
      </c>
      <c r="C417" s="137" t="s">
        <v>1830</v>
      </c>
      <c r="D417" s="166" t="s">
        <v>1794</v>
      </c>
      <c r="E417" s="166" t="s">
        <v>128</v>
      </c>
      <c r="F417" s="166" t="s">
        <v>128</v>
      </c>
      <c r="G417" s="167" t="s">
        <v>1831</v>
      </c>
    </row>
    <row r="418" spans="2:7" x14ac:dyDescent="0.55000000000000004">
      <c r="B418" s="141" t="s">
        <v>1690</v>
      </c>
      <c r="C418" s="137" t="s">
        <v>1832</v>
      </c>
      <c r="D418" s="166" t="s">
        <v>1794</v>
      </c>
      <c r="E418" s="166" t="s">
        <v>128</v>
      </c>
      <c r="F418" s="166" t="s">
        <v>128</v>
      </c>
      <c r="G418" s="167" t="s">
        <v>1834</v>
      </c>
    </row>
    <row r="419" spans="2:7" x14ac:dyDescent="0.55000000000000004">
      <c r="B419" s="141" t="s">
        <v>1690</v>
      </c>
      <c r="C419" s="137" t="s">
        <v>1833</v>
      </c>
      <c r="D419" s="166" t="s">
        <v>1794</v>
      </c>
      <c r="E419" s="166" t="s">
        <v>128</v>
      </c>
      <c r="F419" s="166" t="s">
        <v>128</v>
      </c>
      <c r="G419" s="167" t="s">
        <v>1835</v>
      </c>
    </row>
    <row r="420" spans="2:7" x14ac:dyDescent="0.55000000000000004">
      <c r="B420" s="141" t="s">
        <v>1690</v>
      </c>
      <c r="C420" s="137" t="s">
        <v>1836</v>
      </c>
      <c r="D420" s="166" t="s">
        <v>1794</v>
      </c>
      <c r="E420" s="166" t="s">
        <v>128</v>
      </c>
      <c r="F420" s="166" t="s">
        <v>128</v>
      </c>
      <c r="G420" s="167" t="s">
        <v>1839</v>
      </c>
    </row>
    <row r="421" spans="2:7" x14ac:dyDescent="0.55000000000000004">
      <c r="B421" s="141" t="s">
        <v>1690</v>
      </c>
      <c r="C421" s="137" t="s">
        <v>1837</v>
      </c>
      <c r="D421" s="166" t="s">
        <v>1794</v>
      </c>
      <c r="E421" s="166" t="s">
        <v>128</v>
      </c>
      <c r="F421" s="166" t="s">
        <v>128</v>
      </c>
      <c r="G421" s="167" t="s">
        <v>1840</v>
      </c>
    </row>
    <row r="422" spans="2:7" x14ac:dyDescent="0.55000000000000004">
      <c r="B422" s="141" t="s">
        <v>1690</v>
      </c>
      <c r="C422" s="137" t="s">
        <v>1838</v>
      </c>
      <c r="D422" s="166" t="s">
        <v>1794</v>
      </c>
      <c r="E422" s="166" t="s">
        <v>128</v>
      </c>
      <c r="F422" s="166" t="s">
        <v>128</v>
      </c>
      <c r="G422" s="167" t="s">
        <v>1841</v>
      </c>
    </row>
    <row r="423" spans="2:7" x14ac:dyDescent="0.55000000000000004">
      <c r="B423" s="141" t="s">
        <v>1690</v>
      </c>
      <c r="C423" s="137" t="s">
        <v>1842</v>
      </c>
      <c r="D423" s="166" t="s">
        <v>1794</v>
      </c>
      <c r="E423" s="166" t="s">
        <v>128</v>
      </c>
      <c r="F423" s="166" t="s">
        <v>128</v>
      </c>
      <c r="G423" s="167" t="s">
        <v>1843</v>
      </c>
    </row>
    <row r="424" spans="2:7" x14ac:dyDescent="0.55000000000000004">
      <c r="B424" s="141" t="s">
        <v>1690</v>
      </c>
      <c r="C424" s="137" t="s">
        <v>1844</v>
      </c>
      <c r="D424" s="166" t="s">
        <v>1794</v>
      </c>
      <c r="E424" s="166" t="s">
        <v>128</v>
      </c>
      <c r="F424" s="166" t="s">
        <v>128</v>
      </c>
      <c r="G424" s="167" t="s">
        <v>1845</v>
      </c>
    </row>
    <row r="425" spans="2:7" x14ac:dyDescent="0.55000000000000004">
      <c r="B425" s="141" t="s">
        <v>1690</v>
      </c>
      <c r="C425" s="137" t="s">
        <v>1846</v>
      </c>
      <c r="D425" s="166" t="s">
        <v>1794</v>
      </c>
      <c r="E425" s="166" t="s">
        <v>128</v>
      </c>
      <c r="F425" s="166" t="s">
        <v>128</v>
      </c>
      <c r="G425" s="167" t="s">
        <v>1851</v>
      </c>
    </row>
    <row r="426" spans="2:7" x14ac:dyDescent="0.55000000000000004">
      <c r="B426" s="141" t="s">
        <v>1690</v>
      </c>
      <c r="C426" s="137" t="s">
        <v>1847</v>
      </c>
      <c r="D426" s="166" t="s">
        <v>1794</v>
      </c>
      <c r="E426" s="166" t="s">
        <v>128</v>
      </c>
      <c r="F426" s="166" t="s">
        <v>128</v>
      </c>
      <c r="G426" s="167" t="s">
        <v>1852</v>
      </c>
    </row>
    <row r="427" spans="2:7" x14ac:dyDescent="0.55000000000000004">
      <c r="B427" s="141" t="s">
        <v>1690</v>
      </c>
      <c r="C427" s="137" t="s">
        <v>1848</v>
      </c>
      <c r="D427" s="166" t="s">
        <v>1794</v>
      </c>
      <c r="E427" s="166" t="s">
        <v>128</v>
      </c>
      <c r="F427" s="166" t="s">
        <v>128</v>
      </c>
      <c r="G427" s="167" t="s">
        <v>1853</v>
      </c>
    </row>
    <row r="428" spans="2:7" x14ac:dyDescent="0.55000000000000004">
      <c r="B428" s="141" t="s">
        <v>1690</v>
      </c>
      <c r="C428" s="137" t="s">
        <v>1849</v>
      </c>
      <c r="D428" s="166" t="s">
        <v>1794</v>
      </c>
      <c r="E428" s="166" t="s">
        <v>128</v>
      </c>
      <c r="F428" s="166" t="s">
        <v>128</v>
      </c>
      <c r="G428" s="167" t="s">
        <v>1854</v>
      </c>
    </row>
    <row r="429" spans="2:7" x14ac:dyDescent="0.55000000000000004">
      <c r="B429" s="141" t="s">
        <v>1690</v>
      </c>
      <c r="C429" s="137" t="s">
        <v>1850</v>
      </c>
      <c r="D429" s="166" t="s">
        <v>1794</v>
      </c>
      <c r="E429" s="166" t="s">
        <v>128</v>
      </c>
      <c r="F429" s="166" t="s">
        <v>128</v>
      </c>
      <c r="G429" s="167" t="s">
        <v>1855</v>
      </c>
    </row>
    <row r="430" spans="2:7" x14ac:dyDescent="0.55000000000000004">
      <c r="B430" s="141" t="s">
        <v>1690</v>
      </c>
      <c r="C430" s="137" t="s">
        <v>1856</v>
      </c>
      <c r="D430" s="166" t="s">
        <v>1794</v>
      </c>
      <c r="E430" s="166" t="s">
        <v>128</v>
      </c>
      <c r="F430" s="166" t="s">
        <v>128</v>
      </c>
      <c r="G430" s="167" t="s">
        <v>1858</v>
      </c>
    </row>
    <row r="431" spans="2:7" x14ac:dyDescent="0.55000000000000004">
      <c r="B431" s="141" t="s">
        <v>1690</v>
      </c>
      <c r="C431" s="137" t="s">
        <v>1857</v>
      </c>
      <c r="D431" s="166" t="s">
        <v>1794</v>
      </c>
      <c r="E431" s="166" t="s">
        <v>128</v>
      </c>
      <c r="F431" s="166" t="s">
        <v>128</v>
      </c>
      <c r="G431" s="167" t="s">
        <v>1859</v>
      </c>
    </row>
    <row r="432" spans="2:7" x14ac:dyDescent="0.55000000000000004">
      <c r="B432" s="141" t="s">
        <v>1690</v>
      </c>
      <c r="C432" s="137" t="s">
        <v>1860</v>
      </c>
      <c r="D432" s="166" t="s">
        <v>1794</v>
      </c>
      <c r="E432" s="166" t="s">
        <v>128</v>
      </c>
      <c r="F432" s="166" t="s">
        <v>128</v>
      </c>
      <c r="G432" s="167" t="s">
        <v>1862</v>
      </c>
    </row>
    <row r="433" spans="2:7" x14ac:dyDescent="0.55000000000000004">
      <c r="B433" s="141" t="s">
        <v>1690</v>
      </c>
      <c r="C433" s="137" t="s">
        <v>1861</v>
      </c>
      <c r="D433" s="166" t="s">
        <v>1794</v>
      </c>
      <c r="E433" s="166" t="s">
        <v>128</v>
      </c>
      <c r="F433" s="166" t="s">
        <v>128</v>
      </c>
      <c r="G433" s="167" t="s">
        <v>1863</v>
      </c>
    </row>
    <row r="434" spans="2:7" x14ac:dyDescent="0.55000000000000004">
      <c r="B434" s="141" t="s">
        <v>1690</v>
      </c>
      <c r="C434" s="137" t="s">
        <v>1907</v>
      </c>
      <c r="D434" s="166" t="s">
        <v>1794</v>
      </c>
      <c r="E434" s="166" t="s">
        <v>128</v>
      </c>
      <c r="F434" s="166" t="s">
        <v>128</v>
      </c>
      <c r="G434" s="167" t="s">
        <v>1864</v>
      </c>
    </row>
    <row r="435" spans="2:7" x14ac:dyDescent="0.55000000000000004">
      <c r="B435" s="141" t="s">
        <v>1690</v>
      </c>
      <c r="C435" s="137" t="s">
        <v>1865</v>
      </c>
      <c r="D435" s="166" t="s">
        <v>1794</v>
      </c>
      <c r="E435" s="166" t="s">
        <v>128</v>
      </c>
      <c r="F435" s="166" t="s">
        <v>128</v>
      </c>
      <c r="G435" s="167" t="s">
        <v>1795</v>
      </c>
    </row>
    <row r="436" spans="2:7" x14ac:dyDescent="0.55000000000000004">
      <c r="B436" s="141" t="s">
        <v>1690</v>
      </c>
      <c r="C436" s="137" t="s">
        <v>1866</v>
      </c>
      <c r="D436" s="166" t="s">
        <v>1794</v>
      </c>
      <c r="E436" s="166" t="s">
        <v>128</v>
      </c>
      <c r="F436" s="166" t="s">
        <v>128</v>
      </c>
      <c r="G436" s="167" t="s">
        <v>1797</v>
      </c>
    </row>
    <row r="437" spans="2:7" x14ac:dyDescent="0.55000000000000004">
      <c r="B437" s="141" t="s">
        <v>1690</v>
      </c>
      <c r="C437" s="137" t="s">
        <v>1867</v>
      </c>
      <c r="D437" s="166" t="s">
        <v>1794</v>
      </c>
      <c r="E437" s="166" t="s">
        <v>128</v>
      </c>
      <c r="F437" s="166" t="s">
        <v>128</v>
      </c>
      <c r="G437" s="167" t="s">
        <v>1799</v>
      </c>
    </row>
    <row r="438" spans="2:7" x14ac:dyDescent="0.55000000000000004">
      <c r="B438" s="141" t="s">
        <v>1690</v>
      </c>
      <c r="C438" s="137" t="s">
        <v>1868</v>
      </c>
      <c r="D438" s="166" t="s">
        <v>1794</v>
      </c>
      <c r="E438" s="166" t="s">
        <v>128</v>
      </c>
      <c r="F438" s="166" t="s">
        <v>128</v>
      </c>
      <c r="G438" s="167" t="s">
        <v>1801</v>
      </c>
    </row>
    <row r="439" spans="2:7" x14ac:dyDescent="0.55000000000000004">
      <c r="B439" s="141" t="s">
        <v>1690</v>
      </c>
      <c r="C439" s="137" t="s">
        <v>1869</v>
      </c>
      <c r="D439" s="166" t="s">
        <v>1794</v>
      </c>
      <c r="E439" s="166" t="s">
        <v>128</v>
      </c>
      <c r="F439" s="166" t="s">
        <v>128</v>
      </c>
      <c r="G439" s="167" t="s">
        <v>1803</v>
      </c>
    </row>
    <row r="440" spans="2:7" x14ac:dyDescent="0.55000000000000004">
      <c r="B440" s="141" t="s">
        <v>1690</v>
      </c>
      <c r="C440" s="137" t="s">
        <v>1870</v>
      </c>
      <c r="D440" s="166" t="s">
        <v>1794</v>
      </c>
      <c r="E440" s="166" t="s">
        <v>128</v>
      </c>
      <c r="F440" s="166" t="s">
        <v>128</v>
      </c>
      <c r="G440" s="167" t="s">
        <v>1805</v>
      </c>
    </row>
    <row r="441" spans="2:7" x14ac:dyDescent="0.55000000000000004">
      <c r="B441" s="141" t="s">
        <v>1690</v>
      </c>
      <c r="C441" s="137" t="s">
        <v>1871</v>
      </c>
      <c r="D441" s="166" t="s">
        <v>1794</v>
      </c>
      <c r="E441" s="166" t="s">
        <v>128</v>
      </c>
      <c r="F441" s="166" t="s">
        <v>128</v>
      </c>
      <c r="G441" s="167" t="s">
        <v>1807</v>
      </c>
    </row>
    <row r="442" spans="2:7" x14ac:dyDescent="0.55000000000000004">
      <c r="B442" s="141" t="s">
        <v>1690</v>
      </c>
      <c r="C442" s="137" t="s">
        <v>1872</v>
      </c>
      <c r="D442" s="166" t="s">
        <v>1794</v>
      </c>
      <c r="E442" s="166" t="s">
        <v>128</v>
      </c>
      <c r="F442" s="166" t="s">
        <v>128</v>
      </c>
      <c r="G442" s="167" t="s">
        <v>1875</v>
      </c>
    </row>
    <row r="443" spans="2:7" x14ac:dyDescent="0.55000000000000004">
      <c r="B443" s="141" t="s">
        <v>1690</v>
      </c>
      <c r="C443" s="137" t="s">
        <v>1873</v>
      </c>
      <c r="D443" s="166" t="s">
        <v>1794</v>
      </c>
      <c r="E443" s="166" t="s">
        <v>128</v>
      </c>
      <c r="F443" s="166" t="s">
        <v>128</v>
      </c>
      <c r="G443" s="167" t="s">
        <v>1876</v>
      </c>
    </row>
    <row r="444" spans="2:7" x14ac:dyDescent="0.55000000000000004">
      <c r="B444" s="141" t="s">
        <v>1690</v>
      </c>
      <c r="C444" s="137" t="s">
        <v>1874</v>
      </c>
      <c r="D444" s="166" t="s">
        <v>1794</v>
      </c>
      <c r="E444" s="166" t="s">
        <v>128</v>
      </c>
      <c r="F444" s="166" t="s">
        <v>128</v>
      </c>
      <c r="G444" s="167" t="s">
        <v>1877</v>
      </c>
    </row>
    <row r="445" spans="2:7" x14ac:dyDescent="0.55000000000000004">
      <c r="B445" s="141" t="s">
        <v>1690</v>
      </c>
      <c r="C445" s="137" t="s">
        <v>1878</v>
      </c>
      <c r="D445" s="166" t="s">
        <v>1794</v>
      </c>
      <c r="E445" s="166" t="s">
        <v>128</v>
      </c>
      <c r="F445" s="166" t="s">
        <v>128</v>
      </c>
      <c r="G445" s="167" t="s">
        <v>1815</v>
      </c>
    </row>
    <row r="446" spans="2:7" x14ac:dyDescent="0.55000000000000004">
      <c r="B446" s="141" t="s">
        <v>1690</v>
      </c>
      <c r="C446" s="137" t="s">
        <v>1879</v>
      </c>
      <c r="D446" s="166" t="s">
        <v>1794</v>
      </c>
      <c r="E446" s="166" t="s">
        <v>128</v>
      </c>
      <c r="F446" s="166" t="s">
        <v>128</v>
      </c>
      <c r="G446" s="167" t="s">
        <v>1817</v>
      </c>
    </row>
    <row r="447" spans="2:7" x14ac:dyDescent="0.55000000000000004">
      <c r="B447" s="141" t="s">
        <v>1690</v>
      </c>
      <c r="C447" s="137" t="s">
        <v>1880</v>
      </c>
      <c r="D447" s="166" t="s">
        <v>1794</v>
      </c>
      <c r="E447" s="166" t="s">
        <v>128</v>
      </c>
      <c r="F447" s="166" t="s">
        <v>128</v>
      </c>
      <c r="G447" s="167" t="s">
        <v>1819</v>
      </c>
    </row>
    <row r="448" spans="2:7" x14ac:dyDescent="0.55000000000000004">
      <c r="B448" s="141" t="s">
        <v>1690</v>
      </c>
      <c r="C448" s="137" t="s">
        <v>1881</v>
      </c>
      <c r="D448" s="166" t="s">
        <v>1794</v>
      </c>
      <c r="E448" s="166" t="s">
        <v>128</v>
      </c>
      <c r="F448" s="166" t="s">
        <v>128</v>
      </c>
      <c r="G448" s="167" t="s">
        <v>1824</v>
      </c>
    </row>
    <row r="449" spans="2:7" x14ac:dyDescent="0.55000000000000004">
      <c r="B449" s="141" t="s">
        <v>1690</v>
      </c>
      <c r="C449" s="137" t="s">
        <v>1882</v>
      </c>
      <c r="D449" s="166" t="s">
        <v>1794</v>
      </c>
      <c r="E449" s="166" t="s">
        <v>128</v>
      </c>
      <c r="F449" s="166" t="s">
        <v>128</v>
      </c>
      <c r="G449" s="167" t="s">
        <v>1823</v>
      </c>
    </row>
    <row r="450" spans="2:7" x14ac:dyDescent="0.55000000000000004">
      <c r="B450" s="141" t="s">
        <v>1690</v>
      </c>
      <c r="C450" s="137" t="s">
        <v>1883</v>
      </c>
      <c r="D450" s="166" t="s">
        <v>1794</v>
      </c>
      <c r="E450" s="166" t="s">
        <v>128</v>
      </c>
      <c r="F450" s="166" t="s">
        <v>128</v>
      </c>
      <c r="G450" s="167" t="s">
        <v>1825</v>
      </c>
    </row>
    <row r="451" spans="2:7" x14ac:dyDescent="0.55000000000000004">
      <c r="B451" s="141" t="s">
        <v>1690</v>
      </c>
      <c r="C451" s="137" t="s">
        <v>1884</v>
      </c>
      <c r="D451" s="166" t="s">
        <v>1794</v>
      </c>
      <c r="E451" s="166" t="s">
        <v>128</v>
      </c>
      <c r="F451" s="166" t="s">
        <v>128</v>
      </c>
      <c r="G451" s="167" t="s">
        <v>549</v>
      </c>
    </row>
    <row r="452" spans="2:7" x14ac:dyDescent="0.55000000000000004">
      <c r="B452" s="141" t="s">
        <v>1690</v>
      </c>
      <c r="C452" s="137" t="s">
        <v>1885</v>
      </c>
      <c r="D452" s="166" t="s">
        <v>1794</v>
      </c>
      <c r="E452" s="166" t="s">
        <v>128</v>
      </c>
      <c r="F452" s="166" t="s">
        <v>128</v>
      </c>
      <c r="G452" s="167" t="s">
        <v>557</v>
      </c>
    </row>
    <row r="453" spans="2:7" x14ac:dyDescent="0.55000000000000004">
      <c r="B453" s="141" t="s">
        <v>1690</v>
      </c>
      <c r="C453" s="137" t="s">
        <v>1886</v>
      </c>
      <c r="D453" s="166" t="s">
        <v>1794</v>
      </c>
      <c r="E453" s="166" t="s">
        <v>128</v>
      </c>
      <c r="F453" s="166" t="s">
        <v>128</v>
      </c>
      <c r="G453" s="167" t="s">
        <v>561</v>
      </c>
    </row>
    <row r="454" spans="2:7" x14ac:dyDescent="0.55000000000000004">
      <c r="B454" s="141" t="s">
        <v>1690</v>
      </c>
      <c r="C454" s="137" t="s">
        <v>1887</v>
      </c>
      <c r="D454" s="166" t="s">
        <v>1794</v>
      </c>
      <c r="E454" s="166" t="s">
        <v>128</v>
      </c>
      <c r="F454" s="166" t="s">
        <v>128</v>
      </c>
      <c r="G454" s="167" t="s">
        <v>565</v>
      </c>
    </row>
    <row r="455" spans="2:7" x14ac:dyDescent="0.55000000000000004">
      <c r="B455" s="141" t="s">
        <v>1690</v>
      </c>
      <c r="C455" s="137" t="s">
        <v>1888</v>
      </c>
      <c r="D455" s="166" t="s">
        <v>1794</v>
      </c>
      <c r="E455" s="166" t="s">
        <v>128</v>
      </c>
      <c r="F455" s="166" t="s">
        <v>128</v>
      </c>
      <c r="G455" s="167" t="s">
        <v>1831</v>
      </c>
    </row>
    <row r="456" spans="2:7" x14ac:dyDescent="0.55000000000000004">
      <c r="B456" s="141" t="s">
        <v>1690</v>
      </c>
      <c r="C456" s="137" t="s">
        <v>1889</v>
      </c>
      <c r="D456" s="166" t="s">
        <v>1794</v>
      </c>
      <c r="E456" s="166" t="s">
        <v>128</v>
      </c>
      <c r="F456" s="166" t="s">
        <v>128</v>
      </c>
      <c r="G456" s="167" t="s">
        <v>1834</v>
      </c>
    </row>
    <row r="457" spans="2:7" x14ac:dyDescent="0.55000000000000004">
      <c r="B457" s="141" t="s">
        <v>1690</v>
      </c>
      <c r="C457" s="137" t="s">
        <v>1890</v>
      </c>
      <c r="D457" s="166" t="s">
        <v>1794</v>
      </c>
      <c r="E457" s="166" t="s">
        <v>128</v>
      </c>
      <c r="F457" s="166" t="s">
        <v>128</v>
      </c>
      <c r="G457" s="167" t="s">
        <v>1835</v>
      </c>
    </row>
    <row r="458" spans="2:7" x14ac:dyDescent="0.55000000000000004">
      <c r="B458" s="141" t="s">
        <v>1690</v>
      </c>
      <c r="C458" s="137" t="s">
        <v>1891</v>
      </c>
      <c r="D458" s="166" t="s">
        <v>1794</v>
      </c>
      <c r="E458" s="166" t="s">
        <v>128</v>
      </c>
      <c r="F458" s="166" t="s">
        <v>128</v>
      </c>
      <c r="G458" s="167" t="s">
        <v>1839</v>
      </c>
    </row>
    <row r="459" spans="2:7" x14ac:dyDescent="0.55000000000000004">
      <c r="B459" s="141" t="s">
        <v>1690</v>
      </c>
      <c r="C459" s="137" t="s">
        <v>1892</v>
      </c>
      <c r="D459" s="166" t="s">
        <v>1794</v>
      </c>
      <c r="E459" s="166" t="s">
        <v>128</v>
      </c>
      <c r="F459" s="166" t="s">
        <v>128</v>
      </c>
      <c r="G459" s="167" t="s">
        <v>1840</v>
      </c>
    </row>
    <row r="460" spans="2:7" x14ac:dyDescent="0.55000000000000004">
      <c r="B460" s="141" t="s">
        <v>1690</v>
      </c>
      <c r="C460" s="137" t="s">
        <v>1893</v>
      </c>
      <c r="D460" s="166" t="s">
        <v>1794</v>
      </c>
      <c r="E460" s="166" t="s">
        <v>128</v>
      </c>
      <c r="F460" s="166" t="s">
        <v>128</v>
      </c>
      <c r="G460" s="167" t="s">
        <v>1841</v>
      </c>
    </row>
    <row r="461" spans="2:7" x14ac:dyDescent="0.55000000000000004">
      <c r="B461" s="141" t="s">
        <v>1690</v>
      </c>
      <c r="C461" s="137" t="s">
        <v>1894</v>
      </c>
      <c r="D461" s="166" t="s">
        <v>1794</v>
      </c>
      <c r="E461" s="166" t="s">
        <v>128</v>
      </c>
      <c r="F461" s="166" t="s">
        <v>128</v>
      </c>
      <c r="G461" s="167" t="s">
        <v>1843</v>
      </c>
    </row>
    <row r="462" spans="2:7" x14ac:dyDescent="0.55000000000000004">
      <c r="B462" s="141" t="s">
        <v>1690</v>
      </c>
      <c r="C462" s="137" t="s">
        <v>1895</v>
      </c>
      <c r="D462" s="166" t="s">
        <v>1794</v>
      </c>
      <c r="E462" s="166" t="s">
        <v>128</v>
      </c>
      <c r="F462" s="166" t="s">
        <v>128</v>
      </c>
      <c r="G462" s="167" t="s">
        <v>1845</v>
      </c>
    </row>
    <row r="463" spans="2:7" x14ac:dyDescent="0.55000000000000004">
      <c r="B463" s="141" t="s">
        <v>1690</v>
      </c>
      <c r="C463" s="137" t="s">
        <v>1896</v>
      </c>
      <c r="D463" s="166" t="s">
        <v>1794</v>
      </c>
      <c r="E463" s="166" t="s">
        <v>128</v>
      </c>
      <c r="F463" s="166" t="s">
        <v>128</v>
      </c>
      <c r="G463" s="167" t="s">
        <v>1851</v>
      </c>
    </row>
    <row r="464" spans="2:7" x14ac:dyDescent="0.55000000000000004">
      <c r="B464" s="141" t="s">
        <v>1690</v>
      </c>
      <c r="C464" s="137" t="s">
        <v>1897</v>
      </c>
      <c r="D464" s="166" t="s">
        <v>1794</v>
      </c>
      <c r="E464" s="166" t="s">
        <v>128</v>
      </c>
      <c r="F464" s="166" t="s">
        <v>128</v>
      </c>
      <c r="G464" s="167" t="s">
        <v>1899</v>
      </c>
    </row>
    <row r="465" spans="2:7" x14ac:dyDescent="0.55000000000000004">
      <c r="B465" s="141" t="s">
        <v>1690</v>
      </c>
      <c r="C465" s="137" t="s">
        <v>1898</v>
      </c>
      <c r="D465" s="166" t="s">
        <v>1794</v>
      </c>
      <c r="E465" s="166" t="s">
        <v>128</v>
      </c>
      <c r="F465" s="166" t="s">
        <v>128</v>
      </c>
      <c r="G465" s="167" t="s">
        <v>1853</v>
      </c>
    </row>
    <row r="466" spans="2:7" x14ac:dyDescent="0.55000000000000004">
      <c r="B466" s="141" t="s">
        <v>1690</v>
      </c>
      <c r="C466" s="137" t="s">
        <v>1900</v>
      </c>
      <c r="D466" s="166" t="s">
        <v>1794</v>
      </c>
      <c r="E466" s="166" t="s">
        <v>128</v>
      </c>
      <c r="F466" s="166" t="s">
        <v>128</v>
      </c>
      <c r="G466" s="167" t="s">
        <v>1854</v>
      </c>
    </row>
    <row r="467" spans="2:7" x14ac:dyDescent="0.55000000000000004">
      <c r="B467" s="141" t="s">
        <v>1690</v>
      </c>
      <c r="C467" s="137" t="s">
        <v>1901</v>
      </c>
      <c r="D467" s="166" t="s">
        <v>1794</v>
      </c>
      <c r="E467" s="166" t="s">
        <v>128</v>
      </c>
      <c r="F467" s="166" t="s">
        <v>128</v>
      </c>
      <c r="G467" s="167" t="s">
        <v>1855</v>
      </c>
    </row>
    <row r="468" spans="2:7" x14ac:dyDescent="0.55000000000000004">
      <c r="B468" s="141" t="s">
        <v>1690</v>
      </c>
      <c r="C468" s="137" t="s">
        <v>1902</v>
      </c>
      <c r="D468" s="166" t="s">
        <v>1794</v>
      </c>
      <c r="E468" s="166" t="s">
        <v>128</v>
      </c>
      <c r="F468" s="166" t="s">
        <v>128</v>
      </c>
      <c r="G468" s="167" t="s">
        <v>1858</v>
      </c>
    </row>
    <row r="469" spans="2:7" x14ac:dyDescent="0.55000000000000004">
      <c r="B469" s="141" t="s">
        <v>1690</v>
      </c>
      <c r="C469" s="137" t="s">
        <v>1903</v>
      </c>
      <c r="D469" s="166" t="s">
        <v>1794</v>
      </c>
      <c r="E469" s="166" t="s">
        <v>128</v>
      </c>
      <c r="F469" s="166" t="s">
        <v>128</v>
      </c>
      <c r="G469" s="167" t="s">
        <v>1859</v>
      </c>
    </row>
    <row r="470" spans="2:7" x14ac:dyDescent="0.55000000000000004">
      <c r="B470" s="141" t="s">
        <v>1690</v>
      </c>
      <c r="C470" s="137" t="s">
        <v>1904</v>
      </c>
      <c r="D470" s="166" t="s">
        <v>1794</v>
      </c>
      <c r="E470" s="166" t="s">
        <v>128</v>
      </c>
      <c r="F470" s="166" t="s">
        <v>128</v>
      </c>
      <c r="G470" s="167" t="s">
        <v>1862</v>
      </c>
    </row>
    <row r="471" spans="2:7" x14ac:dyDescent="0.55000000000000004">
      <c r="B471" s="141" t="s">
        <v>1690</v>
      </c>
      <c r="C471" s="137" t="s">
        <v>1905</v>
      </c>
      <c r="D471" s="166" t="s">
        <v>1794</v>
      </c>
      <c r="E471" s="166" t="s">
        <v>128</v>
      </c>
      <c r="F471" s="166" t="s">
        <v>128</v>
      </c>
      <c r="G471" s="167" t="s">
        <v>1863</v>
      </c>
    </row>
    <row r="472" spans="2:7" x14ac:dyDescent="0.55000000000000004">
      <c r="B472" s="143" t="s">
        <v>1690</v>
      </c>
      <c r="C472" s="168" t="s">
        <v>1906</v>
      </c>
      <c r="D472" s="169" t="s">
        <v>1794</v>
      </c>
      <c r="E472" s="169" t="s">
        <v>128</v>
      </c>
      <c r="F472" s="169" t="s">
        <v>128</v>
      </c>
      <c r="G472" s="170" t="s">
        <v>1864</v>
      </c>
    </row>
    <row r="473" spans="2:7" x14ac:dyDescent="0.55000000000000004">
      <c r="B473" s="144" t="s">
        <v>1691</v>
      </c>
      <c r="C473" s="134" t="s">
        <v>547</v>
      </c>
      <c r="D473" s="108" t="s">
        <v>548</v>
      </c>
      <c r="E473" s="108" t="s">
        <v>128</v>
      </c>
      <c r="F473" s="108" t="s">
        <v>128</v>
      </c>
      <c r="G473" s="109" t="s">
        <v>549</v>
      </c>
    </row>
    <row r="474" spans="2:7" x14ac:dyDescent="0.55000000000000004">
      <c r="B474" s="141" t="s">
        <v>1691</v>
      </c>
      <c r="C474" s="133" t="s">
        <v>550</v>
      </c>
      <c r="D474" s="110" t="s">
        <v>548</v>
      </c>
      <c r="E474" s="110" t="s">
        <v>128</v>
      </c>
      <c r="F474" s="110" t="s">
        <v>128</v>
      </c>
      <c r="G474" s="111" t="s">
        <v>551</v>
      </c>
    </row>
    <row r="475" spans="2:7" x14ac:dyDescent="0.55000000000000004">
      <c r="B475" s="141" t="s">
        <v>1691</v>
      </c>
      <c r="C475" s="133" t="s">
        <v>552</v>
      </c>
      <c r="D475" s="110" t="s">
        <v>548</v>
      </c>
      <c r="E475" s="110" t="s">
        <v>128</v>
      </c>
      <c r="F475" s="110" t="s">
        <v>128</v>
      </c>
      <c r="G475" s="111" t="s">
        <v>553</v>
      </c>
    </row>
    <row r="476" spans="2:7" x14ac:dyDescent="0.55000000000000004">
      <c r="B476" s="141" t="s">
        <v>1691</v>
      </c>
      <c r="C476" s="133" t="s">
        <v>554</v>
      </c>
      <c r="D476" s="110" t="s">
        <v>548</v>
      </c>
      <c r="E476" s="110" t="s">
        <v>128</v>
      </c>
      <c r="F476" s="110" t="s">
        <v>128</v>
      </c>
      <c r="G476" s="111" t="s">
        <v>555</v>
      </c>
    </row>
    <row r="477" spans="2:7" x14ac:dyDescent="0.55000000000000004">
      <c r="B477" s="141" t="s">
        <v>1691</v>
      </c>
      <c r="C477" s="133" t="s">
        <v>556</v>
      </c>
      <c r="D477" s="110" t="s">
        <v>548</v>
      </c>
      <c r="E477" s="110" t="s">
        <v>128</v>
      </c>
      <c r="F477" s="110" t="s">
        <v>128</v>
      </c>
      <c r="G477" s="111" t="s">
        <v>557</v>
      </c>
    </row>
    <row r="478" spans="2:7" x14ac:dyDescent="0.55000000000000004">
      <c r="B478" s="141" t="s">
        <v>1691</v>
      </c>
      <c r="C478" s="133" t="s">
        <v>558</v>
      </c>
      <c r="D478" s="110" t="s">
        <v>548</v>
      </c>
      <c r="E478" s="110" t="s">
        <v>128</v>
      </c>
      <c r="F478" s="110" t="s">
        <v>128</v>
      </c>
      <c r="G478" s="111" t="s">
        <v>559</v>
      </c>
    </row>
    <row r="479" spans="2:7" x14ac:dyDescent="0.55000000000000004">
      <c r="B479" s="141" t="s">
        <v>1691</v>
      </c>
      <c r="C479" s="133" t="s">
        <v>560</v>
      </c>
      <c r="D479" s="110" t="s">
        <v>548</v>
      </c>
      <c r="E479" s="110" t="s">
        <v>128</v>
      </c>
      <c r="F479" s="110" t="s">
        <v>128</v>
      </c>
      <c r="G479" s="111" t="s">
        <v>561</v>
      </c>
    </row>
    <row r="480" spans="2:7" x14ac:dyDescent="0.55000000000000004">
      <c r="B480" s="141" t="s">
        <v>1691</v>
      </c>
      <c r="C480" s="133" t="s">
        <v>562</v>
      </c>
      <c r="D480" s="110" t="s">
        <v>548</v>
      </c>
      <c r="E480" s="110" t="s">
        <v>128</v>
      </c>
      <c r="F480" s="110" t="s">
        <v>128</v>
      </c>
      <c r="G480" s="111" t="s">
        <v>563</v>
      </c>
    </row>
    <row r="481" spans="2:7" x14ac:dyDescent="0.55000000000000004">
      <c r="B481" s="141" t="s">
        <v>1691</v>
      </c>
      <c r="C481" s="133" t="s">
        <v>564</v>
      </c>
      <c r="D481" s="110" t="s">
        <v>548</v>
      </c>
      <c r="E481" s="110" t="s">
        <v>128</v>
      </c>
      <c r="F481" s="110" t="s">
        <v>128</v>
      </c>
      <c r="G481" s="111" t="s">
        <v>565</v>
      </c>
    </row>
    <row r="482" spans="2:7" x14ac:dyDescent="0.55000000000000004">
      <c r="B482" s="141" t="s">
        <v>1691</v>
      </c>
      <c r="C482" s="133" t="s">
        <v>566</v>
      </c>
      <c r="D482" s="110" t="s">
        <v>548</v>
      </c>
      <c r="E482" s="110" t="s">
        <v>128</v>
      </c>
      <c r="F482" s="110" t="s">
        <v>128</v>
      </c>
      <c r="G482" s="111" t="s">
        <v>567</v>
      </c>
    </row>
    <row r="483" spans="2:7" x14ac:dyDescent="0.55000000000000004">
      <c r="B483" s="141" t="s">
        <v>1691</v>
      </c>
      <c r="C483" s="133" t="s">
        <v>568</v>
      </c>
      <c r="D483" s="110" t="s">
        <v>548</v>
      </c>
      <c r="E483" s="110" t="s">
        <v>128</v>
      </c>
      <c r="F483" s="110" t="s">
        <v>128</v>
      </c>
      <c r="G483" s="111" t="s">
        <v>569</v>
      </c>
    </row>
    <row r="484" spans="2:7" x14ac:dyDescent="0.55000000000000004">
      <c r="B484" s="141" t="s">
        <v>1691</v>
      </c>
      <c r="C484" s="133" t="s">
        <v>570</v>
      </c>
      <c r="D484" s="110" t="s">
        <v>548</v>
      </c>
      <c r="E484" s="110" t="s">
        <v>128</v>
      </c>
      <c r="F484" s="110" t="s">
        <v>128</v>
      </c>
      <c r="G484" s="111" t="s">
        <v>571</v>
      </c>
    </row>
    <row r="485" spans="2:7" x14ac:dyDescent="0.55000000000000004">
      <c r="B485" s="141" t="s">
        <v>1691</v>
      </c>
      <c r="C485" s="133" t="s">
        <v>572</v>
      </c>
      <c r="D485" s="110" t="s">
        <v>548</v>
      </c>
      <c r="E485" s="110" t="s">
        <v>128</v>
      </c>
      <c r="F485" s="110" t="s">
        <v>128</v>
      </c>
      <c r="G485" s="111" t="s">
        <v>573</v>
      </c>
    </row>
    <row r="486" spans="2:7" x14ac:dyDescent="0.55000000000000004">
      <c r="B486" s="141" t="s">
        <v>1691</v>
      </c>
      <c r="C486" s="133" t="s">
        <v>574</v>
      </c>
      <c r="D486" s="110" t="s">
        <v>548</v>
      </c>
      <c r="E486" s="110" t="s">
        <v>128</v>
      </c>
      <c r="F486" s="110" t="s">
        <v>128</v>
      </c>
      <c r="G486" s="111" t="s">
        <v>575</v>
      </c>
    </row>
    <row r="487" spans="2:7" x14ac:dyDescent="0.55000000000000004">
      <c r="B487" s="141" t="s">
        <v>1691</v>
      </c>
      <c r="C487" s="133" t="s">
        <v>576</v>
      </c>
      <c r="D487" s="110" t="s">
        <v>548</v>
      </c>
      <c r="E487" s="110" t="s">
        <v>128</v>
      </c>
      <c r="F487" s="110" t="s">
        <v>128</v>
      </c>
      <c r="G487" s="111" t="s">
        <v>577</v>
      </c>
    </row>
    <row r="488" spans="2:7" x14ac:dyDescent="0.55000000000000004">
      <c r="B488" s="141" t="s">
        <v>1691</v>
      </c>
      <c r="C488" s="133" t="s">
        <v>578</v>
      </c>
      <c r="D488" s="110" t="s">
        <v>548</v>
      </c>
      <c r="E488" s="110" t="s">
        <v>128</v>
      </c>
      <c r="F488" s="110" t="s">
        <v>128</v>
      </c>
      <c r="G488" s="111" t="s">
        <v>579</v>
      </c>
    </row>
    <row r="489" spans="2:7" x14ac:dyDescent="0.55000000000000004">
      <c r="B489" s="141" t="s">
        <v>1691</v>
      </c>
      <c r="C489" s="133" t="s">
        <v>580</v>
      </c>
      <c r="D489" s="110" t="s">
        <v>548</v>
      </c>
      <c r="E489" s="110" t="s">
        <v>128</v>
      </c>
      <c r="F489" s="110" t="s">
        <v>128</v>
      </c>
      <c r="G489" s="111" t="s">
        <v>581</v>
      </c>
    </row>
    <row r="490" spans="2:7" x14ac:dyDescent="0.55000000000000004">
      <c r="B490" s="143" t="s">
        <v>1691</v>
      </c>
      <c r="C490" s="135" t="s">
        <v>582</v>
      </c>
      <c r="D490" s="112" t="s">
        <v>548</v>
      </c>
      <c r="E490" s="112" t="s">
        <v>128</v>
      </c>
      <c r="F490" s="112" t="s">
        <v>128</v>
      </c>
      <c r="G490" s="113" t="s">
        <v>583</v>
      </c>
    </row>
    <row r="491" spans="2:7" x14ac:dyDescent="0.55000000000000004">
      <c r="B491" s="144" t="s">
        <v>1692</v>
      </c>
      <c r="C491" s="137" t="s">
        <v>584</v>
      </c>
      <c r="D491" s="119" t="s">
        <v>548</v>
      </c>
      <c r="E491" s="119" t="s">
        <v>128</v>
      </c>
      <c r="F491" s="119" t="s">
        <v>128</v>
      </c>
      <c r="G491" s="120" t="s">
        <v>585</v>
      </c>
    </row>
    <row r="492" spans="2:7" x14ac:dyDescent="0.55000000000000004">
      <c r="B492" s="141" t="s">
        <v>1692</v>
      </c>
      <c r="C492" s="137" t="s">
        <v>586</v>
      </c>
      <c r="D492" s="119" t="s">
        <v>548</v>
      </c>
      <c r="E492" s="119" t="s">
        <v>128</v>
      </c>
      <c r="F492" s="119" t="s">
        <v>128</v>
      </c>
      <c r="G492" s="120" t="s">
        <v>587</v>
      </c>
    </row>
    <row r="493" spans="2:7" x14ac:dyDescent="0.55000000000000004">
      <c r="B493" s="141" t="s">
        <v>1692</v>
      </c>
      <c r="C493" s="137" t="s">
        <v>588</v>
      </c>
      <c r="D493" s="119" t="s">
        <v>548</v>
      </c>
      <c r="E493" s="119" t="s">
        <v>128</v>
      </c>
      <c r="F493" s="119" t="s">
        <v>128</v>
      </c>
      <c r="G493" s="120" t="s">
        <v>589</v>
      </c>
    </row>
    <row r="494" spans="2:7" x14ac:dyDescent="0.55000000000000004">
      <c r="B494" s="141" t="s">
        <v>1692</v>
      </c>
      <c r="C494" s="137" t="s">
        <v>590</v>
      </c>
      <c r="D494" s="119" t="s">
        <v>548</v>
      </c>
      <c r="E494" s="119" t="s">
        <v>128</v>
      </c>
      <c r="F494" s="119" t="s">
        <v>128</v>
      </c>
      <c r="G494" s="120" t="s">
        <v>149</v>
      </c>
    </row>
    <row r="495" spans="2:7" x14ac:dyDescent="0.55000000000000004">
      <c r="B495" s="141" t="s">
        <v>1692</v>
      </c>
      <c r="C495" s="137" t="s">
        <v>591</v>
      </c>
      <c r="D495" s="119" t="s">
        <v>548</v>
      </c>
      <c r="E495" s="119" t="s">
        <v>128</v>
      </c>
      <c r="F495" s="119" t="s">
        <v>128</v>
      </c>
      <c r="G495" s="120" t="s">
        <v>592</v>
      </c>
    </row>
    <row r="496" spans="2:7" x14ac:dyDescent="0.55000000000000004">
      <c r="B496" s="141" t="s">
        <v>1692</v>
      </c>
      <c r="C496" s="137" t="s">
        <v>593</v>
      </c>
      <c r="D496" s="119" t="s">
        <v>548</v>
      </c>
      <c r="E496" s="119" t="s">
        <v>128</v>
      </c>
      <c r="F496" s="119" t="s">
        <v>128</v>
      </c>
      <c r="G496" s="120" t="s">
        <v>153</v>
      </c>
    </row>
    <row r="497" spans="2:7" x14ac:dyDescent="0.55000000000000004">
      <c r="B497" s="141" t="s">
        <v>1692</v>
      </c>
      <c r="C497" s="137" t="s">
        <v>594</v>
      </c>
      <c r="D497" s="119" t="s">
        <v>548</v>
      </c>
      <c r="E497" s="119" t="s">
        <v>128</v>
      </c>
      <c r="F497" s="119" t="s">
        <v>128</v>
      </c>
      <c r="G497" s="120" t="s">
        <v>75</v>
      </c>
    </row>
    <row r="498" spans="2:7" x14ac:dyDescent="0.55000000000000004">
      <c r="B498" s="141" t="s">
        <v>1692</v>
      </c>
      <c r="C498" s="137" t="s">
        <v>595</v>
      </c>
      <c r="D498" s="119" t="s">
        <v>548</v>
      </c>
      <c r="E498" s="119" t="s">
        <v>128</v>
      </c>
      <c r="F498" s="119" t="s">
        <v>128</v>
      </c>
      <c r="G498" s="120" t="s">
        <v>166</v>
      </c>
    </row>
    <row r="499" spans="2:7" x14ac:dyDescent="0.55000000000000004">
      <c r="B499" s="141" t="s">
        <v>1692</v>
      </c>
      <c r="C499" s="137" t="s">
        <v>596</v>
      </c>
      <c r="D499" s="119" t="s">
        <v>548</v>
      </c>
      <c r="E499" s="119" t="s">
        <v>128</v>
      </c>
      <c r="F499" s="119" t="s">
        <v>128</v>
      </c>
      <c r="G499" s="120" t="s">
        <v>164</v>
      </c>
    </row>
    <row r="500" spans="2:7" x14ac:dyDescent="0.55000000000000004">
      <c r="B500" s="141" t="s">
        <v>1692</v>
      </c>
      <c r="C500" s="137" t="s">
        <v>597</v>
      </c>
      <c r="D500" s="119" t="s">
        <v>548</v>
      </c>
      <c r="E500" s="119" t="s">
        <v>128</v>
      </c>
      <c r="F500" s="119" t="s">
        <v>128</v>
      </c>
      <c r="G500" s="120" t="s">
        <v>79</v>
      </c>
    </row>
    <row r="501" spans="2:7" x14ac:dyDescent="0.55000000000000004">
      <c r="B501" s="141" t="s">
        <v>1692</v>
      </c>
      <c r="C501" s="137" t="s">
        <v>598</v>
      </c>
      <c r="D501" s="119" t="s">
        <v>548</v>
      </c>
      <c r="E501" s="119" t="s">
        <v>128</v>
      </c>
      <c r="F501" s="119" t="s">
        <v>128</v>
      </c>
      <c r="G501" s="120" t="s">
        <v>599</v>
      </c>
    </row>
    <row r="502" spans="2:7" x14ac:dyDescent="0.55000000000000004">
      <c r="B502" s="141" t="s">
        <v>1692</v>
      </c>
      <c r="C502" s="137" t="s">
        <v>600</v>
      </c>
      <c r="D502" s="119" t="s">
        <v>548</v>
      </c>
      <c r="E502" s="119" t="s">
        <v>128</v>
      </c>
      <c r="F502" s="119" t="s">
        <v>128</v>
      </c>
      <c r="G502" s="120" t="s">
        <v>601</v>
      </c>
    </row>
    <row r="503" spans="2:7" x14ac:dyDescent="0.55000000000000004">
      <c r="B503" s="141" t="s">
        <v>1692</v>
      </c>
      <c r="C503" s="137" t="s">
        <v>602</v>
      </c>
      <c r="D503" s="119" t="s">
        <v>548</v>
      </c>
      <c r="E503" s="119" t="s">
        <v>128</v>
      </c>
      <c r="F503" s="119" t="s">
        <v>128</v>
      </c>
      <c r="G503" s="120" t="s">
        <v>585</v>
      </c>
    </row>
    <row r="504" spans="2:7" x14ac:dyDescent="0.55000000000000004">
      <c r="B504" s="141" t="s">
        <v>1692</v>
      </c>
      <c r="C504" s="137" t="s">
        <v>603</v>
      </c>
      <c r="D504" s="119" t="s">
        <v>548</v>
      </c>
      <c r="E504" s="119" t="s">
        <v>128</v>
      </c>
      <c r="F504" s="119" t="s">
        <v>128</v>
      </c>
      <c r="G504" s="120" t="s">
        <v>587</v>
      </c>
    </row>
    <row r="505" spans="2:7" x14ac:dyDescent="0.55000000000000004">
      <c r="B505" s="141" t="s">
        <v>1692</v>
      </c>
      <c r="C505" s="137" t="s">
        <v>604</v>
      </c>
      <c r="D505" s="119" t="s">
        <v>548</v>
      </c>
      <c r="E505" s="119" t="s">
        <v>128</v>
      </c>
      <c r="F505" s="119" t="s">
        <v>128</v>
      </c>
      <c r="G505" s="120" t="s">
        <v>589</v>
      </c>
    </row>
    <row r="506" spans="2:7" x14ac:dyDescent="0.55000000000000004">
      <c r="B506" s="141" t="s">
        <v>1692</v>
      </c>
      <c r="C506" s="137" t="s">
        <v>605</v>
      </c>
      <c r="D506" s="119" t="s">
        <v>548</v>
      </c>
      <c r="E506" s="119" t="s">
        <v>128</v>
      </c>
      <c r="F506" s="119" t="s">
        <v>128</v>
      </c>
      <c r="G506" s="120" t="s">
        <v>149</v>
      </c>
    </row>
    <row r="507" spans="2:7" x14ac:dyDescent="0.55000000000000004">
      <c r="B507" s="141" t="s">
        <v>1692</v>
      </c>
      <c r="C507" s="137" t="s">
        <v>606</v>
      </c>
      <c r="D507" s="119" t="s">
        <v>548</v>
      </c>
      <c r="E507" s="119" t="s">
        <v>128</v>
      </c>
      <c r="F507" s="119" t="s">
        <v>128</v>
      </c>
      <c r="G507" s="120" t="s">
        <v>592</v>
      </c>
    </row>
    <row r="508" spans="2:7" x14ac:dyDescent="0.55000000000000004">
      <c r="B508" s="141" t="s">
        <v>1692</v>
      </c>
      <c r="C508" s="137" t="s">
        <v>607</v>
      </c>
      <c r="D508" s="119" t="s">
        <v>548</v>
      </c>
      <c r="E508" s="119" t="s">
        <v>128</v>
      </c>
      <c r="F508" s="119" t="s">
        <v>128</v>
      </c>
      <c r="G508" s="120" t="s">
        <v>153</v>
      </c>
    </row>
    <row r="509" spans="2:7" x14ac:dyDescent="0.55000000000000004">
      <c r="B509" s="141" t="s">
        <v>1692</v>
      </c>
      <c r="C509" s="137" t="s">
        <v>608</v>
      </c>
      <c r="D509" s="119" t="s">
        <v>548</v>
      </c>
      <c r="E509" s="119" t="s">
        <v>128</v>
      </c>
      <c r="F509" s="119" t="s">
        <v>128</v>
      </c>
      <c r="G509" s="120" t="s">
        <v>75</v>
      </c>
    </row>
    <row r="510" spans="2:7" x14ac:dyDescent="0.55000000000000004">
      <c r="B510" s="141" t="s">
        <v>1692</v>
      </c>
      <c r="C510" s="137" t="s">
        <v>609</v>
      </c>
      <c r="D510" s="119" t="s">
        <v>548</v>
      </c>
      <c r="E510" s="119" t="s">
        <v>128</v>
      </c>
      <c r="F510" s="119" t="s">
        <v>128</v>
      </c>
      <c r="G510" s="120" t="s">
        <v>166</v>
      </c>
    </row>
    <row r="511" spans="2:7" x14ac:dyDescent="0.55000000000000004">
      <c r="B511" s="141" t="s">
        <v>1692</v>
      </c>
      <c r="C511" s="137" t="s">
        <v>610</v>
      </c>
      <c r="D511" s="119" t="s">
        <v>548</v>
      </c>
      <c r="E511" s="119" t="s">
        <v>128</v>
      </c>
      <c r="F511" s="119" t="s">
        <v>128</v>
      </c>
      <c r="G511" s="120" t="s">
        <v>164</v>
      </c>
    </row>
    <row r="512" spans="2:7" x14ac:dyDescent="0.55000000000000004">
      <c r="B512" s="141" t="s">
        <v>1692</v>
      </c>
      <c r="C512" s="137" t="s">
        <v>611</v>
      </c>
      <c r="D512" s="119" t="s">
        <v>548</v>
      </c>
      <c r="E512" s="119" t="s">
        <v>128</v>
      </c>
      <c r="F512" s="119" t="s">
        <v>128</v>
      </c>
      <c r="G512" s="120" t="s">
        <v>79</v>
      </c>
    </row>
    <row r="513" spans="2:7" x14ac:dyDescent="0.55000000000000004">
      <c r="B513" s="141" t="s">
        <v>1692</v>
      </c>
      <c r="C513" s="137" t="s">
        <v>612</v>
      </c>
      <c r="D513" s="119" t="s">
        <v>548</v>
      </c>
      <c r="E513" s="119" t="s">
        <v>128</v>
      </c>
      <c r="F513" s="119" t="s">
        <v>128</v>
      </c>
      <c r="G513" s="120" t="s">
        <v>599</v>
      </c>
    </row>
    <row r="514" spans="2:7" x14ac:dyDescent="0.55000000000000004">
      <c r="B514" s="143" t="s">
        <v>1692</v>
      </c>
      <c r="C514" s="137" t="s">
        <v>613</v>
      </c>
      <c r="D514" s="119" t="s">
        <v>548</v>
      </c>
      <c r="E514" s="119" t="s">
        <v>128</v>
      </c>
      <c r="F514" s="119" t="s">
        <v>128</v>
      </c>
      <c r="G514" s="120" t="s">
        <v>601</v>
      </c>
    </row>
    <row r="515" spans="2:7" x14ac:dyDescent="0.55000000000000004">
      <c r="B515" s="141" t="s">
        <v>1693</v>
      </c>
      <c r="C515" s="134" t="s">
        <v>614</v>
      </c>
      <c r="D515" s="108" t="s">
        <v>615</v>
      </c>
      <c r="E515" s="108" t="s">
        <v>128</v>
      </c>
      <c r="F515" s="108" t="s">
        <v>128</v>
      </c>
      <c r="G515" s="109" t="s">
        <v>592</v>
      </c>
    </row>
    <row r="516" spans="2:7" x14ac:dyDescent="0.55000000000000004">
      <c r="B516" s="141" t="s">
        <v>1693</v>
      </c>
      <c r="C516" s="133" t="s">
        <v>616</v>
      </c>
      <c r="D516" s="110" t="s">
        <v>615</v>
      </c>
      <c r="E516" s="110" t="s">
        <v>128</v>
      </c>
      <c r="F516" s="110" t="s">
        <v>128</v>
      </c>
      <c r="G516" s="111" t="s">
        <v>153</v>
      </c>
    </row>
    <row r="517" spans="2:7" x14ac:dyDescent="0.55000000000000004">
      <c r="B517" s="141" t="s">
        <v>1693</v>
      </c>
      <c r="C517" s="133" t="s">
        <v>617</v>
      </c>
      <c r="D517" s="110" t="s">
        <v>615</v>
      </c>
      <c r="E517" s="110" t="s">
        <v>128</v>
      </c>
      <c r="F517" s="110" t="s">
        <v>128</v>
      </c>
      <c r="G517" s="111" t="s">
        <v>75</v>
      </c>
    </row>
    <row r="518" spans="2:7" x14ac:dyDescent="0.55000000000000004">
      <c r="B518" s="141" t="s">
        <v>1693</v>
      </c>
      <c r="C518" s="133" t="s">
        <v>618</v>
      </c>
      <c r="D518" s="110" t="s">
        <v>615</v>
      </c>
      <c r="E518" s="110" t="s">
        <v>128</v>
      </c>
      <c r="F518" s="110" t="s">
        <v>128</v>
      </c>
      <c r="G518" s="111" t="s">
        <v>619</v>
      </c>
    </row>
    <row r="519" spans="2:7" x14ac:dyDescent="0.55000000000000004">
      <c r="B519" s="141" t="s">
        <v>1693</v>
      </c>
      <c r="C519" s="133" t="s">
        <v>620</v>
      </c>
      <c r="D519" s="110" t="s">
        <v>615</v>
      </c>
      <c r="E519" s="110" t="s">
        <v>128</v>
      </c>
      <c r="F519" s="110" t="s">
        <v>128</v>
      </c>
      <c r="G519" s="111" t="s">
        <v>164</v>
      </c>
    </row>
    <row r="520" spans="2:7" x14ac:dyDescent="0.55000000000000004">
      <c r="B520" s="141" t="s">
        <v>1693</v>
      </c>
      <c r="C520" s="133" t="s">
        <v>621</v>
      </c>
      <c r="D520" s="110" t="s">
        <v>615</v>
      </c>
      <c r="E520" s="110" t="s">
        <v>128</v>
      </c>
      <c r="F520" s="110" t="s">
        <v>128</v>
      </c>
      <c r="G520" s="111" t="s">
        <v>79</v>
      </c>
    </row>
    <row r="521" spans="2:7" x14ac:dyDescent="0.55000000000000004">
      <c r="B521" s="141" t="s">
        <v>1693</v>
      </c>
      <c r="C521" s="133" t="s">
        <v>622</v>
      </c>
      <c r="D521" s="110" t="s">
        <v>615</v>
      </c>
      <c r="E521" s="110" t="s">
        <v>128</v>
      </c>
      <c r="F521" s="110" t="s">
        <v>128</v>
      </c>
      <c r="G521" s="111" t="s">
        <v>623</v>
      </c>
    </row>
    <row r="522" spans="2:7" x14ac:dyDescent="0.55000000000000004">
      <c r="B522" s="141" t="s">
        <v>1693</v>
      </c>
      <c r="C522" s="133" t="s">
        <v>624</v>
      </c>
      <c r="D522" s="110" t="s">
        <v>615</v>
      </c>
      <c r="E522" s="110" t="s">
        <v>128</v>
      </c>
      <c r="F522" s="110" t="s">
        <v>128</v>
      </c>
      <c r="G522" s="111" t="s">
        <v>625</v>
      </c>
    </row>
    <row r="523" spans="2:7" x14ac:dyDescent="0.55000000000000004">
      <c r="B523" s="143" t="s">
        <v>1693</v>
      </c>
      <c r="C523" s="135" t="s">
        <v>626</v>
      </c>
      <c r="D523" s="112" t="s">
        <v>615</v>
      </c>
      <c r="E523" s="112" t="s">
        <v>128</v>
      </c>
      <c r="F523" s="112" t="s">
        <v>128</v>
      </c>
      <c r="G523" s="113" t="s">
        <v>627</v>
      </c>
    </row>
    <row r="524" spans="2:7" x14ac:dyDescent="0.55000000000000004">
      <c r="B524" s="143" t="s">
        <v>1694</v>
      </c>
      <c r="C524" s="137">
        <v>765</v>
      </c>
      <c r="D524" s="166" t="s">
        <v>1908</v>
      </c>
      <c r="E524" s="166" t="s">
        <v>128</v>
      </c>
      <c r="F524" s="166" t="s">
        <v>128</v>
      </c>
      <c r="G524" s="167" t="s">
        <v>128</v>
      </c>
    </row>
    <row r="525" spans="2:7" ht="24.6" x14ac:dyDescent="0.55000000000000004">
      <c r="B525" s="144" t="s">
        <v>1695</v>
      </c>
      <c r="C525" s="134" t="s">
        <v>628</v>
      </c>
      <c r="D525" s="108" t="s">
        <v>1651</v>
      </c>
      <c r="E525" s="108" t="s">
        <v>1650</v>
      </c>
      <c r="F525" s="108" t="s">
        <v>128</v>
      </c>
      <c r="G525" s="109" t="s">
        <v>94</v>
      </c>
    </row>
    <row r="526" spans="2:7" ht="24.6" x14ac:dyDescent="0.55000000000000004">
      <c r="B526" s="141" t="s">
        <v>1695</v>
      </c>
      <c r="C526" s="133" t="s">
        <v>629</v>
      </c>
      <c r="D526" s="110" t="s">
        <v>1651</v>
      </c>
      <c r="E526" s="110" t="s">
        <v>1650</v>
      </c>
      <c r="F526" s="110" t="s">
        <v>128</v>
      </c>
      <c r="G526" s="111" t="s">
        <v>94</v>
      </c>
    </row>
    <row r="527" spans="2:7" ht="24.6" x14ac:dyDescent="0.55000000000000004">
      <c r="B527" s="141" t="s">
        <v>1695</v>
      </c>
      <c r="C527" s="133" t="s">
        <v>630</v>
      </c>
      <c r="D527" s="110" t="s">
        <v>1653</v>
      </c>
      <c r="E527" s="110" t="s">
        <v>1650</v>
      </c>
      <c r="F527" s="110" t="s">
        <v>128</v>
      </c>
      <c r="G527" s="111" t="s">
        <v>94</v>
      </c>
    </row>
    <row r="528" spans="2:7" ht="24.6" x14ac:dyDescent="0.55000000000000004">
      <c r="B528" s="141" t="s">
        <v>1695</v>
      </c>
      <c r="C528" s="133" t="s">
        <v>631</v>
      </c>
      <c r="D528" s="110" t="s">
        <v>1652</v>
      </c>
      <c r="E528" s="110" t="s">
        <v>1650</v>
      </c>
      <c r="F528" s="110" t="s">
        <v>128</v>
      </c>
      <c r="G528" s="111" t="s">
        <v>94</v>
      </c>
    </row>
    <row r="529" spans="2:7" ht="49.2" x14ac:dyDescent="0.55000000000000004">
      <c r="B529" s="144" t="s">
        <v>1696</v>
      </c>
      <c r="C529" s="134" t="s">
        <v>2553</v>
      </c>
      <c r="D529" s="108" t="s">
        <v>1654</v>
      </c>
      <c r="E529" s="108" t="s">
        <v>1650</v>
      </c>
      <c r="F529" s="108" t="s">
        <v>128</v>
      </c>
      <c r="G529" s="109" t="s">
        <v>633</v>
      </c>
    </row>
    <row r="530" spans="2:7" ht="49.2" x14ac:dyDescent="0.55000000000000004">
      <c r="B530" s="141" t="s">
        <v>1696</v>
      </c>
      <c r="C530" s="133" t="s">
        <v>632</v>
      </c>
      <c r="D530" s="110" t="s">
        <v>1654</v>
      </c>
      <c r="E530" s="110" t="s">
        <v>1650</v>
      </c>
      <c r="F530" s="110" t="s">
        <v>128</v>
      </c>
      <c r="G530" s="111" t="s">
        <v>633</v>
      </c>
    </row>
    <row r="531" spans="2:7" ht="49.2" x14ac:dyDescent="0.55000000000000004">
      <c r="B531" s="141" t="s">
        <v>1696</v>
      </c>
      <c r="C531" s="133" t="s">
        <v>634</v>
      </c>
      <c r="D531" s="110" t="s">
        <v>1654</v>
      </c>
      <c r="E531" s="110" t="s">
        <v>1650</v>
      </c>
      <c r="F531" s="110" t="s">
        <v>128</v>
      </c>
      <c r="G531" s="105" t="s">
        <v>633</v>
      </c>
    </row>
    <row r="532" spans="2:7" ht="49.2" x14ac:dyDescent="0.55000000000000004">
      <c r="B532" s="143" t="s">
        <v>1696</v>
      </c>
      <c r="C532" s="135" t="s">
        <v>635</v>
      </c>
      <c r="D532" s="112" t="s">
        <v>1654</v>
      </c>
      <c r="E532" s="112" t="s">
        <v>1650</v>
      </c>
      <c r="F532" s="112" t="s">
        <v>128</v>
      </c>
      <c r="G532" s="121" t="s">
        <v>633</v>
      </c>
    </row>
    <row r="533" spans="2:7" ht="43.2" x14ac:dyDescent="0.55000000000000004">
      <c r="B533" s="175" t="s">
        <v>1697</v>
      </c>
      <c r="C533" s="171" t="s">
        <v>636</v>
      </c>
      <c r="D533" s="172" t="s">
        <v>1909</v>
      </c>
      <c r="E533" s="172" t="s">
        <v>128</v>
      </c>
      <c r="F533" s="172" t="s">
        <v>128</v>
      </c>
      <c r="G533" s="173" t="s">
        <v>128</v>
      </c>
    </row>
    <row r="534" spans="2:7" ht="28.8" x14ac:dyDescent="0.55000000000000004">
      <c r="B534" s="141" t="s">
        <v>1702</v>
      </c>
      <c r="C534" s="137" t="s">
        <v>1910</v>
      </c>
      <c r="D534" s="166" t="s">
        <v>1925</v>
      </c>
      <c r="E534" s="166" t="s">
        <v>128</v>
      </c>
      <c r="F534" s="166" t="s">
        <v>128</v>
      </c>
      <c r="G534" s="167" t="s">
        <v>1914</v>
      </c>
    </row>
    <row r="535" spans="2:7" ht="28.8" x14ac:dyDescent="0.55000000000000004">
      <c r="B535" s="141" t="s">
        <v>1702</v>
      </c>
      <c r="C535" s="137" t="s">
        <v>1911</v>
      </c>
      <c r="D535" s="166" t="s">
        <v>1926</v>
      </c>
      <c r="E535" s="166" t="s">
        <v>128</v>
      </c>
      <c r="F535" s="166" t="s">
        <v>128</v>
      </c>
      <c r="G535" s="167" t="s">
        <v>1914</v>
      </c>
    </row>
    <row r="536" spans="2:7" ht="28.8" x14ac:dyDescent="0.55000000000000004">
      <c r="B536" s="141" t="s">
        <v>1702</v>
      </c>
      <c r="C536" s="137" t="s">
        <v>1912</v>
      </c>
      <c r="D536" s="166" t="s">
        <v>1925</v>
      </c>
      <c r="E536" s="166" t="s">
        <v>128</v>
      </c>
      <c r="F536" s="166" t="s">
        <v>128</v>
      </c>
      <c r="G536" s="167" t="s">
        <v>1914</v>
      </c>
    </row>
    <row r="537" spans="2:7" ht="28.8" x14ac:dyDescent="0.55000000000000004">
      <c r="B537" s="141" t="s">
        <v>1702</v>
      </c>
      <c r="C537" s="137" t="s">
        <v>1913</v>
      </c>
      <c r="D537" s="166" t="s">
        <v>1925</v>
      </c>
      <c r="E537" s="166" t="s">
        <v>128</v>
      </c>
      <c r="F537" s="166" t="s">
        <v>128</v>
      </c>
      <c r="G537" s="167" t="s">
        <v>1915</v>
      </c>
    </row>
    <row r="538" spans="2:7" ht="28.8" x14ac:dyDescent="0.55000000000000004">
      <c r="B538" s="141" t="s">
        <v>1702</v>
      </c>
      <c r="C538" s="137" t="s">
        <v>1916</v>
      </c>
      <c r="D538" s="166" t="s">
        <v>1926</v>
      </c>
      <c r="E538" s="166" t="s">
        <v>128</v>
      </c>
      <c r="F538" s="166" t="s">
        <v>128</v>
      </c>
      <c r="G538" s="167" t="s">
        <v>1915</v>
      </c>
    </row>
    <row r="539" spans="2:7" ht="28.8" x14ac:dyDescent="0.55000000000000004">
      <c r="B539" s="141" t="s">
        <v>1702</v>
      </c>
      <c r="C539" s="137" t="s">
        <v>1917</v>
      </c>
      <c r="D539" s="166" t="s">
        <v>1925</v>
      </c>
      <c r="E539" s="166" t="s">
        <v>128</v>
      </c>
      <c r="F539" s="166" t="s">
        <v>128</v>
      </c>
      <c r="G539" s="167" t="s">
        <v>1915</v>
      </c>
    </row>
    <row r="540" spans="2:7" ht="28.8" x14ac:dyDescent="0.55000000000000004">
      <c r="B540" s="141" t="s">
        <v>1702</v>
      </c>
      <c r="C540" s="137" t="s">
        <v>1918</v>
      </c>
      <c r="D540" s="166" t="s">
        <v>1925</v>
      </c>
      <c r="E540" s="166" t="s">
        <v>128</v>
      </c>
      <c r="F540" s="166" t="s">
        <v>128</v>
      </c>
      <c r="G540" s="167" t="s">
        <v>1919</v>
      </c>
    </row>
    <row r="541" spans="2:7" ht="28.8" x14ac:dyDescent="0.55000000000000004">
      <c r="B541" s="141" t="s">
        <v>1702</v>
      </c>
      <c r="C541" s="137" t="s">
        <v>1920</v>
      </c>
      <c r="D541" s="166" t="s">
        <v>1926</v>
      </c>
      <c r="E541" s="166" t="s">
        <v>128</v>
      </c>
      <c r="F541" s="166" t="s">
        <v>128</v>
      </c>
      <c r="G541" s="167" t="s">
        <v>1919</v>
      </c>
    </row>
    <row r="542" spans="2:7" ht="28.8" x14ac:dyDescent="0.55000000000000004">
      <c r="B542" s="141" t="s">
        <v>1702</v>
      </c>
      <c r="C542" s="137" t="s">
        <v>1921</v>
      </c>
      <c r="D542" s="166" t="s">
        <v>1925</v>
      </c>
      <c r="E542" s="166" t="s">
        <v>128</v>
      </c>
      <c r="F542" s="166" t="s">
        <v>128</v>
      </c>
      <c r="G542" s="167" t="s">
        <v>1919</v>
      </c>
    </row>
    <row r="543" spans="2:7" ht="28.8" x14ac:dyDescent="0.55000000000000004">
      <c r="B543" s="141" t="s">
        <v>1702</v>
      </c>
      <c r="C543" s="137" t="s">
        <v>1922</v>
      </c>
      <c r="D543" s="166" t="s">
        <v>1925</v>
      </c>
      <c r="E543" s="166" t="s">
        <v>128</v>
      </c>
      <c r="F543" s="166" t="s">
        <v>128</v>
      </c>
      <c r="G543" s="167" t="s">
        <v>1919</v>
      </c>
    </row>
    <row r="544" spans="2:7" ht="28.8" x14ac:dyDescent="0.55000000000000004">
      <c r="B544" s="141" t="s">
        <v>1702</v>
      </c>
      <c r="C544" s="137" t="s">
        <v>1923</v>
      </c>
      <c r="D544" s="166" t="s">
        <v>1926</v>
      </c>
      <c r="E544" s="166" t="s">
        <v>128</v>
      </c>
      <c r="F544" s="166" t="s">
        <v>128</v>
      </c>
      <c r="G544" s="167" t="s">
        <v>1919</v>
      </c>
    </row>
    <row r="545" spans="2:7" ht="28.8" x14ac:dyDescent="0.55000000000000004">
      <c r="B545" s="143" t="s">
        <v>1702</v>
      </c>
      <c r="C545" s="137" t="s">
        <v>1924</v>
      </c>
      <c r="D545" s="166" t="s">
        <v>1925</v>
      </c>
      <c r="E545" s="166" t="s">
        <v>128</v>
      </c>
      <c r="F545" s="166" t="s">
        <v>128</v>
      </c>
      <c r="G545" s="167" t="s">
        <v>1919</v>
      </c>
    </row>
    <row r="546" spans="2:7" x14ac:dyDescent="0.55000000000000004">
      <c r="B546" s="141" t="s">
        <v>1698</v>
      </c>
      <c r="C546" s="134" t="s">
        <v>637</v>
      </c>
      <c r="D546" s="108" t="s">
        <v>638</v>
      </c>
      <c r="E546" s="108" t="s">
        <v>128</v>
      </c>
      <c r="F546" s="108" t="s">
        <v>128</v>
      </c>
      <c r="G546" s="109" t="s">
        <v>639</v>
      </c>
    </row>
    <row r="547" spans="2:7" x14ac:dyDescent="0.55000000000000004">
      <c r="B547" s="141" t="s">
        <v>1698</v>
      </c>
      <c r="C547" s="133" t="s">
        <v>640</v>
      </c>
      <c r="D547" s="110" t="s">
        <v>638</v>
      </c>
      <c r="E547" s="110" t="s">
        <v>128</v>
      </c>
      <c r="F547" s="110" t="s">
        <v>128</v>
      </c>
      <c r="G547" s="111" t="s">
        <v>641</v>
      </c>
    </row>
    <row r="548" spans="2:7" x14ac:dyDescent="0.55000000000000004">
      <c r="B548" s="141" t="s">
        <v>1698</v>
      </c>
      <c r="C548" s="133" t="s">
        <v>642</v>
      </c>
      <c r="D548" s="110" t="s">
        <v>638</v>
      </c>
      <c r="E548" s="110" t="s">
        <v>128</v>
      </c>
      <c r="F548" s="110" t="s">
        <v>128</v>
      </c>
      <c r="G548" s="111" t="s">
        <v>643</v>
      </c>
    </row>
    <row r="549" spans="2:7" x14ac:dyDescent="0.55000000000000004">
      <c r="B549" s="141" t="s">
        <v>1698</v>
      </c>
      <c r="C549" s="133" t="s">
        <v>644</v>
      </c>
      <c r="D549" s="110" t="s">
        <v>638</v>
      </c>
      <c r="E549" s="110" t="s">
        <v>128</v>
      </c>
      <c r="F549" s="110" t="s">
        <v>128</v>
      </c>
      <c r="G549" s="111" t="s">
        <v>645</v>
      </c>
    </row>
    <row r="550" spans="2:7" x14ac:dyDescent="0.55000000000000004">
      <c r="B550" s="141" t="s">
        <v>1698</v>
      </c>
      <c r="C550" s="133" t="s">
        <v>646</v>
      </c>
      <c r="D550" s="110" t="s">
        <v>638</v>
      </c>
      <c r="E550" s="110" t="s">
        <v>128</v>
      </c>
      <c r="F550" s="110" t="s">
        <v>128</v>
      </c>
      <c r="G550" s="111" t="s">
        <v>647</v>
      </c>
    </row>
    <row r="551" spans="2:7" x14ac:dyDescent="0.55000000000000004">
      <c r="B551" s="143" t="s">
        <v>1698</v>
      </c>
      <c r="C551" s="135" t="s">
        <v>648</v>
      </c>
      <c r="D551" s="112" t="s">
        <v>638</v>
      </c>
      <c r="E551" s="112" t="s">
        <v>128</v>
      </c>
      <c r="F551" s="112" t="s">
        <v>128</v>
      </c>
      <c r="G551" s="113" t="s">
        <v>649</v>
      </c>
    </row>
    <row r="552" spans="2:7" x14ac:dyDescent="0.55000000000000004">
      <c r="B552" s="141" t="s">
        <v>1698</v>
      </c>
      <c r="C552" s="134" t="s">
        <v>650</v>
      </c>
      <c r="D552" s="108" t="s">
        <v>651</v>
      </c>
      <c r="E552" s="108" t="s">
        <v>128</v>
      </c>
      <c r="F552" s="108" t="s">
        <v>128</v>
      </c>
      <c r="G552" s="109" t="s">
        <v>641</v>
      </c>
    </row>
    <row r="553" spans="2:7" x14ac:dyDescent="0.55000000000000004">
      <c r="B553" s="141" t="s">
        <v>1698</v>
      </c>
      <c r="C553" s="133" t="s">
        <v>652</v>
      </c>
      <c r="D553" s="110" t="s">
        <v>651</v>
      </c>
      <c r="E553" s="110" t="s">
        <v>128</v>
      </c>
      <c r="F553" s="110" t="s">
        <v>128</v>
      </c>
      <c r="G553" s="111" t="s">
        <v>645</v>
      </c>
    </row>
    <row r="554" spans="2:7" x14ac:dyDescent="0.55000000000000004">
      <c r="B554" s="143" t="s">
        <v>1698</v>
      </c>
      <c r="C554" s="135" t="s">
        <v>653</v>
      </c>
      <c r="D554" s="112" t="s">
        <v>651</v>
      </c>
      <c r="E554" s="112" t="s">
        <v>128</v>
      </c>
      <c r="F554" s="112" t="s">
        <v>128</v>
      </c>
      <c r="G554" s="113" t="s">
        <v>649</v>
      </c>
    </row>
    <row r="555" spans="2:7" x14ac:dyDescent="0.55000000000000004">
      <c r="B555" s="141" t="s">
        <v>1699</v>
      </c>
      <c r="C555" s="134" t="s">
        <v>654</v>
      </c>
      <c r="D555" s="108" t="s">
        <v>655</v>
      </c>
      <c r="E555" s="108" t="s">
        <v>128</v>
      </c>
      <c r="F555" s="108" t="s">
        <v>128</v>
      </c>
      <c r="G555" s="109" t="s">
        <v>656</v>
      </c>
    </row>
    <row r="556" spans="2:7" x14ac:dyDescent="0.55000000000000004">
      <c r="B556" s="141" t="s">
        <v>1699</v>
      </c>
      <c r="C556" s="133" t="s">
        <v>657</v>
      </c>
      <c r="D556" s="110" t="s">
        <v>655</v>
      </c>
      <c r="E556" s="110" t="s">
        <v>128</v>
      </c>
      <c r="F556" s="110" t="s">
        <v>128</v>
      </c>
      <c r="G556" s="111" t="s">
        <v>656</v>
      </c>
    </row>
    <row r="557" spans="2:7" x14ac:dyDescent="0.55000000000000004">
      <c r="B557" s="141" t="s">
        <v>1699</v>
      </c>
      <c r="C557" s="133" t="s">
        <v>658</v>
      </c>
      <c r="D557" s="110" t="s">
        <v>655</v>
      </c>
      <c r="E557" s="110" t="s">
        <v>128</v>
      </c>
      <c r="F557" s="110" t="s">
        <v>128</v>
      </c>
      <c r="G557" s="111" t="s">
        <v>656</v>
      </c>
    </row>
    <row r="558" spans="2:7" x14ac:dyDescent="0.55000000000000004">
      <c r="B558" s="141" t="s">
        <v>1699</v>
      </c>
      <c r="C558" s="133" t="s">
        <v>659</v>
      </c>
      <c r="D558" s="110" t="s">
        <v>655</v>
      </c>
      <c r="E558" s="110" t="s">
        <v>128</v>
      </c>
      <c r="F558" s="110" t="s">
        <v>128</v>
      </c>
      <c r="G558" s="111" t="s">
        <v>656</v>
      </c>
    </row>
    <row r="559" spans="2:7" x14ac:dyDescent="0.55000000000000004">
      <c r="B559" s="141" t="s">
        <v>1699</v>
      </c>
      <c r="C559" s="133" t="s">
        <v>660</v>
      </c>
      <c r="D559" s="110" t="s">
        <v>655</v>
      </c>
      <c r="E559" s="110" t="s">
        <v>128</v>
      </c>
      <c r="F559" s="110" t="s">
        <v>128</v>
      </c>
      <c r="G559" s="111" t="s">
        <v>656</v>
      </c>
    </row>
    <row r="560" spans="2:7" x14ac:dyDescent="0.55000000000000004">
      <c r="B560" s="141" t="s">
        <v>1699</v>
      </c>
      <c r="C560" s="133" t="s">
        <v>661</v>
      </c>
      <c r="D560" s="110" t="s">
        <v>655</v>
      </c>
      <c r="E560" s="110" t="s">
        <v>128</v>
      </c>
      <c r="F560" s="110" t="s">
        <v>128</v>
      </c>
      <c r="G560" s="111" t="s">
        <v>656</v>
      </c>
    </row>
    <row r="561" spans="2:7" x14ac:dyDescent="0.55000000000000004">
      <c r="B561" s="141" t="s">
        <v>1699</v>
      </c>
      <c r="C561" s="133" t="s">
        <v>662</v>
      </c>
      <c r="D561" s="110" t="s">
        <v>663</v>
      </c>
      <c r="E561" s="110" t="s">
        <v>128</v>
      </c>
      <c r="F561" s="110" t="s">
        <v>128</v>
      </c>
      <c r="G561" s="111" t="s">
        <v>656</v>
      </c>
    </row>
    <row r="562" spans="2:7" x14ac:dyDescent="0.55000000000000004">
      <c r="B562" s="141" t="s">
        <v>1699</v>
      </c>
      <c r="C562" s="133" t="s">
        <v>664</v>
      </c>
      <c r="D562" s="110" t="s">
        <v>663</v>
      </c>
      <c r="E562" s="110" t="s">
        <v>128</v>
      </c>
      <c r="F562" s="110" t="s">
        <v>128</v>
      </c>
      <c r="G562" s="111" t="s">
        <v>656</v>
      </c>
    </row>
    <row r="563" spans="2:7" x14ac:dyDescent="0.55000000000000004">
      <c r="B563" s="141" t="s">
        <v>1699</v>
      </c>
      <c r="C563" s="133" t="s">
        <v>665</v>
      </c>
      <c r="D563" s="110" t="s">
        <v>663</v>
      </c>
      <c r="E563" s="110" t="s">
        <v>128</v>
      </c>
      <c r="F563" s="110" t="s">
        <v>128</v>
      </c>
      <c r="G563" s="111" t="s">
        <v>656</v>
      </c>
    </row>
    <row r="564" spans="2:7" x14ac:dyDescent="0.55000000000000004">
      <c r="B564" s="141" t="s">
        <v>1699</v>
      </c>
      <c r="C564" s="133" t="s">
        <v>666</v>
      </c>
      <c r="D564" s="110" t="s">
        <v>663</v>
      </c>
      <c r="E564" s="110" t="s">
        <v>128</v>
      </c>
      <c r="F564" s="110" t="s">
        <v>128</v>
      </c>
      <c r="G564" s="111" t="s">
        <v>656</v>
      </c>
    </row>
    <row r="565" spans="2:7" x14ac:dyDescent="0.55000000000000004">
      <c r="B565" s="141" t="s">
        <v>1699</v>
      </c>
      <c r="C565" s="133" t="s">
        <v>667</v>
      </c>
      <c r="D565" s="110" t="s">
        <v>663</v>
      </c>
      <c r="E565" s="110" t="s">
        <v>128</v>
      </c>
      <c r="F565" s="110" t="s">
        <v>128</v>
      </c>
      <c r="G565" s="111" t="s">
        <v>656</v>
      </c>
    </row>
    <row r="566" spans="2:7" x14ac:dyDescent="0.55000000000000004">
      <c r="B566" s="143" t="s">
        <v>1699</v>
      </c>
      <c r="C566" s="135" t="s">
        <v>668</v>
      </c>
      <c r="D566" s="112" t="s">
        <v>663</v>
      </c>
      <c r="E566" s="112" t="s">
        <v>128</v>
      </c>
      <c r="F566" s="112" t="s">
        <v>128</v>
      </c>
      <c r="G566" s="113" t="s">
        <v>656</v>
      </c>
    </row>
    <row r="567" spans="2:7" x14ac:dyDescent="0.55000000000000004">
      <c r="B567" s="141" t="s">
        <v>2513</v>
      </c>
      <c r="C567" s="133" t="s">
        <v>2514</v>
      </c>
      <c r="D567" s="110" t="s">
        <v>1061</v>
      </c>
      <c r="E567" s="110" t="s">
        <v>128</v>
      </c>
      <c r="F567" s="110" t="s">
        <v>128</v>
      </c>
      <c r="G567" s="111" t="s">
        <v>2515</v>
      </c>
    </row>
    <row r="568" spans="2:7" x14ac:dyDescent="0.55000000000000004">
      <c r="B568" s="144" t="s">
        <v>1700</v>
      </c>
      <c r="C568" s="134" t="s">
        <v>669</v>
      </c>
      <c r="D568" s="108" t="s">
        <v>670</v>
      </c>
      <c r="E568" s="108" t="s">
        <v>128</v>
      </c>
      <c r="F568" s="108" t="s">
        <v>128</v>
      </c>
      <c r="G568" s="109" t="s">
        <v>671</v>
      </c>
    </row>
    <row r="569" spans="2:7" x14ac:dyDescent="0.55000000000000004">
      <c r="B569" s="141" t="s">
        <v>1700</v>
      </c>
      <c r="C569" s="133" t="s">
        <v>672</v>
      </c>
      <c r="D569" s="110" t="s">
        <v>670</v>
      </c>
      <c r="E569" s="110" t="s">
        <v>128</v>
      </c>
      <c r="F569" s="110" t="s">
        <v>128</v>
      </c>
      <c r="G569" s="111" t="s">
        <v>390</v>
      </c>
    </row>
    <row r="570" spans="2:7" x14ac:dyDescent="0.55000000000000004">
      <c r="B570" s="141" t="s">
        <v>1700</v>
      </c>
      <c r="C570" s="133" t="s">
        <v>673</v>
      </c>
      <c r="D570" s="110" t="s">
        <v>670</v>
      </c>
      <c r="E570" s="110" t="s">
        <v>128</v>
      </c>
      <c r="F570" s="110" t="s">
        <v>128</v>
      </c>
      <c r="G570" s="111" t="s">
        <v>393</v>
      </c>
    </row>
    <row r="571" spans="2:7" x14ac:dyDescent="0.55000000000000004">
      <c r="B571" s="141" t="s">
        <v>1700</v>
      </c>
      <c r="C571" s="133" t="s">
        <v>674</v>
      </c>
      <c r="D571" s="110" t="s">
        <v>670</v>
      </c>
      <c r="E571" s="110" t="s">
        <v>128</v>
      </c>
      <c r="F571" s="110" t="s">
        <v>128</v>
      </c>
      <c r="G571" s="111" t="s">
        <v>675</v>
      </c>
    </row>
    <row r="572" spans="2:7" x14ac:dyDescent="0.55000000000000004">
      <c r="B572" s="141" t="s">
        <v>1700</v>
      </c>
      <c r="C572" s="133" t="s">
        <v>676</v>
      </c>
      <c r="D572" s="110" t="s">
        <v>670</v>
      </c>
      <c r="E572" s="110" t="s">
        <v>128</v>
      </c>
      <c r="F572" s="110" t="s">
        <v>128</v>
      </c>
      <c r="G572" s="111" t="s">
        <v>399</v>
      </c>
    </row>
    <row r="573" spans="2:7" x14ac:dyDescent="0.55000000000000004">
      <c r="B573" s="141" t="s">
        <v>1700</v>
      </c>
      <c r="C573" s="133" t="s">
        <v>677</v>
      </c>
      <c r="D573" s="110" t="s">
        <v>670</v>
      </c>
      <c r="E573" s="110" t="s">
        <v>128</v>
      </c>
      <c r="F573" s="110" t="s">
        <v>128</v>
      </c>
      <c r="G573" s="111" t="s">
        <v>403</v>
      </c>
    </row>
    <row r="574" spans="2:7" x14ac:dyDescent="0.55000000000000004">
      <c r="B574" s="141" t="s">
        <v>1700</v>
      </c>
      <c r="C574" s="133" t="s">
        <v>678</v>
      </c>
      <c r="D574" s="110" t="s">
        <v>670</v>
      </c>
      <c r="E574" s="110" t="s">
        <v>128</v>
      </c>
      <c r="F574" s="110" t="s">
        <v>128</v>
      </c>
      <c r="G574" s="111" t="s">
        <v>406</v>
      </c>
    </row>
    <row r="575" spans="2:7" x14ac:dyDescent="0.55000000000000004">
      <c r="B575" s="141" t="s">
        <v>1700</v>
      </c>
      <c r="C575" s="133" t="s">
        <v>679</v>
      </c>
      <c r="D575" s="110" t="s">
        <v>670</v>
      </c>
      <c r="E575" s="110" t="s">
        <v>128</v>
      </c>
      <c r="F575" s="110" t="s">
        <v>128</v>
      </c>
      <c r="G575" s="111" t="s">
        <v>409</v>
      </c>
    </row>
    <row r="576" spans="2:7" x14ac:dyDescent="0.55000000000000004">
      <c r="B576" s="141" t="s">
        <v>1700</v>
      </c>
      <c r="C576" s="133" t="s">
        <v>680</v>
      </c>
      <c r="D576" s="110" t="s">
        <v>670</v>
      </c>
      <c r="E576" s="110" t="s">
        <v>128</v>
      </c>
      <c r="F576" s="110" t="s">
        <v>128</v>
      </c>
      <c r="G576" s="111" t="s">
        <v>681</v>
      </c>
    </row>
    <row r="577" spans="2:7" x14ac:dyDescent="0.55000000000000004">
      <c r="B577" s="143" t="s">
        <v>1700</v>
      </c>
      <c r="C577" s="135" t="s">
        <v>682</v>
      </c>
      <c r="D577" s="112" t="s">
        <v>670</v>
      </c>
      <c r="E577" s="112" t="s">
        <v>128</v>
      </c>
      <c r="F577" s="112" t="s">
        <v>128</v>
      </c>
      <c r="G577" s="113" t="s">
        <v>683</v>
      </c>
    </row>
    <row r="578" spans="2:7" x14ac:dyDescent="0.55000000000000004">
      <c r="B578" s="141" t="s">
        <v>1701</v>
      </c>
      <c r="C578" s="134" t="s">
        <v>684</v>
      </c>
      <c r="D578" s="108" t="s">
        <v>685</v>
      </c>
      <c r="E578" s="108" t="s">
        <v>128</v>
      </c>
      <c r="F578" s="108" t="s">
        <v>128</v>
      </c>
      <c r="G578" s="109" t="s">
        <v>686</v>
      </c>
    </row>
    <row r="579" spans="2:7" x14ac:dyDescent="0.55000000000000004">
      <c r="B579" s="141" t="s">
        <v>1701</v>
      </c>
      <c r="C579" s="133" t="s">
        <v>687</v>
      </c>
      <c r="D579" s="110" t="s">
        <v>685</v>
      </c>
      <c r="E579" s="110" t="s">
        <v>128</v>
      </c>
      <c r="F579" s="110" t="s">
        <v>128</v>
      </c>
      <c r="G579" s="111" t="s">
        <v>688</v>
      </c>
    </row>
    <row r="580" spans="2:7" x14ac:dyDescent="0.55000000000000004">
      <c r="B580" s="141" t="s">
        <v>1701</v>
      </c>
      <c r="C580" s="133" t="s">
        <v>689</v>
      </c>
      <c r="D580" s="110" t="s">
        <v>685</v>
      </c>
      <c r="E580" s="110" t="s">
        <v>128</v>
      </c>
      <c r="F580" s="110" t="s">
        <v>128</v>
      </c>
      <c r="G580" s="111" t="s">
        <v>690</v>
      </c>
    </row>
    <row r="581" spans="2:7" x14ac:dyDescent="0.55000000000000004">
      <c r="B581" s="141" t="s">
        <v>1701</v>
      </c>
      <c r="C581" s="133" t="s">
        <v>691</v>
      </c>
      <c r="D581" s="110" t="s">
        <v>685</v>
      </c>
      <c r="E581" s="110" t="s">
        <v>128</v>
      </c>
      <c r="F581" s="110" t="s">
        <v>128</v>
      </c>
      <c r="G581" s="111" t="s">
        <v>692</v>
      </c>
    </row>
    <row r="582" spans="2:7" x14ac:dyDescent="0.55000000000000004">
      <c r="B582" s="141" t="s">
        <v>1701</v>
      </c>
      <c r="C582" s="133" t="s">
        <v>693</v>
      </c>
      <c r="D582" s="110" t="s">
        <v>685</v>
      </c>
      <c r="E582" s="110" t="s">
        <v>128</v>
      </c>
      <c r="F582" s="110" t="s">
        <v>128</v>
      </c>
      <c r="G582" s="111" t="s">
        <v>694</v>
      </c>
    </row>
    <row r="583" spans="2:7" x14ac:dyDescent="0.55000000000000004">
      <c r="B583" s="141" t="s">
        <v>1701</v>
      </c>
      <c r="C583" s="133" t="s">
        <v>695</v>
      </c>
      <c r="D583" s="110" t="s">
        <v>685</v>
      </c>
      <c r="E583" s="110" t="s">
        <v>128</v>
      </c>
      <c r="F583" s="110" t="s">
        <v>128</v>
      </c>
      <c r="G583" s="111" t="s">
        <v>696</v>
      </c>
    </row>
    <row r="584" spans="2:7" x14ac:dyDescent="0.55000000000000004">
      <c r="B584" s="141" t="s">
        <v>1701</v>
      </c>
      <c r="C584" s="133" t="s">
        <v>697</v>
      </c>
      <c r="D584" s="110" t="s">
        <v>685</v>
      </c>
      <c r="E584" s="110" t="s">
        <v>128</v>
      </c>
      <c r="F584" s="110" t="s">
        <v>128</v>
      </c>
      <c r="G584" s="111" t="s">
        <v>698</v>
      </c>
    </row>
    <row r="585" spans="2:7" x14ac:dyDescent="0.55000000000000004">
      <c r="B585" s="141" t="s">
        <v>1701</v>
      </c>
      <c r="C585" s="133" t="s">
        <v>699</v>
      </c>
      <c r="D585" s="110" t="s">
        <v>685</v>
      </c>
      <c r="E585" s="110" t="s">
        <v>128</v>
      </c>
      <c r="F585" s="110" t="s">
        <v>128</v>
      </c>
      <c r="G585" s="111" t="s">
        <v>334</v>
      </c>
    </row>
    <row r="586" spans="2:7" x14ac:dyDescent="0.55000000000000004">
      <c r="B586" s="141" t="s">
        <v>1701</v>
      </c>
      <c r="C586" s="133" t="s">
        <v>700</v>
      </c>
      <c r="D586" s="110" t="s">
        <v>685</v>
      </c>
      <c r="E586" s="110" t="s">
        <v>128</v>
      </c>
      <c r="F586" s="110" t="s">
        <v>128</v>
      </c>
      <c r="G586" s="111" t="s">
        <v>337</v>
      </c>
    </row>
    <row r="587" spans="2:7" x14ac:dyDescent="0.55000000000000004">
      <c r="B587" s="141" t="s">
        <v>1701</v>
      </c>
      <c r="C587" s="133" t="s">
        <v>701</v>
      </c>
      <c r="D587" s="110" t="s">
        <v>685</v>
      </c>
      <c r="E587" s="110" t="s">
        <v>128</v>
      </c>
      <c r="F587" s="110" t="s">
        <v>128</v>
      </c>
      <c r="G587" s="111" t="s">
        <v>702</v>
      </c>
    </row>
    <row r="588" spans="2:7" x14ac:dyDescent="0.55000000000000004">
      <c r="B588" s="141" t="s">
        <v>1701</v>
      </c>
      <c r="C588" s="133" t="s">
        <v>703</v>
      </c>
      <c r="D588" s="110" t="s">
        <v>685</v>
      </c>
      <c r="E588" s="110" t="s">
        <v>128</v>
      </c>
      <c r="F588" s="110" t="s">
        <v>128</v>
      </c>
      <c r="G588" s="111" t="s">
        <v>308</v>
      </c>
    </row>
    <row r="589" spans="2:7" x14ac:dyDescent="0.55000000000000004">
      <c r="B589" s="143" t="s">
        <v>1701</v>
      </c>
      <c r="C589" s="135" t="s">
        <v>704</v>
      </c>
      <c r="D589" s="112" t="s">
        <v>685</v>
      </c>
      <c r="E589" s="112" t="s">
        <v>128</v>
      </c>
      <c r="F589" s="112" t="s">
        <v>128</v>
      </c>
      <c r="G589" s="113" t="s">
        <v>310</v>
      </c>
    </row>
    <row r="590" spans="2:7" x14ac:dyDescent="0.55000000000000004">
      <c r="B590" s="144" t="s">
        <v>1703</v>
      </c>
      <c r="C590" s="134" t="s">
        <v>705</v>
      </c>
      <c r="D590" s="108" t="s">
        <v>706</v>
      </c>
      <c r="E590" s="108" t="s">
        <v>128</v>
      </c>
      <c r="F590" s="108" t="s">
        <v>128</v>
      </c>
      <c r="G590" s="109" t="s">
        <v>169</v>
      </c>
    </row>
    <row r="591" spans="2:7" x14ac:dyDescent="0.55000000000000004">
      <c r="B591" s="141" t="s">
        <v>1703</v>
      </c>
      <c r="C591" s="133" t="s">
        <v>707</v>
      </c>
      <c r="D591" s="110" t="s">
        <v>708</v>
      </c>
      <c r="E591" s="110" t="s">
        <v>128</v>
      </c>
      <c r="F591" s="110" t="s">
        <v>128</v>
      </c>
      <c r="G591" s="111" t="s">
        <v>469</v>
      </c>
    </row>
    <row r="592" spans="2:7" x14ac:dyDescent="0.55000000000000004">
      <c r="B592" s="141" t="s">
        <v>1703</v>
      </c>
      <c r="C592" s="133" t="s">
        <v>709</v>
      </c>
      <c r="D592" s="110" t="s">
        <v>710</v>
      </c>
      <c r="E592" s="110" t="s">
        <v>128</v>
      </c>
      <c r="F592" s="110" t="s">
        <v>128</v>
      </c>
      <c r="G592" s="111" t="s">
        <v>245</v>
      </c>
    </row>
    <row r="593" spans="2:7" x14ac:dyDescent="0.55000000000000004">
      <c r="B593" s="141" t="s">
        <v>1703</v>
      </c>
      <c r="C593" s="133" t="s">
        <v>711</v>
      </c>
      <c r="D593" s="110" t="s">
        <v>710</v>
      </c>
      <c r="E593" s="110" t="s">
        <v>128</v>
      </c>
      <c r="F593" s="110" t="s">
        <v>128</v>
      </c>
      <c r="G593" s="111" t="s">
        <v>202</v>
      </c>
    </row>
    <row r="594" spans="2:7" x14ac:dyDescent="0.55000000000000004">
      <c r="B594" s="141" t="s">
        <v>1703</v>
      </c>
      <c r="C594" s="133" t="s">
        <v>712</v>
      </c>
      <c r="D594" s="110" t="s">
        <v>710</v>
      </c>
      <c r="E594" s="110" t="s">
        <v>128</v>
      </c>
      <c r="F594" s="110" t="s">
        <v>128</v>
      </c>
      <c r="G594" s="111" t="s">
        <v>219</v>
      </c>
    </row>
    <row r="595" spans="2:7" x14ac:dyDescent="0.55000000000000004">
      <c r="B595" s="141" t="s">
        <v>1703</v>
      </c>
      <c r="C595" s="133" t="s">
        <v>713</v>
      </c>
      <c r="D595" s="110" t="s">
        <v>710</v>
      </c>
      <c r="E595" s="110" t="s">
        <v>128</v>
      </c>
      <c r="F595" s="110" t="s">
        <v>128</v>
      </c>
      <c r="G595" s="111" t="s">
        <v>192</v>
      </c>
    </row>
    <row r="596" spans="2:7" x14ac:dyDescent="0.55000000000000004">
      <c r="B596" s="141" t="s">
        <v>1703</v>
      </c>
      <c r="C596" s="133" t="s">
        <v>714</v>
      </c>
      <c r="D596" s="110" t="s">
        <v>710</v>
      </c>
      <c r="E596" s="110" t="s">
        <v>128</v>
      </c>
      <c r="F596" s="110" t="s">
        <v>128</v>
      </c>
      <c r="G596" s="111" t="s">
        <v>194</v>
      </c>
    </row>
    <row r="597" spans="2:7" x14ac:dyDescent="0.55000000000000004">
      <c r="B597" s="141" t="s">
        <v>1703</v>
      </c>
      <c r="C597" s="133" t="s">
        <v>715</v>
      </c>
      <c r="D597" s="110" t="s">
        <v>710</v>
      </c>
      <c r="E597" s="110" t="s">
        <v>128</v>
      </c>
      <c r="F597" s="110" t="s">
        <v>128</v>
      </c>
      <c r="G597" s="111" t="s">
        <v>513</v>
      </c>
    </row>
    <row r="598" spans="2:7" x14ac:dyDescent="0.55000000000000004">
      <c r="B598" s="141" t="s">
        <v>1703</v>
      </c>
      <c r="C598" s="133" t="s">
        <v>716</v>
      </c>
      <c r="D598" s="110" t="s">
        <v>710</v>
      </c>
      <c r="E598" s="110" t="s">
        <v>128</v>
      </c>
      <c r="F598" s="110" t="s">
        <v>128</v>
      </c>
      <c r="G598" s="111" t="s">
        <v>328</v>
      </c>
    </row>
    <row r="599" spans="2:7" x14ac:dyDescent="0.55000000000000004">
      <c r="B599" s="141" t="s">
        <v>1703</v>
      </c>
      <c r="C599" s="133" t="s">
        <v>717</v>
      </c>
      <c r="D599" s="110" t="s">
        <v>706</v>
      </c>
      <c r="E599" s="110" t="s">
        <v>128</v>
      </c>
      <c r="F599" s="110" t="s">
        <v>128</v>
      </c>
      <c r="G599" s="111" t="s">
        <v>334</v>
      </c>
    </row>
    <row r="600" spans="2:7" x14ac:dyDescent="0.55000000000000004">
      <c r="B600" s="141" t="s">
        <v>1703</v>
      </c>
      <c r="C600" s="133" t="s">
        <v>718</v>
      </c>
      <c r="D600" s="110" t="s">
        <v>708</v>
      </c>
      <c r="E600" s="110" t="s">
        <v>128</v>
      </c>
      <c r="F600" s="110" t="s">
        <v>128</v>
      </c>
      <c r="G600" s="111" t="s">
        <v>519</v>
      </c>
    </row>
    <row r="601" spans="2:7" x14ac:dyDescent="0.55000000000000004">
      <c r="B601" s="141" t="s">
        <v>1703</v>
      </c>
      <c r="C601" s="133" t="s">
        <v>719</v>
      </c>
      <c r="D601" s="110" t="s">
        <v>710</v>
      </c>
      <c r="E601" s="110" t="s">
        <v>128</v>
      </c>
      <c r="F601" s="110" t="s">
        <v>128</v>
      </c>
      <c r="G601" s="111" t="s">
        <v>337</v>
      </c>
    </row>
    <row r="602" spans="2:7" x14ac:dyDescent="0.55000000000000004">
      <c r="B602" s="141" t="s">
        <v>1703</v>
      </c>
      <c r="C602" s="133" t="s">
        <v>720</v>
      </c>
      <c r="D602" s="110" t="s">
        <v>710</v>
      </c>
      <c r="E602" s="110" t="s">
        <v>128</v>
      </c>
      <c r="F602" s="110" t="s">
        <v>128</v>
      </c>
      <c r="G602" s="111" t="s">
        <v>702</v>
      </c>
    </row>
    <row r="603" spans="2:7" x14ac:dyDescent="0.55000000000000004">
      <c r="B603" s="141" t="s">
        <v>1703</v>
      </c>
      <c r="C603" s="133" t="s">
        <v>721</v>
      </c>
      <c r="D603" s="110" t="s">
        <v>710</v>
      </c>
      <c r="E603" s="110" t="s">
        <v>128</v>
      </c>
      <c r="F603" s="110" t="s">
        <v>128</v>
      </c>
      <c r="G603" s="111" t="s">
        <v>308</v>
      </c>
    </row>
    <row r="604" spans="2:7" x14ac:dyDescent="0.55000000000000004">
      <c r="B604" s="143" t="s">
        <v>1703</v>
      </c>
      <c r="C604" s="135" t="s">
        <v>722</v>
      </c>
      <c r="D604" s="112" t="s">
        <v>710</v>
      </c>
      <c r="E604" s="112" t="s">
        <v>128</v>
      </c>
      <c r="F604" s="112" t="s">
        <v>128</v>
      </c>
      <c r="G604" s="113" t="s">
        <v>310</v>
      </c>
    </row>
    <row r="605" spans="2:7" x14ac:dyDescent="0.55000000000000004">
      <c r="B605" s="144" t="s">
        <v>1704</v>
      </c>
      <c r="C605" s="134" t="s">
        <v>723</v>
      </c>
      <c r="D605" s="108" t="s">
        <v>724</v>
      </c>
      <c r="E605" s="108" t="s">
        <v>128</v>
      </c>
      <c r="F605" s="108" t="s">
        <v>128</v>
      </c>
      <c r="G605" s="109" t="s">
        <v>725</v>
      </c>
    </row>
    <row r="606" spans="2:7" x14ac:dyDescent="0.55000000000000004">
      <c r="B606" s="141" t="s">
        <v>1704</v>
      </c>
      <c r="C606" s="133" t="s">
        <v>726</v>
      </c>
      <c r="D606" s="110" t="s">
        <v>724</v>
      </c>
      <c r="E606" s="110" t="s">
        <v>128</v>
      </c>
      <c r="F606" s="110" t="s">
        <v>128</v>
      </c>
      <c r="G606" s="111" t="s">
        <v>688</v>
      </c>
    </row>
    <row r="607" spans="2:7" x14ac:dyDescent="0.55000000000000004">
      <c r="B607" s="141" t="s">
        <v>1704</v>
      </c>
      <c r="C607" s="133" t="s">
        <v>727</v>
      </c>
      <c r="D607" s="110" t="s">
        <v>724</v>
      </c>
      <c r="E607" s="110" t="s">
        <v>128</v>
      </c>
      <c r="F607" s="110" t="s">
        <v>128</v>
      </c>
      <c r="G607" s="111" t="s">
        <v>690</v>
      </c>
    </row>
    <row r="608" spans="2:7" x14ac:dyDescent="0.55000000000000004">
      <c r="B608" s="141" t="s">
        <v>1704</v>
      </c>
      <c r="C608" s="133" t="s">
        <v>728</v>
      </c>
      <c r="D608" s="110" t="s">
        <v>724</v>
      </c>
      <c r="E608" s="110" t="s">
        <v>128</v>
      </c>
      <c r="F608" s="110" t="s">
        <v>128</v>
      </c>
      <c r="G608" s="111" t="s">
        <v>692</v>
      </c>
    </row>
    <row r="609" spans="2:7" x14ac:dyDescent="0.55000000000000004">
      <c r="B609" s="141" t="s">
        <v>1704</v>
      </c>
      <c r="C609" s="133" t="s">
        <v>729</v>
      </c>
      <c r="D609" s="110" t="s">
        <v>724</v>
      </c>
      <c r="E609" s="110" t="s">
        <v>128</v>
      </c>
      <c r="F609" s="110" t="s">
        <v>128</v>
      </c>
      <c r="G609" s="111" t="s">
        <v>694</v>
      </c>
    </row>
    <row r="610" spans="2:7" x14ac:dyDescent="0.55000000000000004">
      <c r="B610" s="141" t="s">
        <v>1704</v>
      </c>
      <c r="C610" s="133" t="s">
        <v>730</v>
      </c>
      <c r="D610" s="110" t="s">
        <v>724</v>
      </c>
      <c r="E610" s="110" t="s">
        <v>128</v>
      </c>
      <c r="F610" s="110" t="s">
        <v>128</v>
      </c>
      <c r="G610" s="111" t="s">
        <v>696</v>
      </c>
    </row>
    <row r="611" spans="2:7" x14ac:dyDescent="0.55000000000000004">
      <c r="B611" s="141" t="s">
        <v>1704</v>
      </c>
      <c r="C611" s="133" t="s">
        <v>731</v>
      </c>
      <c r="D611" s="110" t="s">
        <v>724</v>
      </c>
      <c r="E611" s="110" t="s">
        <v>128</v>
      </c>
      <c r="F611" s="110" t="s">
        <v>128</v>
      </c>
      <c r="G611" s="111" t="s">
        <v>698</v>
      </c>
    </row>
    <row r="612" spans="2:7" x14ac:dyDescent="0.55000000000000004">
      <c r="B612" s="141" t="s">
        <v>1704</v>
      </c>
      <c r="C612" s="133" t="s">
        <v>732</v>
      </c>
      <c r="D612" s="110" t="s">
        <v>724</v>
      </c>
      <c r="E612" s="110" t="s">
        <v>128</v>
      </c>
      <c r="F612" s="110" t="s">
        <v>128</v>
      </c>
      <c r="G612" s="111" t="s">
        <v>334</v>
      </c>
    </row>
    <row r="613" spans="2:7" x14ac:dyDescent="0.55000000000000004">
      <c r="B613" s="141" t="s">
        <v>1704</v>
      </c>
      <c r="C613" s="133" t="s">
        <v>733</v>
      </c>
      <c r="D613" s="110" t="s">
        <v>724</v>
      </c>
      <c r="E613" s="110" t="s">
        <v>128</v>
      </c>
      <c r="F613" s="110" t="s">
        <v>128</v>
      </c>
      <c r="G613" s="111" t="s">
        <v>734</v>
      </c>
    </row>
    <row r="614" spans="2:7" x14ac:dyDescent="0.55000000000000004">
      <c r="B614" s="141" t="s">
        <v>1704</v>
      </c>
      <c r="C614" s="133" t="s">
        <v>735</v>
      </c>
      <c r="D614" s="110" t="s">
        <v>724</v>
      </c>
      <c r="E614" s="110" t="s">
        <v>128</v>
      </c>
      <c r="F614" s="110" t="s">
        <v>128</v>
      </c>
      <c r="G614" s="111" t="s">
        <v>702</v>
      </c>
    </row>
    <row r="615" spans="2:7" x14ac:dyDescent="0.55000000000000004">
      <c r="B615" s="141" t="s">
        <v>1704</v>
      </c>
      <c r="C615" s="133" t="s">
        <v>736</v>
      </c>
      <c r="D615" s="110" t="s">
        <v>724</v>
      </c>
      <c r="E615" s="110" t="s">
        <v>128</v>
      </c>
      <c r="F615" s="110" t="s">
        <v>128</v>
      </c>
      <c r="G615" s="111" t="s">
        <v>308</v>
      </c>
    </row>
    <row r="616" spans="2:7" x14ac:dyDescent="0.55000000000000004">
      <c r="B616" s="143" t="s">
        <v>1704</v>
      </c>
      <c r="C616" s="135" t="s">
        <v>737</v>
      </c>
      <c r="D616" s="112" t="s">
        <v>724</v>
      </c>
      <c r="E616" s="112" t="s">
        <v>128</v>
      </c>
      <c r="F616" s="112" t="s">
        <v>128</v>
      </c>
      <c r="G616" s="113" t="s">
        <v>310</v>
      </c>
    </row>
    <row r="617" spans="2:7" x14ac:dyDescent="0.55000000000000004">
      <c r="B617" s="141" t="s">
        <v>1706</v>
      </c>
      <c r="C617" s="134" t="s">
        <v>738</v>
      </c>
      <c r="D617" s="108" t="s">
        <v>739</v>
      </c>
      <c r="E617" s="108" t="s">
        <v>128</v>
      </c>
      <c r="F617" s="108" t="s">
        <v>128</v>
      </c>
      <c r="G617" s="109" t="s">
        <v>169</v>
      </c>
    </row>
    <row r="618" spans="2:7" x14ac:dyDescent="0.55000000000000004">
      <c r="B618" s="141" t="s">
        <v>1706</v>
      </c>
      <c r="C618" s="133" t="s">
        <v>740</v>
      </c>
      <c r="D618" s="110" t="s">
        <v>739</v>
      </c>
      <c r="E618" s="110" t="s">
        <v>128</v>
      </c>
      <c r="F618" s="110" t="s">
        <v>128</v>
      </c>
      <c r="G618" s="111" t="s">
        <v>469</v>
      </c>
    </row>
    <row r="619" spans="2:7" x14ac:dyDescent="0.55000000000000004">
      <c r="B619" s="141" t="s">
        <v>1706</v>
      </c>
      <c r="C619" s="133" t="s">
        <v>741</v>
      </c>
      <c r="D619" s="110" t="s">
        <v>739</v>
      </c>
      <c r="E619" s="110" t="s">
        <v>128</v>
      </c>
      <c r="F619" s="110" t="s">
        <v>128</v>
      </c>
      <c r="G619" s="111" t="s">
        <v>245</v>
      </c>
    </row>
    <row r="620" spans="2:7" x14ac:dyDescent="0.55000000000000004">
      <c r="B620" s="141" t="s">
        <v>1706</v>
      </c>
      <c r="C620" s="133" t="s">
        <v>742</v>
      </c>
      <c r="D620" s="110" t="s">
        <v>743</v>
      </c>
      <c r="E620" s="110" t="s">
        <v>128</v>
      </c>
      <c r="F620" s="110" t="s">
        <v>128</v>
      </c>
      <c r="G620" s="111" t="s">
        <v>248</v>
      </c>
    </row>
    <row r="621" spans="2:7" x14ac:dyDescent="0.55000000000000004">
      <c r="B621" s="141" t="s">
        <v>1706</v>
      </c>
      <c r="C621" s="133" t="s">
        <v>744</v>
      </c>
      <c r="D621" s="110" t="s">
        <v>743</v>
      </c>
      <c r="E621" s="110" t="s">
        <v>128</v>
      </c>
      <c r="F621" s="110" t="s">
        <v>128</v>
      </c>
      <c r="G621" s="111" t="s">
        <v>219</v>
      </c>
    </row>
    <row r="622" spans="2:7" x14ac:dyDescent="0.55000000000000004">
      <c r="B622" s="141" t="s">
        <v>1706</v>
      </c>
      <c r="C622" s="133" t="s">
        <v>745</v>
      </c>
      <c r="D622" s="110" t="s">
        <v>743</v>
      </c>
      <c r="E622" s="110" t="s">
        <v>128</v>
      </c>
      <c r="F622" s="110" t="s">
        <v>128</v>
      </c>
      <c r="G622" s="111" t="s">
        <v>192</v>
      </c>
    </row>
    <row r="623" spans="2:7" x14ac:dyDescent="0.55000000000000004">
      <c r="B623" s="141" t="s">
        <v>1706</v>
      </c>
      <c r="C623" s="133" t="s">
        <v>746</v>
      </c>
      <c r="D623" s="110" t="s">
        <v>743</v>
      </c>
      <c r="E623" s="110" t="s">
        <v>128</v>
      </c>
      <c r="F623" s="110" t="s">
        <v>128</v>
      </c>
      <c r="G623" s="111" t="s">
        <v>224</v>
      </c>
    </row>
    <row r="624" spans="2:7" x14ac:dyDescent="0.55000000000000004">
      <c r="B624" s="141" t="s">
        <v>1706</v>
      </c>
      <c r="C624" s="133" t="s">
        <v>747</v>
      </c>
      <c r="D624" s="110" t="s">
        <v>743</v>
      </c>
      <c r="E624" s="110" t="s">
        <v>128</v>
      </c>
      <c r="F624" s="110" t="s">
        <v>128</v>
      </c>
      <c r="G624" s="111" t="s">
        <v>194</v>
      </c>
    </row>
    <row r="625" spans="2:7" x14ac:dyDescent="0.55000000000000004">
      <c r="B625" s="141" t="s">
        <v>1706</v>
      </c>
      <c r="C625" s="133" t="s">
        <v>748</v>
      </c>
      <c r="D625" s="110" t="s">
        <v>743</v>
      </c>
      <c r="E625" s="110" t="s">
        <v>128</v>
      </c>
      <c r="F625" s="110" t="s">
        <v>128</v>
      </c>
      <c r="G625" s="111" t="s">
        <v>513</v>
      </c>
    </row>
    <row r="626" spans="2:7" x14ac:dyDescent="0.55000000000000004">
      <c r="B626" s="141" t="s">
        <v>1706</v>
      </c>
      <c r="C626" s="133" t="s">
        <v>749</v>
      </c>
      <c r="D626" s="110" t="s">
        <v>743</v>
      </c>
      <c r="E626" s="110" t="s">
        <v>128</v>
      </c>
      <c r="F626" s="110" t="s">
        <v>128</v>
      </c>
      <c r="G626" s="111" t="s">
        <v>328</v>
      </c>
    </row>
    <row r="627" spans="2:7" x14ac:dyDescent="0.55000000000000004">
      <c r="B627" s="141" t="s">
        <v>1706</v>
      </c>
      <c r="C627" s="133" t="s">
        <v>750</v>
      </c>
      <c r="D627" s="110" t="s">
        <v>739</v>
      </c>
      <c r="E627" s="110" t="s">
        <v>128</v>
      </c>
      <c r="F627" s="110" t="s">
        <v>128</v>
      </c>
      <c r="G627" s="111" t="s">
        <v>334</v>
      </c>
    </row>
    <row r="628" spans="2:7" x14ac:dyDescent="0.55000000000000004">
      <c r="B628" s="141" t="s">
        <v>1706</v>
      </c>
      <c r="C628" s="133" t="s">
        <v>751</v>
      </c>
      <c r="D628" s="110" t="s">
        <v>739</v>
      </c>
      <c r="E628" s="110" t="s">
        <v>128</v>
      </c>
      <c r="F628" s="110" t="s">
        <v>128</v>
      </c>
      <c r="G628" s="111" t="s">
        <v>519</v>
      </c>
    </row>
    <row r="629" spans="2:7" x14ac:dyDescent="0.55000000000000004">
      <c r="B629" s="141" t="s">
        <v>1706</v>
      </c>
      <c r="C629" s="133" t="s">
        <v>752</v>
      </c>
      <c r="D629" s="110" t="s">
        <v>739</v>
      </c>
      <c r="E629" s="110" t="s">
        <v>128</v>
      </c>
      <c r="F629" s="110" t="s">
        <v>128</v>
      </c>
      <c r="G629" s="111" t="s">
        <v>337</v>
      </c>
    </row>
    <row r="630" spans="2:7" x14ac:dyDescent="0.55000000000000004">
      <c r="B630" s="141" t="s">
        <v>1706</v>
      </c>
      <c r="C630" s="133" t="s">
        <v>753</v>
      </c>
      <c r="D630" s="110" t="s">
        <v>743</v>
      </c>
      <c r="E630" s="110" t="s">
        <v>128</v>
      </c>
      <c r="F630" s="110" t="s">
        <v>128</v>
      </c>
      <c r="G630" s="111" t="s">
        <v>754</v>
      </c>
    </row>
    <row r="631" spans="2:7" x14ac:dyDescent="0.55000000000000004">
      <c r="B631" s="141" t="s">
        <v>1706</v>
      </c>
      <c r="C631" s="133" t="s">
        <v>755</v>
      </c>
      <c r="D631" s="110" t="s">
        <v>743</v>
      </c>
      <c r="E631" s="110" t="s">
        <v>128</v>
      </c>
      <c r="F631" s="110" t="s">
        <v>128</v>
      </c>
      <c r="G631" s="111" t="s">
        <v>308</v>
      </c>
    </row>
    <row r="632" spans="2:7" x14ac:dyDescent="0.55000000000000004">
      <c r="B632" s="141" t="s">
        <v>1706</v>
      </c>
      <c r="C632" s="133" t="s">
        <v>756</v>
      </c>
      <c r="D632" s="110" t="s">
        <v>743</v>
      </c>
      <c r="E632" s="110" t="s">
        <v>128</v>
      </c>
      <c r="F632" s="110" t="s">
        <v>128</v>
      </c>
      <c r="G632" s="111" t="s">
        <v>310</v>
      </c>
    </row>
    <row r="633" spans="2:7" x14ac:dyDescent="0.55000000000000004">
      <c r="B633" s="141" t="s">
        <v>1705</v>
      </c>
      <c r="C633" s="133" t="s">
        <v>757</v>
      </c>
      <c r="D633" s="110" t="s">
        <v>739</v>
      </c>
      <c r="E633" s="110" t="s">
        <v>128</v>
      </c>
      <c r="F633" s="110" t="s">
        <v>128</v>
      </c>
      <c r="G633" s="111" t="s">
        <v>169</v>
      </c>
    </row>
    <row r="634" spans="2:7" x14ac:dyDescent="0.55000000000000004">
      <c r="B634" s="141" t="s">
        <v>1705</v>
      </c>
      <c r="C634" s="133" t="s">
        <v>758</v>
      </c>
      <c r="D634" s="110" t="s">
        <v>739</v>
      </c>
      <c r="E634" s="110" t="s">
        <v>128</v>
      </c>
      <c r="F634" s="110" t="s">
        <v>128</v>
      </c>
      <c r="G634" s="111" t="s">
        <v>469</v>
      </c>
    </row>
    <row r="635" spans="2:7" x14ac:dyDescent="0.55000000000000004">
      <c r="B635" s="141" t="s">
        <v>1705</v>
      </c>
      <c r="C635" s="133" t="s">
        <v>759</v>
      </c>
      <c r="D635" s="110" t="s">
        <v>739</v>
      </c>
      <c r="E635" s="110" t="s">
        <v>128</v>
      </c>
      <c r="F635" s="110" t="s">
        <v>128</v>
      </c>
      <c r="G635" s="111" t="s">
        <v>245</v>
      </c>
    </row>
    <row r="636" spans="2:7" x14ac:dyDescent="0.55000000000000004">
      <c r="B636" s="141" t="s">
        <v>1705</v>
      </c>
      <c r="C636" s="133" t="s">
        <v>760</v>
      </c>
      <c r="D636" s="110" t="s">
        <v>743</v>
      </c>
      <c r="E636" s="110" t="s">
        <v>128</v>
      </c>
      <c r="F636" s="110" t="s">
        <v>128</v>
      </c>
      <c r="G636" s="111" t="s">
        <v>248</v>
      </c>
    </row>
    <row r="637" spans="2:7" x14ac:dyDescent="0.55000000000000004">
      <c r="B637" s="141" t="s">
        <v>1705</v>
      </c>
      <c r="C637" s="133" t="s">
        <v>761</v>
      </c>
      <c r="D637" s="110" t="s">
        <v>743</v>
      </c>
      <c r="E637" s="110" t="s">
        <v>128</v>
      </c>
      <c r="F637" s="110" t="s">
        <v>128</v>
      </c>
      <c r="G637" s="111" t="s">
        <v>219</v>
      </c>
    </row>
    <row r="638" spans="2:7" x14ac:dyDescent="0.55000000000000004">
      <c r="B638" s="141" t="s">
        <v>1705</v>
      </c>
      <c r="C638" s="133" t="s">
        <v>762</v>
      </c>
      <c r="D638" s="110" t="s">
        <v>743</v>
      </c>
      <c r="E638" s="110" t="s">
        <v>128</v>
      </c>
      <c r="F638" s="110" t="s">
        <v>128</v>
      </c>
      <c r="G638" s="111" t="s">
        <v>192</v>
      </c>
    </row>
    <row r="639" spans="2:7" x14ac:dyDescent="0.55000000000000004">
      <c r="B639" s="141" t="s">
        <v>1705</v>
      </c>
      <c r="C639" s="133" t="s">
        <v>763</v>
      </c>
      <c r="D639" s="110" t="s">
        <v>743</v>
      </c>
      <c r="E639" s="110" t="s">
        <v>128</v>
      </c>
      <c r="F639" s="110" t="s">
        <v>128</v>
      </c>
      <c r="G639" s="111" t="s">
        <v>224</v>
      </c>
    </row>
    <row r="640" spans="2:7" x14ac:dyDescent="0.55000000000000004">
      <c r="B640" s="141" t="s">
        <v>1705</v>
      </c>
      <c r="C640" s="133" t="s">
        <v>764</v>
      </c>
      <c r="D640" s="110" t="s">
        <v>743</v>
      </c>
      <c r="E640" s="110" t="s">
        <v>128</v>
      </c>
      <c r="F640" s="110" t="s">
        <v>128</v>
      </c>
      <c r="G640" s="111" t="s">
        <v>194</v>
      </c>
    </row>
    <row r="641" spans="2:7" x14ac:dyDescent="0.55000000000000004">
      <c r="B641" s="143" t="s">
        <v>1705</v>
      </c>
      <c r="C641" s="135" t="s">
        <v>765</v>
      </c>
      <c r="D641" s="112" t="s">
        <v>743</v>
      </c>
      <c r="E641" s="112" t="s">
        <v>128</v>
      </c>
      <c r="F641" s="112" t="s">
        <v>128</v>
      </c>
      <c r="G641" s="113" t="s">
        <v>513</v>
      </c>
    </row>
    <row r="642" spans="2:7" x14ac:dyDescent="0.55000000000000004">
      <c r="B642" s="144" t="s">
        <v>1707</v>
      </c>
      <c r="C642" s="134" t="s">
        <v>766</v>
      </c>
      <c r="D642" s="108" t="s">
        <v>767</v>
      </c>
      <c r="E642" s="108" t="s">
        <v>128</v>
      </c>
      <c r="F642" s="108" t="s">
        <v>128</v>
      </c>
      <c r="G642" s="109" t="s">
        <v>768</v>
      </c>
    </row>
    <row r="643" spans="2:7" x14ac:dyDescent="0.55000000000000004">
      <c r="B643" s="141" t="s">
        <v>1707</v>
      </c>
      <c r="C643" s="133" t="s">
        <v>769</v>
      </c>
      <c r="D643" s="110" t="s">
        <v>767</v>
      </c>
      <c r="E643" s="110" t="s">
        <v>128</v>
      </c>
      <c r="F643" s="110" t="s">
        <v>128</v>
      </c>
      <c r="G643" s="111" t="s">
        <v>768</v>
      </c>
    </row>
    <row r="644" spans="2:7" x14ac:dyDescent="0.55000000000000004">
      <c r="B644" s="141" t="s">
        <v>1707</v>
      </c>
      <c r="C644" s="133" t="s">
        <v>770</v>
      </c>
      <c r="D644" s="110" t="s">
        <v>767</v>
      </c>
      <c r="E644" s="110" t="s">
        <v>128</v>
      </c>
      <c r="F644" s="110" t="s">
        <v>128</v>
      </c>
      <c r="G644" s="111" t="s">
        <v>771</v>
      </c>
    </row>
    <row r="645" spans="2:7" x14ac:dyDescent="0.55000000000000004">
      <c r="B645" s="141" t="s">
        <v>1707</v>
      </c>
      <c r="C645" s="133" t="s">
        <v>772</v>
      </c>
      <c r="D645" s="110" t="s">
        <v>767</v>
      </c>
      <c r="E645" s="110" t="s">
        <v>128</v>
      </c>
      <c r="F645" s="110" t="s">
        <v>128</v>
      </c>
      <c r="G645" s="111" t="s">
        <v>771</v>
      </c>
    </row>
    <row r="646" spans="2:7" x14ac:dyDescent="0.55000000000000004">
      <c r="B646" s="141" t="s">
        <v>1707</v>
      </c>
      <c r="C646" s="133" t="s">
        <v>773</v>
      </c>
      <c r="D646" s="110" t="s">
        <v>767</v>
      </c>
      <c r="E646" s="110" t="s">
        <v>128</v>
      </c>
      <c r="F646" s="110" t="s">
        <v>128</v>
      </c>
      <c r="G646" s="111" t="s">
        <v>774</v>
      </c>
    </row>
    <row r="647" spans="2:7" x14ac:dyDescent="0.55000000000000004">
      <c r="B647" s="141" t="s">
        <v>1707</v>
      </c>
      <c r="C647" s="133" t="s">
        <v>775</v>
      </c>
      <c r="D647" s="110" t="s">
        <v>767</v>
      </c>
      <c r="E647" s="110" t="s">
        <v>128</v>
      </c>
      <c r="F647" s="110" t="s">
        <v>128</v>
      </c>
      <c r="G647" s="111" t="s">
        <v>774</v>
      </c>
    </row>
    <row r="648" spans="2:7" x14ac:dyDescent="0.55000000000000004">
      <c r="B648" s="141" t="s">
        <v>1707</v>
      </c>
      <c r="C648" s="133" t="s">
        <v>776</v>
      </c>
      <c r="D648" s="110" t="s">
        <v>767</v>
      </c>
      <c r="E648" s="110" t="s">
        <v>128</v>
      </c>
      <c r="F648" s="110" t="s">
        <v>128</v>
      </c>
      <c r="G648" s="111" t="s">
        <v>777</v>
      </c>
    </row>
    <row r="649" spans="2:7" x14ac:dyDescent="0.55000000000000004">
      <c r="B649" s="141" t="s">
        <v>1707</v>
      </c>
      <c r="C649" s="133" t="s">
        <v>778</v>
      </c>
      <c r="D649" s="110" t="s">
        <v>767</v>
      </c>
      <c r="E649" s="110" t="s">
        <v>128</v>
      </c>
      <c r="F649" s="110" t="s">
        <v>128</v>
      </c>
      <c r="G649" s="111" t="s">
        <v>777</v>
      </c>
    </row>
    <row r="650" spans="2:7" x14ac:dyDescent="0.55000000000000004">
      <c r="B650" s="141" t="s">
        <v>1707</v>
      </c>
      <c r="C650" s="133" t="s">
        <v>779</v>
      </c>
      <c r="D650" s="110" t="s">
        <v>767</v>
      </c>
      <c r="E650" s="110" t="s">
        <v>128</v>
      </c>
      <c r="F650" s="110" t="s">
        <v>128</v>
      </c>
      <c r="G650" s="111" t="s">
        <v>780</v>
      </c>
    </row>
    <row r="651" spans="2:7" x14ac:dyDescent="0.55000000000000004">
      <c r="B651" s="141" t="s">
        <v>1707</v>
      </c>
      <c r="C651" s="133" t="s">
        <v>781</v>
      </c>
      <c r="D651" s="110" t="s">
        <v>767</v>
      </c>
      <c r="E651" s="110" t="s">
        <v>128</v>
      </c>
      <c r="F651" s="110" t="s">
        <v>128</v>
      </c>
      <c r="G651" s="111" t="s">
        <v>780</v>
      </c>
    </row>
    <row r="652" spans="2:7" x14ac:dyDescent="0.55000000000000004">
      <c r="B652" s="141" t="s">
        <v>1707</v>
      </c>
      <c r="C652" s="133" t="s">
        <v>782</v>
      </c>
      <c r="D652" s="110" t="s">
        <v>767</v>
      </c>
      <c r="E652" s="110" t="s">
        <v>128</v>
      </c>
      <c r="F652" s="110" t="s">
        <v>128</v>
      </c>
      <c r="G652" s="111" t="s">
        <v>783</v>
      </c>
    </row>
    <row r="653" spans="2:7" x14ac:dyDescent="0.55000000000000004">
      <c r="B653" s="141" t="s">
        <v>1707</v>
      </c>
      <c r="C653" s="133" t="s">
        <v>784</v>
      </c>
      <c r="D653" s="110" t="s">
        <v>767</v>
      </c>
      <c r="E653" s="110" t="s">
        <v>128</v>
      </c>
      <c r="F653" s="110" t="s">
        <v>128</v>
      </c>
      <c r="G653" s="111" t="s">
        <v>783</v>
      </c>
    </row>
    <row r="654" spans="2:7" x14ac:dyDescent="0.55000000000000004">
      <c r="B654" s="141" t="s">
        <v>1707</v>
      </c>
      <c r="C654" s="133" t="s">
        <v>785</v>
      </c>
      <c r="D654" s="110" t="s">
        <v>767</v>
      </c>
      <c r="E654" s="110" t="s">
        <v>128</v>
      </c>
      <c r="F654" s="110" t="s">
        <v>128</v>
      </c>
      <c r="G654" s="111" t="s">
        <v>786</v>
      </c>
    </row>
    <row r="655" spans="2:7" x14ac:dyDescent="0.55000000000000004">
      <c r="B655" s="141" t="s">
        <v>1707</v>
      </c>
      <c r="C655" s="133" t="s">
        <v>787</v>
      </c>
      <c r="D655" s="110" t="s">
        <v>767</v>
      </c>
      <c r="E655" s="110" t="s">
        <v>128</v>
      </c>
      <c r="F655" s="110" t="s">
        <v>128</v>
      </c>
      <c r="G655" s="111" t="s">
        <v>786</v>
      </c>
    </row>
    <row r="656" spans="2:7" x14ac:dyDescent="0.55000000000000004">
      <c r="B656" s="141" t="s">
        <v>1707</v>
      </c>
      <c r="C656" s="133" t="s">
        <v>788</v>
      </c>
      <c r="D656" s="110" t="s">
        <v>767</v>
      </c>
      <c r="E656" s="110" t="s">
        <v>128</v>
      </c>
      <c r="F656" s="110" t="s">
        <v>128</v>
      </c>
      <c r="G656" s="111" t="s">
        <v>789</v>
      </c>
    </row>
    <row r="657" spans="2:7" x14ac:dyDescent="0.55000000000000004">
      <c r="B657" s="141" t="s">
        <v>1707</v>
      </c>
      <c r="C657" s="133" t="s">
        <v>790</v>
      </c>
      <c r="D657" s="110" t="s">
        <v>767</v>
      </c>
      <c r="E657" s="110" t="s">
        <v>128</v>
      </c>
      <c r="F657" s="110" t="s">
        <v>128</v>
      </c>
      <c r="G657" s="111" t="s">
        <v>789</v>
      </c>
    </row>
    <row r="658" spans="2:7" x14ac:dyDescent="0.55000000000000004">
      <c r="B658" s="141" t="s">
        <v>1707</v>
      </c>
      <c r="C658" s="133" t="s">
        <v>791</v>
      </c>
      <c r="D658" s="110" t="s">
        <v>767</v>
      </c>
      <c r="E658" s="110" t="s">
        <v>128</v>
      </c>
      <c r="F658" s="110" t="s">
        <v>128</v>
      </c>
      <c r="G658" s="111" t="s">
        <v>792</v>
      </c>
    </row>
    <row r="659" spans="2:7" x14ac:dyDescent="0.55000000000000004">
      <c r="B659" s="141" t="s">
        <v>1707</v>
      </c>
      <c r="C659" s="133" t="s">
        <v>793</v>
      </c>
      <c r="D659" s="110" t="s">
        <v>767</v>
      </c>
      <c r="E659" s="110" t="s">
        <v>128</v>
      </c>
      <c r="F659" s="110" t="s">
        <v>128</v>
      </c>
      <c r="G659" s="111" t="s">
        <v>792</v>
      </c>
    </row>
    <row r="660" spans="2:7" x14ac:dyDescent="0.55000000000000004">
      <c r="B660" s="143" t="s">
        <v>1707</v>
      </c>
      <c r="C660" s="135" t="s">
        <v>794</v>
      </c>
      <c r="D660" s="112" t="s">
        <v>767</v>
      </c>
      <c r="E660" s="112" t="s">
        <v>128</v>
      </c>
      <c r="F660" s="112" t="s">
        <v>128</v>
      </c>
      <c r="G660" s="113" t="s">
        <v>795</v>
      </c>
    </row>
    <row r="661" spans="2:7" x14ac:dyDescent="0.55000000000000004">
      <c r="B661" s="144" t="s">
        <v>1708</v>
      </c>
      <c r="C661" s="134" t="s">
        <v>796</v>
      </c>
      <c r="D661" s="108" t="s">
        <v>797</v>
      </c>
      <c r="E661" s="108" t="s">
        <v>128</v>
      </c>
      <c r="F661" s="108" t="s">
        <v>128</v>
      </c>
      <c r="G661" s="109" t="s">
        <v>798</v>
      </c>
    </row>
    <row r="662" spans="2:7" x14ac:dyDescent="0.55000000000000004">
      <c r="B662" s="141" t="s">
        <v>1708</v>
      </c>
      <c r="C662" s="133" t="s">
        <v>799</v>
      </c>
      <c r="D662" s="110" t="s">
        <v>797</v>
      </c>
      <c r="E662" s="110" t="s">
        <v>128</v>
      </c>
      <c r="F662" s="110" t="s">
        <v>128</v>
      </c>
      <c r="G662" s="111" t="s">
        <v>800</v>
      </c>
    </row>
    <row r="663" spans="2:7" x14ac:dyDescent="0.55000000000000004">
      <c r="B663" s="141" t="s">
        <v>1708</v>
      </c>
      <c r="C663" s="133" t="s">
        <v>801</v>
      </c>
      <c r="D663" s="110" t="s">
        <v>797</v>
      </c>
      <c r="E663" s="110" t="s">
        <v>128</v>
      </c>
      <c r="F663" s="110" t="s">
        <v>128</v>
      </c>
      <c r="G663" s="111" t="s">
        <v>802</v>
      </c>
    </row>
    <row r="664" spans="2:7" x14ac:dyDescent="0.55000000000000004">
      <c r="B664" s="141" t="s">
        <v>1708</v>
      </c>
      <c r="C664" s="133" t="s">
        <v>803</v>
      </c>
      <c r="D664" s="110" t="s">
        <v>797</v>
      </c>
      <c r="E664" s="110" t="s">
        <v>128</v>
      </c>
      <c r="F664" s="110" t="s">
        <v>128</v>
      </c>
      <c r="G664" s="111" t="s">
        <v>804</v>
      </c>
    </row>
    <row r="665" spans="2:7" x14ac:dyDescent="0.55000000000000004">
      <c r="B665" s="141" t="s">
        <v>1708</v>
      </c>
      <c r="C665" s="133" t="s">
        <v>805</v>
      </c>
      <c r="D665" s="110" t="s">
        <v>797</v>
      </c>
      <c r="E665" s="110" t="s">
        <v>128</v>
      </c>
      <c r="F665" s="110" t="s">
        <v>128</v>
      </c>
      <c r="G665" s="111" t="s">
        <v>806</v>
      </c>
    </row>
    <row r="666" spans="2:7" x14ac:dyDescent="0.55000000000000004">
      <c r="B666" s="141" t="s">
        <v>1708</v>
      </c>
      <c r="C666" s="133" t="s">
        <v>807</v>
      </c>
      <c r="D666" s="110" t="s">
        <v>797</v>
      </c>
      <c r="E666" s="110" t="s">
        <v>128</v>
      </c>
      <c r="F666" s="110" t="s">
        <v>128</v>
      </c>
      <c r="G666" s="111" t="s">
        <v>808</v>
      </c>
    </row>
    <row r="667" spans="2:7" x14ac:dyDescent="0.55000000000000004">
      <c r="B667" s="141" t="s">
        <v>1708</v>
      </c>
      <c r="C667" s="133" t="s">
        <v>809</v>
      </c>
      <c r="D667" s="110" t="s">
        <v>797</v>
      </c>
      <c r="E667" s="110" t="s">
        <v>128</v>
      </c>
      <c r="F667" s="110" t="s">
        <v>128</v>
      </c>
      <c r="G667" s="111" t="s">
        <v>810</v>
      </c>
    </row>
    <row r="668" spans="2:7" x14ac:dyDescent="0.55000000000000004">
      <c r="B668" s="141" t="s">
        <v>1708</v>
      </c>
      <c r="C668" s="133" t="s">
        <v>811</v>
      </c>
      <c r="D668" s="110" t="s">
        <v>797</v>
      </c>
      <c r="E668" s="110" t="s">
        <v>128</v>
      </c>
      <c r="F668" s="110" t="s">
        <v>128</v>
      </c>
      <c r="G668" s="111" t="s">
        <v>812</v>
      </c>
    </row>
    <row r="669" spans="2:7" x14ac:dyDescent="0.55000000000000004">
      <c r="B669" s="141" t="s">
        <v>1708</v>
      </c>
      <c r="C669" s="133" t="s">
        <v>813</v>
      </c>
      <c r="D669" s="110" t="s">
        <v>797</v>
      </c>
      <c r="E669" s="110" t="s">
        <v>128</v>
      </c>
      <c r="F669" s="110" t="s">
        <v>128</v>
      </c>
      <c r="G669" s="111" t="s">
        <v>814</v>
      </c>
    </row>
    <row r="670" spans="2:7" x14ac:dyDescent="0.55000000000000004">
      <c r="B670" s="141" t="s">
        <v>1708</v>
      </c>
      <c r="C670" s="133" t="s">
        <v>815</v>
      </c>
      <c r="D670" s="110" t="s">
        <v>797</v>
      </c>
      <c r="E670" s="110" t="s">
        <v>128</v>
      </c>
      <c r="F670" s="110" t="s">
        <v>128</v>
      </c>
      <c r="G670" s="111" t="s">
        <v>816</v>
      </c>
    </row>
    <row r="671" spans="2:7" x14ac:dyDescent="0.55000000000000004">
      <c r="B671" s="141" t="s">
        <v>1708</v>
      </c>
      <c r="C671" s="133" t="s">
        <v>817</v>
      </c>
      <c r="D671" s="110" t="s">
        <v>797</v>
      </c>
      <c r="E671" s="110" t="s">
        <v>128</v>
      </c>
      <c r="F671" s="110" t="s">
        <v>128</v>
      </c>
      <c r="G671" s="111" t="s">
        <v>818</v>
      </c>
    </row>
    <row r="672" spans="2:7" x14ac:dyDescent="0.55000000000000004">
      <c r="B672" s="141" t="s">
        <v>1708</v>
      </c>
      <c r="C672" s="133" t="s">
        <v>819</v>
      </c>
      <c r="D672" s="110" t="s">
        <v>797</v>
      </c>
      <c r="E672" s="110" t="s">
        <v>128</v>
      </c>
      <c r="F672" s="110" t="s">
        <v>128</v>
      </c>
      <c r="G672" s="111" t="s">
        <v>820</v>
      </c>
    </row>
    <row r="673" spans="2:7" ht="24.6" x14ac:dyDescent="0.55000000000000004">
      <c r="B673" s="141" t="s">
        <v>1708</v>
      </c>
      <c r="C673" s="133" t="s">
        <v>821</v>
      </c>
      <c r="D673" s="110" t="s">
        <v>822</v>
      </c>
      <c r="E673" s="110" t="s">
        <v>128</v>
      </c>
      <c r="F673" s="110" t="s">
        <v>128</v>
      </c>
      <c r="G673" s="111" t="s">
        <v>800</v>
      </c>
    </row>
    <row r="674" spans="2:7" ht="24.6" x14ac:dyDescent="0.55000000000000004">
      <c r="B674" s="141" t="s">
        <v>1708</v>
      </c>
      <c r="C674" s="133" t="s">
        <v>823</v>
      </c>
      <c r="D674" s="110" t="s">
        <v>822</v>
      </c>
      <c r="E674" s="110" t="s">
        <v>128</v>
      </c>
      <c r="F674" s="110" t="s">
        <v>128</v>
      </c>
      <c r="G674" s="111" t="s">
        <v>802</v>
      </c>
    </row>
    <row r="675" spans="2:7" ht="24.6" x14ac:dyDescent="0.55000000000000004">
      <c r="B675" s="141" t="s">
        <v>1708</v>
      </c>
      <c r="C675" s="133" t="s">
        <v>824</v>
      </c>
      <c r="D675" s="110" t="s">
        <v>822</v>
      </c>
      <c r="E675" s="110" t="s">
        <v>128</v>
      </c>
      <c r="F675" s="110" t="s">
        <v>128</v>
      </c>
      <c r="G675" s="111" t="s">
        <v>804</v>
      </c>
    </row>
    <row r="676" spans="2:7" ht="24.6" x14ac:dyDescent="0.55000000000000004">
      <c r="B676" s="141" t="s">
        <v>1708</v>
      </c>
      <c r="C676" s="133" t="s">
        <v>825</v>
      </c>
      <c r="D676" s="110" t="s">
        <v>822</v>
      </c>
      <c r="E676" s="110" t="s">
        <v>128</v>
      </c>
      <c r="F676" s="110" t="s">
        <v>128</v>
      </c>
      <c r="G676" s="111" t="s">
        <v>806</v>
      </c>
    </row>
    <row r="677" spans="2:7" ht="24.6" x14ac:dyDescent="0.55000000000000004">
      <c r="B677" s="141" t="s">
        <v>1708</v>
      </c>
      <c r="C677" s="133" t="s">
        <v>826</v>
      </c>
      <c r="D677" s="110" t="s">
        <v>822</v>
      </c>
      <c r="E677" s="110" t="s">
        <v>128</v>
      </c>
      <c r="F677" s="110" t="s">
        <v>128</v>
      </c>
      <c r="G677" s="111" t="s">
        <v>808</v>
      </c>
    </row>
    <row r="678" spans="2:7" ht="24.6" x14ac:dyDescent="0.55000000000000004">
      <c r="B678" s="141" t="s">
        <v>1708</v>
      </c>
      <c r="C678" s="133" t="s">
        <v>827</v>
      </c>
      <c r="D678" s="110" t="s">
        <v>822</v>
      </c>
      <c r="E678" s="110" t="s">
        <v>128</v>
      </c>
      <c r="F678" s="110" t="s">
        <v>128</v>
      </c>
      <c r="G678" s="111" t="s">
        <v>810</v>
      </c>
    </row>
    <row r="679" spans="2:7" ht="24.6" x14ac:dyDescent="0.55000000000000004">
      <c r="B679" s="141" t="s">
        <v>1708</v>
      </c>
      <c r="C679" s="133" t="s">
        <v>828</v>
      </c>
      <c r="D679" s="110" t="s">
        <v>822</v>
      </c>
      <c r="E679" s="110" t="s">
        <v>128</v>
      </c>
      <c r="F679" s="110" t="s">
        <v>128</v>
      </c>
      <c r="G679" s="111" t="s">
        <v>812</v>
      </c>
    </row>
    <row r="680" spans="2:7" ht="24.6" x14ac:dyDescent="0.55000000000000004">
      <c r="B680" s="141" t="s">
        <v>1708</v>
      </c>
      <c r="C680" s="133" t="s">
        <v>829</v>
      </c>
      <c r="D680" s="110" t="s">
        <v>822</v>
      </c>
      <c r="E680" s="110" t="s">
        <v>128</v>
      </c>
      <c r="F680" s="110" t="s">
        <v>128</v>
      </c>
      <c r="G680" s="111" t="s">
        <v>814</v>
      </c>
    </row>
    <row r="681" spans="2:7" ht="24.6" x14ac:dyDescent="0.55000000000000004">
      <c r="B681" s="141" t="s">
        <v>1708</v>
      </c>
      <c r="C681" s="133" t="s">
        <v>830</v>
      </c>
      <c r="D681" s="110" t="s">
        <v>822</v>
      </c>
      <c r="E681" s="110" t="s">
        <v>128</v>
      </c>
      <c r="F681" s="110" t="s">
        <v>128</v>
      </c>
      <c r="G681" s="111" t="s">
        <v>816</v>
      </c>
    </row>
    <row r="682" spans="2:7" ht="24.6" x14ac:dyDescent="0.55000000000000004">
      <c r="B682" s="143" t="s">
        <v>1708</v>
      </c>
      <c r="C682" s="135" t="s">
        <v>831</v>
      </c>
      <c r="D682" s="112" t="s">
        <v>822</v>
      </c>
      <c r="E682" s="112" t="s">
        <v>128</v>
      </c>
      <c r="F682" s="112" t="s">
        <v>128</v>
      </c>
      <c r="G682" s="113" t="s">
        <v>818</v>
      </c>
    </row>
    <row r="683" spans="2:7" x14ac:dyDescent="0.55000000000000004">
      <c r="B683" s="144" t="s">
        <v>1710</v>
      </c>
      <c r="C683" s="137" t="s">
        <v>1709</v>
      </c>
      <c r="D683" s="119" t="s">
        <v>832</v>
      </c>
      <c r="E683" s="119" t="s">
        <v>128</v>
      </c>
      <c r="F683" s="119" t="s">
        <v>128</v>
      </c>
      <c r="G683" s="120" t="s">
        <v>833</v>
      </c>
    </row>
    <row r="684" spans="2:7" x14ac:dyDescent="0.55000000000000004">
      <c r="B684" s="141" t="s">
        <v>1710</v>
      </c>
      <c r="C684" s="137" t="s">
        <v>834</v>
      </c>
      <c r="D684" s="119" t="s">
        <v>832</v>
      </c>
      <c r="E684" s="119" t="s">
        <v>128</v>
      </c>
      <c r="F684" s="119" t="s">
        <v>128</v>
      </c>
      <c r="G684" s="120" t="s">
        <v>835</v>
      </c>
    </row>
    <row r="685" spans="2:7" x14ac:dyDescent="0.55000000000000004">
      <c r="B685" s="141" t="s">
        <v>1710</v>
      </c>
      <c r="C685" s="137" t="s">
        <v>836</v>
      </c>
      <c r="D685" s="119" t="s">
        <v>832</v>
      </c>
      <c r="E685" s="119" t="s">
        <v>128</v>
      </c>
      <c r="F685" s="119" t="s">
        <v>128</v>
      </c>
      <c r="G685" s="120" t="s">
        <v>837</v>
      </c>
    </row>
    <row r="686" spans="2:7" x14ac:dyDescent="0.55000000000000004">
      <c r="B686" s="141" t="s">
        <v>1710</v>
      </c>
      <c r="C686" s="137" t="s">
        <v>838</v>
      </c>
      <c r="D686" s="119" t="s">
        <v>832</v>
      </c>
      <c r="E686" s="119" t="s">
        <v>128</v>
      </c>
      <c r="F686" s="119" t="s">
        <v>128</v>
      </c>
      <c r="G686" s="120" t="s">
        <v>839</v>
      </c>
    </row>
    <row r="687" spans="2:7" x14ac:dyDescent="0.55000000000000004">
      <c r="B687" s="141" t="s">
        <v>1710</v>
      </c>
      <c r="C687" s="137" t="s">
        <v>840</v>
      </c>
      <c r="D687" s="119" t="s">
        <v>832</v>
      </c>
      <c r="E687" s="119" t="s">
        <v>128</v>
      </c>
      <c r="F687" s="119" t="s">
        <v>128</v>
      </c>
      <c r="G687" s="120" t="s">
        <v>841</v>
      </c>
    </row>
    <row r="688" spans="2:7" x14ac:dyDescent="0.55000000000000004">
      <c r="B688" s="141" t="s">
        <v>1710</v>
      </c>
      <c r="C688" s="137" t="s">
        <v>842</v>
      </c>
      <c r="D688" s="119" t="s">
        <v>832</v>
      </c>
      <c r="E688" s="119" t="s">
        <v>128</v>
      </c>
      <c r="F688" s="119" t="s">
        <v>128</v>
      </c>
      <c r="G688" s="120" t="s">
        <v>843</v>
      </c>
    </row>
    <row r="689" spans="2:7" x14ac:dyDescent="0.55000000000000004">
      <c r="B689" s="141" t="s">
        <v>1710</v>
      </c>
      <c r="C689" s="137" t="s">
        <v>844</v>
      </c>
      <c r="D689" s="119" t="s">
        <v>832</v>
      </c>
      <c r="E689" s="119" t="s">
        <v>128</v>
      </c>
      <c r="F689" s="119" t="s">
        <v>128</v>
      </c>
      <c r="G689" s="120" t="s">
        <v>845</v>
      </c>
    </row>
    <row r="690" spans="2:7" x14ac:dyDescent="0.55000000000000004">
      <c r="B690" s="141" t="s">
        <v>1710</v>
      </c>
      <c r="C690" s="137" t="s">
        <v>846</v>
      </c>
      <c r="D690" s="119" t="s">
        <v>832</v>
      </c>
      <c r="E690" s="119" t="s">
        <v>128</v>
      </c>
      <c r="F690" s="119" t="s">
        <v>128</v>
      </c>
      <c r="G690" s="120" t="s">
        <v>847</v>
      </c>
    </row>
    <row r="691" spans="2:7" x14ac:dyDescent="0.55000000000000004">
      <c r="B691" s="141" t="s">
        <v>1710</v>
      </c>
      <c r="C691" s="137" t="s">
        <v>848</v>
      </c>
      <c r="D691" s="119" t="s">
        <v>832</v>
      </c>
      <c r="E691" s="119" t="s">
        <v>128</v>
      </c>
      <c r="F691" s="119" t="s">
        <v>128</v>
      </c>
      <c r="G691" s="120" t="s">
        <v>849</v>
      </c>
    </row>
    <row r="692" spans="2:7" x14ac:dyDescent="0.55000000000000004">
      <c r="B692" s="141" t="s">
        <v>1710</v>
      </c>
      <c r="C692" s="137" t="s">
        <v>850</v>
      </c>
      <c r="D692" s="119" t="s">
        <v>832</v>
      </c>
      <c r="E692" s="119" t="s">
        <v>128</v>
      </c>
      <c r="F692" s="119" t="s">
        <v>128</v>
      </c>
      <c r="G692" s="120" t="s">
        <v>851</v>
      </c>
    </row>
    <row r="693" spans="2:7" x14ac:dyDescent="0.55000000000000004">
      <c r="B693" s="141" t="s">
        <v>1710</v>
      </c>
      <c r="C693" s="137" t="s">
        <v>852</v>
      </c>
      <c r="D693" s="119" t="s">
        <v>832</v>
      </c>
      <c r="E693" s="119" t="s">
        <v>128</v>
      </c>
      <c r="F693" s="119" t="s">
        <v>128</v>
      </c>
      <c r="G693" s="120" t="s">
        <v>853</v>
      </c>
    </row>
    <row r="694" spans="2:7" x14ac:dyDescent="0.55000000000000004">
      <c r="B694" s="143" t="s">
        <v>1710</v>
      </c>
      <c r="C694" s="137" t="s">
        <v>854</v>
      </c>
      <c r="D694" s="119" t="s">
        <v>832</v>
      </c>
      <c r="E694" s="119" t="s">
        <v>128</v>
      </c>
      <c r="F694" s="119" t="s">
        <v>128</v>
      </c>
      <c r="G694" s="120" t="s">
        <v>855</v>
      </c>
    </row>
    <row r="695" spans="2:7" x14ac:dyDescent="0.55000000000000004">
      <c r="B695" s="144" t="s">
        <v>1711</v>
      </c>
      <c r="C695" s="134" t="s">
        <v>856</v>
      </c>
      <c r="D695" s="108" t="s">
        <v>415</v>
      </c>
      <c r="E695" s="108" t="s">
        <v>128</v>
      </c>
      <c r="F695" s="108" t="s">
        <v>128</v>
      </c>
      <c r="G695" s="109" t="s">
        <v>857</v>
      </c>
    </row>
    <row r="696" spans="2:7" x14ac:dyDescent="0.55000000000000004">
      <c r="B696" s="141" t="s">
        <v>1711</v>
      </c>
      <c r="C696" s="133" t="s">
        <v>858</v>
      </c>
      <c r="D696" s="110" t="s">
        <v>415</v>
      </c>
      <c r="E696" s="110" t="s">
        <v>128</v>
      </c>
      <c r="F696" s="110" t="s">
        <v>128</v>
      </c>
      <c r="G696" s="111" t="s">
        <v>589</v>
      </c>
    </row>
    <row r="697" spans="2:7" x14ac:dyDescent="0.55000000000000004">
      <c r="B697" s="141" t="s">
        <v>1711</v>
      </c>
      <c r="C697" s="133" t="s">
        <v>859</v>
      </c>
      <c r="D697" s="110" t="s">
        <v>415</v>
      </c>
      <c r="E697" s="110" t="s">
        <v>128</v>
      </c>
      <c r="F697" s="110" t="s">
        <v>128</v>
      </c>
      <c r="G697" s="111" t="s">
        <v>159</v>
      </c>
    </row>
    <row r="698" spans="2:7" x14ac:dyDescent="0.55000000000000004">
      <c r="B698" s="141" t="s">
        <v>1711</v>
      </c>
      <c r="C698" s="133" t="s">
        <v>860</v>
      </c>
      <c r="D698" s="110" t="s">
        <v>415</v>
      </c>
      <c r="E698" s="110" t="s">
        <v>128</v>
      </c>
      <c r="F698" s="110" t="s">
        <v>128</v>
      </c>
      <c r="G698" s="111" t="s">
        <v>151</v>
      </c>
    </row>
    <row r="699" spans="2:7" x14ac:dyDescent="0.55000000000000004">
      <c r="B699" s="141" t="s">
        <v>1711</v>
      </c>
      <c r="C699" s="133" t="s">
        <v>861</v>
      </c>
      <c r="D699" s="110" t="s">
        <v>415</v>
      </c>
      <c r="E699" s="110" t="s">
        <v>128</v>
      </c>
      <c r="F699" s="110" t="s">
        <v>128</v>
      </c>
      <c r="G699" s="111" t="s">
        <v>153</v>
      </c>
    </row>
    <row r="700" spans="2:7" x14ac:dyDescent="0.55000000000000004">
      <c r="B700" s="141" t="s">
        <v>1711</v>
      </c>
      <c r="C700" s="133" t="s">
        <v>862</v>
      </c>
      <c r="D700" s="110" t="s">
        <v>415</v>
      </c>
      <c r="E700" s="110" t="s">
        <v>128</v>
      </c>
      <c r="F700" s="110" t="s">
        <v>128</v>
      </c>
      <c r="G700" s="111" t="s">
        <v>75</v>
      </c>
    </row>
    <row r="701" spans="2:7" x14ac:dyDescent="0.55000000000000004">
      <c r="B701" s="141" t="s">
        <v>1711</v>
      </c>
      <c r="C701" s="133" t="s">
        <v>863</v>
      </c>
      <c r="D701" s="110" t="s">
        <v>415</v>
      </c>
      <c r="E701" s="110" t="s">
        <v>128</v>
      </c>
      <c r="F701" s="110" t="s">
        <v>128</v>
      </c>
      <c r="G701" s="111" t="s">
        <v>166</v>
      </c>
    </row>
    <row r="702" spans="2:7" x14ac:dyDescent="0.55000000000000004">
      <c r="B702" s="141" t="s">
        <v>1711</v>
      </c>
      <c r="C702" s="133" t="s">
        <v>864</v>
      </c>
      <c r="D702" s="110" t="s">
        <v>415</v>
      </c>
      <c r="E702" s="110" t="s">
        <v>128</v>
      </c>
      <c r="F702" s="110" t="s">
        <v>128</v>
      </c>
      <c r="G702" s="111" t="s">
        <v>77</v>
      </c>
    </row>
    <row r="703" spans="2:7" x14ac:dyDescent="0.55000000000000004">
      <c r="B703" s="141" t="s">
        <v>1711</v>
      </c>
      <c r="C703" s="133" t="s">
        <v>865</v>
      </c>
      <c r="D703" s="110" t="s">
        <v>415</v>
      </c>
      <c r="E703" s="110" t="s">
        <v>128</v>
      </c>
      <c r="F703" s="110" t="s">
        <v>128</v>
      </c>
      <c r="G703" s="111" t="s">
        <v>164</v>
      </c>
    </row>
    <row r="704" spans="2:7" x14ac:dyDescent="0.55000000000000004">
      <c r="B704" s="143" t="s">
        <v>1711</v>
      </c>
      <c r="C704" s="135" t="s">
        <v>866</v>
      </c>
      <c r="D704" s="112" t="s">
        <v>415</v>
      </c>
      <c r="E704" s="112" t="s">
        <v>128</v>
      </c>
      <c r="F704" s="112" t="s">
        <v>128</v>
      </c>
      <c r="G704" s="113" t="s">
        <v>867</v>
      </c>
    </row>
    <row r="705" spans="2:7" x14ac:dyDescent="0.55000000000000004">
      <c r="B705" s="144" t="s">
        <v>1713</v>
      </c>
      <c r="C705" s="134" t="s">
        <v>868</v>
      </c>
      <c r="D705" s="108" t="s">
        <v>869</v>
      </c>
      <c r="E705" s="108" t="s">
        <v>128</v>
      </c>
      <c r="F705" s="108" t="s">
        <v>128</v>
      </c>
      <c r="G705" s="109" t="s">
        <v>870</v>
      </c>
    </row>
    <row r="706" spans="2:7" x14ac:dyDescent="0.55000000000000004">
      <c r="B706" s="141" t="s">
        <v>1713</v>
      </c>
      <c r="C706" s="133" t="s">
        <v>871</v>
      </c>
      <c r="D706" s="110" t="s">
        <v>869</v>
      </c>
      <c r="E706" s="110" t="s">
        <v>128</v>
      </c>
      <c r="F706" s="110" t="s">
        <v>128</v>
      </c>
      <c r="G706" s="111" t="s">
        <v>589</v>
      </c>
    </row>
    <row r="707" spans="2:7" x14ac:dyDescent="0.55000000000000004">
      <c r="B707" s="141" t="s">
        <v>1713</v>
      </c>
      <c r="C707" s="133" t="s">
        <v>872</v>
      </c>
      <c r="D707" s="110" t="s">
        <v>869</v>
      </c>
      <c r="E707" s="110" t="s">
        <v>128</v>
      </c>
      <c r="F707" s="110" t="s">
        <v>128</v>
      </c>
      <c r="G707" s="111" t="s">
        <v>159</v>
      </c>
    </row>
    <row r="708" spans="2:7" x14ac:dyDescent="0.55000000000000004">
      <c r="B708" s="141" t="s">
        <v>1713</v>
      </c>
      <c r="C708" s="133" t="s">
        <v>873</v>
      </c>
      <c r="D708" s="110" t="s">
        <v>869</v>
      </c>
      <c r="E708" s="110" t="s">
        <v>128</v>
      </c>
      <c r="F708" s="110" t="s">
        <v>128</v>
      </c>
      <c r="G708" s="111" t="s">
        <v>151</v>
      </c>
    </row>
    <row r="709" spans="2:7" x14ac:dyDescent="0.55000000000000004">
      <c r="B709" s="141" t="s">
        <v>1713</v>
      </c>
      <c r="C709" s="133" t="s">
        <v>874</v>
      </c>
      <c r="D709" s="110" t="s">
        <v>869</v>
      </c>
      <c r="E709" s="110" t="s">
        <v>128</v>
      </c>
      <c r="F709" s="110" t="s">
        <v>128</v>
      </c>
      <c r="G709" s="111" t="s">
        <v>153</v>
      </c>
    </row>
    <row r="710" spans="2:7" x14ac:dyDescent="0.55000000000000004">
      <c r="B710" s="141" t="s">
        <v>1713</v>
      </c>
      <c r="C710" s="133" t="s">
        <v>875</v>
      </c>
      <c r="D710" s="110" t="s">
        <v>869</v>
      </c>
      <c r="E710" s="110" t="s">
        <v>128</v>
      </c>
      <c r="F710" s="110" t="s">
        <v>128</v>
      </c>
      <c r="G710" s="111" t="s">
        <v>75</v>
      </c>
    </row>
    <row r="711" spans="2:7" x14ac:dyDescent="0.55000000000000004">
      <c r="B711" s="141" t="s">
        <v>1713</v>
      </c>
      <c r="C711" s="133" t="s">
        <v>876</v>
      </c>
      <c r="D711" s="110" t="s">
        <v>869</v>
      </c>
      <c r="E711" s="110" t="s">
        <v>128</v>
      </c>
      <c r="F711" s="110" t="s">
        <v>128</v>
      </c>
      <c r="G711" s="111" t="s">
        <v>166</v>
      </c>
    </row>
    <row r="712" spans="2:7" x14ac:dyDescent="0.55000000000000004">
      <c r="B712" s="141" t="s">
        <v>1713</v>
      </c>
      <c r="C712" s="133" t="s">
        <v>877</v>
      </c>
      <c r="D712" s="110" t="s">
        <v>869</v>
      </c>
      <c r="E712" s="110" t="s">
        <v>128</v>
      </c>
      <c r="F712" s="110" t="s">
        <v>128</v>
      </c>
      <c r="G712" s="111" t="s">
        <v>77</v>
      </c>
    </row>
    <row r="713" spans="2:7" x14ac:dyDescent="0.55000000000000004">
      <c r="B713" s="143" t="s">
        <v>1713</v>
      </c>
      <c r="C713" s="135" t="s">
        <v>878</v>
      </c>
      <c r="D713" s="112" t="s">
        <v>869</v>
      </c>
      <c r="E713" s="112" t="s">
        <v>128</v>
      </c>
      <c r="F713" s="112" t="s">
        <v>128</v>
      </c>
      <c r="G713" s="113" t="s">
        <v>164</v>
      </c>
    </row>
    <row r="714" spans="2:7" x14ac:dyDescent="0.55000000000000004">
      <c r="B714" s="144" t="s">
        <v>1712</v>
      </c>
      <c r="C714" s="134" t="s">
        <v>879</v>
      </c>
      <c r="D714" s="108" t="s">
        <v>415</v>
      </c>
      <c r="E714" s="108" t="s">
        <v>128</v>
      </c>
      <c r="F714" s="108" t="s">
        <v>128</v>
      </c>
      <c r="G714" s="109" t="s">
        <v>857</v>
      </c>
    </row>
    <row r="715" spans="2:7" x14ac:dyDescent="0.55000000000000004">
      <c r="B715" s="141" t="s">
        <v>1712</v>
      </c>
      <c r="C715" s="133" t="s">
        <v>880</v>
      </c>
      <c r="D715" s="110" t="s">
        <v>415</v>
      </c>
      <c r="E715" s="110" t="s">
        <v>128</v>
      </c>
      <c r="F715" s="110" t="s">
        <v>128</v>
      </c>
      <c r="G715" s="111" t="s">
        <v>589</v>
      </c>
    </row>
    <row r="716" spans="2:7" x14ac:dyDescent="0.55000000000000004">
      <c r="B716" s="141" t="s">
        <v>1712</v>
      </c>
      <c r="C716" s="133" t="s">
        <v>881</v>
      </c>
      <c r="D716" s="110" t="s">
        <v>415</v>
      </c>
      <c r="E716" s="110" t="s">
        <v>128</v>
      </c>
      <c r="F716" s="110" t="s">
        <v>128</v>
      </c>
      <c r="G716" s="111" t="s">
        <v>159</v>
      </c>
    </row>
    <row r="717" spans="2:7" x14ac:dyDescent="0.55000000000000004">
      <c r="B717" s="141" t="s">
        <v>1712</v>
      </c>
      <c r="C717" s="133" t="s">
        <v>882</v>
      </c>
      <c r="D717" s="110" t="s">
        <v>415</v>
      </c>
      <c r="E717" s="110" t="s">
        <v>128</v>
      </c>
      <c r="F717" s="110" t="s">
        <v>128</v>
      </c>
      <c r="G717" s="111" t="s">
        <v>151</v>
      </c>
    </row>
    <row r="718" spans="2:7" x14ac:dyDescent="0.55000000000000004">
      <c r="B718" s="141" t="s">
        <v>1712</v>
      </c>
      <c r="C718" s="133" t="s">
        <v>883</v>
      </c>
      <c r="D718" s="110" t="s">
        <v>415</v>
      </c>
      <c r="E718" s="110" t="s">
        <v>128</v>
      </c>
      <c r="F718" s="110" t="s">
        <v>128</v>
      </c>
      <c r="G718" s="111" t="s">
        <v>153</v>
      </c>
    </row>
    <row r="719" spans="2:7" x14ac:dyDescent="0.55000000000000004">
      <c r="B719" s="141" t="s">
        <v>1712</v>
      </c>
      <c r="C719" s="133" t="s">
        <v>884</v>
      </c>
      <c r="D719" s="110" t="s">
        <v>415</v>
      </c>
      <c r="E719" s="110" t="s">
        <v>128</v>
      </c>
      <c r="F719" s="110" t="s">
        <v>128</v>
      </c>
      <c r="G719" s="111" t="s">
        <v>75</v>
      </c>
    </row>
    <row r="720" spans="2:7" x14ac:dyDescent="0.55000000000000004">
      <c r="B720" s="141" t="s">
        <v>1712</v>
      </c>
      <c r="C720" s="133" t="s">
        <v>885</v>
      </c>
      <c r="D720" s="110" t="s">
        <v>415</v>
      </c>
      <c r="E720" s="110" t="s">
        <v>128</v>
      </c>
      <c r="F720" s="110" t="s">
        <v>128</v>
      </c>
      <c r="G720" s="111" t="s">
        <v>166</v>
      </c>
    </row>
    <row r="721" spans="2:7" x14ac:dyDescent="0.55000000000000004">
      <c r="B721" s="141" t="s">
        <v>1712</v>
      </c>
      <c r="C721" s="133" t="s">
        <v>886</v>
      </c>
      <c r="D721" s="110" t="s">
        <v>415</v>
      </c>
      <c r="E721" s="110" t="s">
        <v>128</v>
      </c>
      <c r="F721" s="110" t="s">
        <v>128</v>
      </c>
      <c r="G721" s="111" t="s">
        <v>77</v>
      </c>
    </row>
    <row r="722" spans="2:7" x14ac:dyDescent="0.55000000000000004">
      <c r="B722" s="141" t="s">
        <v>1712</v>
      </c>
      <c r="C722" s="133" t="s">
        <v>887</v>
      </c>
      <c r="D722" s="110" t="s">
        <v>415</v>
      </c>
      <c r="E722" s="110" t="s">
        <v>128</v>
      </c>
      <c r="F722" s="110" t="s">
        <v>128</v>
      </c>
      <c r="G722" s="111" t="s">
        <v>164</v>
      </c>
    </row>
    <row r="723" spans="2:7" x14ac:dyDescent="0.55000000000000004">
      <c r="B723" s="143" t="s">
        <v>1712</v>
      </c>
      <c r="C723" s="133" t="s">
        <v>888</v>
      </c>
      <c r="D723" s="112" t="s">
        <v>415</v>
      </c>
      <c r="E723" s="112" t="s">
        <v>128</v>
      </c>
      <c r="F723" s="112" t="s">
        <v>128</v>
      </c>
      <c r="G723" s="113" t="s">
        <v>867</v>
      </c>
    </row>
    <row r="724" spans="2:7" x14ac:dyDescent="0.55000000000000004">
      <c r="B724" s="144" t="s">
        <v>1714</v>
      </c>
      <c r="C724" s="134" t="s">
        <v>889</v>
      </c>
      <c r="D724" s="108" t="s">
        <v>869</v>
      </c>
      <c r="E724" s="108" t="s">
        <v>128</v>
      </c>
      <c r="F724" s="108" t="s">
        <v>128</v>
      </c>
      <c r="G724" s="109" t="s">
        <v>870</v>
      </c>
    </row>
    <row r="725" spans="2:7" x14ac:dyDescent="0.55000000000000004">
      <c r="B725" s="141" t="s">
        <v>1714</v>
      </c>
      <c r="C725" s="133" t="s">
        <v>890</v>
      </c>
      <c r="D725" s="110" t="s">
        <v>869</v>
      </c>
      <c r="E725" s="110" t="s">
        <v>128</v>
      </c>
      <c r="F725" s="110" t="s">
        <v>128</v>
      </c>
      <c r="G725" s="111" t="s">
        <v>589</v>
      </c>
    </row>
    <row r="726" spans="2:7" x14ac:dyDescent="0.55000000000000004">
      <c r="B726" s="141" t="s">
        <v>1714</v>
      </c>
      <c r="C726" s="133" t="s">
        <v>891</v>
      </c>
      <c r="D726" s="110" t="s">
        <v>869</v>
      </c>
      <c r="E726" s="110" t="s">
        <v>128</v>
      </c>
      <c r="F726" s="110" t="s">
        <v>128</v>
      </c>
      <c r="G726" s="111" t="s">
        <v>159</v>
      </c>
    </row>
    <row r="727" spans="2:7" x14ac:dyDescent="0.55000000000000004">
      <c r="B727" s="141" t="s">
        <v>1714</v>
      </c>
      <c r="C727" s="133" t="s">
        <v>892</v>
      </c>
      <c r="D727" s="110" t="s">
        <v>869</v>
      </c>
      <c r="E727" s="110" t="s">
        <v>128</v>
      </c>
      <c r="F727" s="110" t="s">
        <v>128</v>
      </c>
      <c r="G727" s="111" t="s">
        <v>151</v>
      </c>
    </row>
    <row r="728" spans="2:7" x14ac:dyDescent="0.55000000000000004">
      <c r="B728" s="141" t="s">
        <v>1714</v>
      </c>
      <c r="C728" s="133" t="s">
        <v>893</v>
      </c>
      <c r="D728" s="110" t="s">
        <v>869</v>
      </c>
      <c r="E728" s="110" t="s">
        <v>128</v>
      </c>
      <c r="F728" s="110" t="s">
        <v>128</v>
      </c>
      <c r="G728" s="111" t="s">
        <v>153</v>
      </c>
    </row>
    <row r="729" spans="2:7" x14ac:dyDescent="0.55000000000000004">
      <c r="B729" s="141" t="s">
        <v>1714</v>
      </c>
      <c r="C729" s="133" t="s">
        <v>894</v>
      </c>
      <c r="D729" s="110" t="s">
        <v>869</v>
      </c>
      <c r="E729" s="110" t="s">
        <v>128</v>
      </c>
      <c r="F729" s="110" t="s">
        <v>128</v>
      </c>
      <c r="G729" s="111" t="s">
        <v>75</v>
      </c>
    </row>
    <row r="730" spans="2:7" x14ac:dyDescent="0.55000000000000004">
      <c r="B730" s="141" t="s">
        <v>1714</v>
      </c>
      <c r="C730" s="133" t="s">
        <v>895</v>
      </c>
      <c r="D730" s="110" t="s">
        <v>869</v>
      </c>
      <c r="E730" s="110" t="s">
        <v>128</v>
      </c>
      <c r="F730" s="110" t="s">
        <v>128</v>
      </c>
      <c r="G730" s="111" t="s">
        <v>166</v>
      </c>
    </row>
    <row r="731" spans="2:7" x14ac:dyDescent="0.55000000000000004">
      <c r="B731" s="141" t="s">
        <v>1714</v>
      </c>
      <c r="C731" s="133" t="s">
        <v>896</v>
      </c>
      <c r="D731" s="110" t="s">
        <v>869</v>
      </c>
      <c r="E731" s="110" t="s">
        <v>128</v>
      </c>
      <c r="F731" s="110" t="s">
        <v>128</v>
      </c>
      <c r="G731" s="111" t="s">
        <v>77</v>
      </c>
    </row>
    <row r="732" spans="2:7" x14ac:dyDescent="0.55000000000000004">
      <c r="B732" s="143" t="s">
        <v>1714</v>
      </c>
      <c r="C732" s="135" t="s">
        <v>897</v>
      </c>
      <c r="D732" s="112" t="s">
        <v>869</v>
      </c>
      <c r="E732" s="112" t="s">
        <v>128</v>
      </c>
      <c r="F732" s="112" t="s">
        <v>128</v>
      </c>
      <c r="G732" s="113" t="s">
        <v>164</v>
      </c>
    </row>
    <row r="733" spans="2:7" x14ac:dyDescent="0.55000000000000004">
      <c r="B733" s="141" t="s">
        <v>1715</v>
      </c>
      <c r="C733" s="137" t="s">
        <v>1929</v>
      </c>
      <c r="D733" s="137" t="s">
        <v>1927</v>
      </c>
      <c r="E733" s="166" t="s">
        <v>128</v>
      </c>
      <c r="F733" s="166" t="s">
        <v>128</v>
      </c>
      <c r="G733" s="167" t="s">
        <v>1928</v>
      </c>
    </row>
    <row r="734" spans="2:7" x14ac:dyDescent="0.55000000000000004">
      <c r="B734" s="141" t="s">
        <v>1715</v>
      </c>
      <c r="C734" s="137" t="s">
        <v>1930</v>
      </c>
      <c r="D734" s="137" t="s">
        <v>1927</v>
      </c>
      <c r="E734" s="166" t="s">
        <v>128</v>
      </c>
      <c r="F734" s="166" t="s">
        <v>128</v>
      </c>
      <c r="G734" s="167" t="s">
        <v>355</v>
      </c>
    </row>
    <row r="735" spans="2:7" x14ac:dyDescent="0.55000000000000004">
      <c r="B735" s="141" t="s">
        <v>1715</v>
      </c>
      <c r="C735" s="137" t="s">
        <v>1931</v>
      </c>
      <c r="D735" s="137" t="s">
        <v>1927</v>
      </c>
      <c r="E735" s="166" t="s">
        <v>128</v>
      </c>
      <c r="F735" s="166" t="s">
        <v>128</v>
      </c>
      <c r="G735" s="167" t="s">
        <v>1937</v>
      </c>
    </row>
    <row r="736" spans="2:7" x14ac:dyDescent="0.55000000000000004">
      <c r="B736" s="141" t="s">
        <v>1715</v>
      </c>
      <c r="C736" s="137" t="s">
        <v>1932</v>
      </c>
      <c r="D736" s="137" t="s">
        <v>1927</v>
      </c>
      <c r="E736" s="166" t="s">
        <v>128</v>
      </c>
      <c r="F736" s="166" t="s">
        <v>128</v>
      </c>
      <c r="G736" s="167" t="s">
        <v>357</v>
      </c>
    </row>
    <row r="737" spans="2:7" x14ac:dyDescent="0.55000000000000004">
      <c r="B737" s="141" t="s">
        <v>1715</v>
      </c>
      <c r="C737" s="137" t="s">
        <v>1933</v>
      </c>
      <c r="D737" s="137" t="s">
        <v>1927</v>
      </c>
      <c r="E737" s="166" t="s">
        <v>128</v>
      </c>
      <c r="F737" s="166" t="s">
        <v>128</v>
      </c>
      <c r="G737" s="167" t="s">
        <v>361</v>
      </c>
    </row>
    <row r="738" spans="2:7" x14ac:dyDescent="0.55000000000000004">
      <c r="B738" s="141" t="s">
        <v>1715</v>
      </c>
      <c r="C738" s="137" t="s">
        <v>1934</v>
      </c>
      <c r="D738" s="137" t="s">
        <v>1927</v>
      </c>
      <c r="E738" s="166" t="s">
        <v>128</v>
      </c>
      <c r="F738" s="166" t="s">
        <v>128</v>
      </c>
      <c r="G738" s="167" t="s">
        <v>365</v>
      </c>
    </row>
    <row r="739" spans="2:7" x14ac:dyDescent="0.55000000000000004">
      <c r="B739" s="141" t="s">
        <v>1715</v>
      </c>
      <c r="C739" s="137" t="s">
        <v>1935</v>
      </c>
      <c r="D739" s="137" t="s">
        <v>1927</v>
      </c>
      <c r="E739" s="166" t="s">
        <v>128</v>
      </c>
      <c r="F739" s="166" t="s">
        <v>128</v>
      </c>
      <c r="G739" s="167" t="s">
        <v>1938</v>
      </c>
    </row>
    <row r="740" spans="2:7" x14ac:dyDescent="0.55000000000000004">
      <c r="B740" s="141" t="s">
        <v>1715</v>
      </c>
      <c r="C740" s="137" t="s">
        <v>1936</v>
      </c>
      <c r="D740" s="137" t="s">
        <v>1927</v>
      </c>
      <c r="E740" s="166" t="s">
        <v>128</v>
      </c>
      <c r="F740" s="166" t="s">
        <v>128</v>
      </c>
      <c r="G740" s="167" t="s">
        <v>371</v>
      </c>
    </row>
    <row r="741" spans="2:7" x14ac:dyDescent="0.55000000000000004">
      <c r="B741" s="141" t="s">
        <v>1715</v>
      </c>
      <c r="C741" s="137" t="s">
        <v>1939</v>
      </c>
      <c r="D741" s="137" t="s">
        <v>1927</v>
      </c>
      <c r="E741" s="166" t="s">
        <v>128</v>
      </c>
      <c r="F741" s="166" t="s">
        <v>128</v>
      </c>
      <c r="G741" s="167" t="s">
        <v>375</v>
      </c>
    </row>
    <row r="742" spans="2:7" x14ac:dyDescent="0.55000000000000004">
      <c r="B742" s="141" t="s">
        <v>1715</v>
      </c>
      <c r="C742" s="137" t="s">
        <v>1940</v>
      </c>
      <c r="D742" s="137" t="s">
        <v>1927</v>
      </c>
      <c r="E742" s="166" t="s">
        <v>128</v>
      </c>
      <c r="F742" s="166" t="s">
        <v>128</v>
      </c>
      <c r="G742" s="167" t="s">
        <v>379</v>
      </c>
    </row>
    <row r="743" spans="2:7" x14ac:dyDescent="0.55000000000000004">
      <c r="B743" s="141" t="s">
        <v>1715</v>
      </c>
      <c r="C743" s="137" t="s">
        <v>1941</v>
      </c>
      <c r="D743" s="137" t="s">
        <v>1927</v>
      </c>
      <c r="E743" s="166" t="s">
        <v>128</v>
      </c>
      <c r="F743" s="166" t="s">
        <v>128</v>
      </c>
      <c r="G743" s="167" t="s">
        <v>1942</v>
      </c>
    </row>
    <row r="744" spans="2:7" x14ac:dyDescent="0.55000000000000004">
      <c r="B744" s="141" t="s">
        <v>1715</v>
      </c>
      <c r="C744" s="137" t="s">
        <v>1943</v>
      </c>
      <c r="D744" s="137" t="s">
        <v>1927</v>
      </c>
      <c r="E744" s="166" t="s">
        <v>128</v>
      </c>
      <c r="F744" s="166" t="s">
        <v>128</v>
      </c>
      <c r="G744" s="167" t="s">
        <v>1949</v>
      </c>
    </row>
    <row r="745" spans="2:7" x14ac:dyDescent="0.55000000000000004">
      <c r="B745" s="141" t="s">
        <v>1715</v>
      </c>
      <c r="C745" s="137" t="s">
        <v>1944</v>
      </c>
      <c r="D745" s="137" t="s">
        <v>1927</v>
      </c>
      <c r="E745" s="166" t="s">
        <v>128</v>
      </c>
      <c r="F745" s="166" t="s">
        <v>128</v>
      </c>
      <c r="G745" s="167" t="s">
        <v>1950</v>
      </c>
    </row>
    <row r="746" spans="2:7" x14ac:dyDescent="0.55000000000000004">
      <c r="B746" s="141" t="s">
        <v>1715</v>
      </c>
      <c r="C746" s="137" t="s">
        <v>1945</v>
      </c>
      <c r="D746" s="137" t="s">
        <v>1927</v>
      </c>
      <c r="E746" s="166" t="s">
        <v>128</v>
      </c>
      <c r="F746" s="166" t="s">
        <v>128</v>
      </c>
      <c r="G746" s="167" t="s">
        <v>1951</v>
      </c>
    </row>
    <row r="747" spans="2:7" x14ac:dyDescent="0.55000000000000004">
      <c r="B747" s="141" t="s">
        <v>1715</v>
      </c>
      <c r="C747" s="137" t="s">
        <v>1946</v>
      </c>
      <c r="D747" s="137" t="s">
        <v>1927</v>
      </c>
      <c r="E747" s="166" t="s">
        <v>128</v>
      </c>
      <c r="F747" s="166" t="s">
        <v>128</v>
      </c>
      <c r="G747" s="167" t="s">
        <v>1952</v>
      </c>
    </row>
    <row r="748" spans="2:7" x14ac:dyDescent="0.55000000000000004">
      <c r="B748" s="141" t="s">
        <v>1715</v>
      </c>
      <c r="C748" s="137" t="s">
        <v>1947</v>
      </c>
      <c r="D748" s="137" t="s">
        <v>1927</v>
      </c>
      <c r="E748" s="166" t="s">
        <v>128</v>
      </c>
      <c r="F748" s="166" t="s">
        <v>128</v>
      </c>
      <c r="G748" s="167" t="s">
        <v>1953</v>
      </c>
    </row>
    <row r="749" spans="2:7" x14ac:dyDescent="0.55000000000000004">
      <c r="B749" s="141" t="s">
        <v>1715</v>
      </c>
      <c r="C749" s="137" t="s">
        <v>1948</v>
      </c>
      <c r="D749" s="137" t="s">
        <v>1927</v>
      </c>
      <c r="E749" s="166" t="s">
        <v>128</v>
      </c>
      <c r="F749" s="166" t="s">
        <v>128</v>
      </c>
      <c r="G749" s="167" t="s">
        <v>1954</v>
      </c>
    </row>
    <row r="750" spans="2:7" x14ac:dyDescent="0.55000000000000004">
      <c r="B750" s="141" t="s">
        <v>1715</v>
      </c>
      <c r="C750" s="137" t="s">
        <v>1955</v>
      </c>
      <c r="D750" s="137" t="s">
        <v>1927</v>
      </c>
      <c r="E750" s="166" t="s">
        <v>128</v>
      </c>
      <c r="F750" s="166" t="s">
        <v>128</v>
      </c>
      <c r="G750" s="167" t="s">
        <v>1960</v>
      </c>
    </row>
    <row r="751" spans="2:7" x14ac:dyDescent="0.55000000000000004">
      <c r="B751" s="141" t="s">
        <v>1715</v>
      </c>
      <c r="C751" s="137" t="s">
        <v>1956</v>
      </c>
      <c r="D751" s="137" t="s">
        <v>1927</v>
      </c>
      <c r="E751" s="166" t="s">
        <v>128</v>
      </c>
      <c r="F751" s="166" t="s">
        <v>128</v>
      </c>
      <c r="G751" s="167" t="s">
        <v>1961</v>
      </c>
    </row>
    <row r="752" spans="2:7" x14ac:dyDescent="0.55000000000000004">
      <c r="B752" s="141" t="s">
        <v>1715</v>
      </c>
      <c r="C752" s="137" t="s">
        <v>1957</v>
      </c>
      <c r="D752" s="137" t="s">
        <v>1927</v>
      </c>
      <c r="E752" s="166" t="s">
        <v>128</v>
      </c>
      <c r="F752" s="166" t="s">
        <v>128</v>
      </c>
      <c r="G752" s="167" t="s">
        <v>1962</v>
      </c>
    </row>
    <row r="753" spans="2:7" x14ac:dyDescent="0.55000000000000004">
      <c r="B753" s="141" t="s">
        <v>1715</v>
      </c>
      <c r="C753" s="137" t="s">
        <v>1958</v>
      </c>
      <c r="D753" s="137" t="s">
        <v>1927</v>
      </c>
      <c r="E753" s="166" t="s">
        <v>128</v>
      </c>
      <c r="F753" s="166" t="s">
        <v>128</v>
      </c>
      <c r="G753" s="167" t="s">
        <v>1963</v>
      </c>
    </row>
    <row r="754" spans="2:7" x14ac:dyDescent="0.55000000000000004">
      <c r="B754" s="143" t="s">
        <v>1715</v>
      </c>
      <c r="C754" s="168" t="s">
        <v>1959</v>
      </c>
      <c r="D754" s="168" t="s">
        <v>1927</v>
      </c>
      <c r="E754" s="169" t="s">
        <v>128</v>
      </c>
      <c r="F754" s="169" t="s">
        <v>128</v>
      </c>
      <c r="G754" s="170" t="s">
        <v>1964</v>
      </c>
    </row>
    <row r="755" spans="2:7" x14ac:dyDescent="0.55000000000000004">
      <c r="B755" s="141" t="s">
        <v>1716</v>
      </c>
      <c r="C755" s="137" t="s">
        <v>1966</v>
      </c>
      <c r="D755" s="166" t="s">
        <v>1965</v>
      </c>
      <c r="E755" s="166" t="s">
        <v>128</v>
      </c>
      <c r="F755" s="166" t="s">
        <v>128</v>
      </c>
      <c r="G755" s="167" t="s">
        <v>1967</v>
      </c>
    </row>
    <row r="756" spans="2:7" x14ac:dyDescent="0.55000000000000004">
      <c r="B756" s="141" t="s">
        <v>1716</v>
      </c>
      <c r="C756" s="137" t="s">
        <v>1968</v>
      </c>
      <c r="D756" s="166" t="s">
        <v>1965</v>
      </c>
      <c r="E756" s="166" t="s">
        <v>128</v>
      </c>
      <c r="F756" s="166" t="s">
        <v>128</v>
      </c>
      <c r="G756" s="167" t="s">
        <v>1969</v>
      </c>
    </row>
    <row r="757" spans="2:7" x14ac:dyDescent="0.55000000000000004">
      <c r="B757" s="141" t="s">
        <v>1716</v>
      </c>
      <c r="C757" s="137" t="s">
        <v>1970</v>
      </c>
      <c r="D757" s="166" t="s">
        <v>1965</v>
      </c>
      <c r="E757" s="166" t="s">
        <v>128</v>
      </c>
      <c r="F757" s="166" t="s">
        <v>128</v>
      </c>
      <c r="G757" s="167" t="s">
        <v>1971</v>
      </c>
    </row>
    <row r="758" spans="2:7" x14ac:dyDescent="0.55000000000000004">
      <c r="B758" s="141" t="s">
        <v>1716</v>
      </c>
      <c r="C758" s="137" t="s">
        <v>1972</v>
      </c>
      <c r="D758" s="166" t="s">
        <v>1965</v>
      </c>
      <c r="E758" s="166" t="s">
        <v>128</v>
      </c>
      <c r="F758" s="166" t="s">
        <v>128</v>
      </c>
      <c r="G758" s="167" t="s">
        <v>1973</v>
      </c>
    </row>
    <row r="759" spans="2:7" x14ac:dyDescent="0.55000000000000004">
      <c r="B759" s="141" t="s">
        <v>1716</v>
      </c>
      <c r="C759" s="137" t="s">
        <v>1974</v>
      </c>
      <c r="D759" s="166" t="s">
        <v>1965</v>
      </c>
      <c r="E759" s="166" t="s">
        <v>128</v>
      </c>
      <c r="F759" s="166" t="s">
        <v>128</v>
      </c>
      <c r="G759" s="167" t="s">
        <v>1975</v>
      </c>
    </row>
    <row r="760" spans="2:7" x14ac:dyDescent="0.55000000000000004">
      <c r="B760" s="141" t="s">
        <v>1716</v>
      </c>
      <c r="C760" s="137" t="s">
        <v>1976</v>
      </c>
      <c r="D760" s="166" t="s">
        <v>1965</v>
      </c>
      <c r="E760" s="166" t="s">
        <v>128</v>
      </c>
      <c r="F760" s="166" t="s">
        <v>128</v>
      </c>
      <c r="G760" s="167" t="s">
        <v>1977</v>
      </c>
    </row>
    <row r="761" spans="2:7" x14ac:dyDescent="0.55000000000000004">
      <c r="B761" s="141" t="s">
        <v>1716</v>
      </c>
      <c r="C761" s="137" t="s">
        <v>1978</v>
      </c>
      <c r="D761" s="166" t="s">
        <v>1965</v>
      </c>
      <c r="E761" s="166" t="s">
        <v>128</v>
      </c>
      <c r="F761" s="166" t="s">
        <v>128</v>
      </c>
      <c r="G761" s="167" t="s">
        <v>1979</v>
      </c>
    </row>
    <row r="762" spans="2:7" x14ac:dyDescent="0.55000000000000004">
      <c r="B762" s="141" t="s">
        <v>1716</v>
      </c>
      <c r="C762" s="137" t="s">
        <v>1980</v>
      </c>
      <c r="D762" s="166" t="s">
        <v>1965</v>
      </c>
      <c r="E762" s="166" t="s">
        <v>128</v>
      </c>
      <c r="F762" s="166" t="s">
        <v>128</v>
      </c>
      <c r="G762" s="167" t="s">
        <v>1981</v>
      </c>
    </row>
    <row r="763" spans="2:7" x14ac:dyDescent="0.55000000000000004">
      <c r="B763" s="141" t="s">
        <v>1716</v>
      </c>
      <c r="C763" s="137" t="s">
        <v>1982</v>
      </c>
      <c r="D763" s="166" t="s">
        <v>1965</v>
      </c>
      <c r="E763" s="166" t="s">
        <v>128</v>
      </c>
      <c r="F763" s="166" t="s">
        <v>128</v>
      </c>
      <c r="G763" s="167" t="s">
        <v>1983</v>
      </c>
    </row>
    <row r="764" spans="2:7" x14ac:dyDescent="0.55000000000000004">
      <c r="B764" s="141" t="s">
        <v>1716</v>
      </c>
      <c r="C764" s="137" t="s">
        <v>1984</v>
      </c>
      <c r="D764" s="166" t="s">
        <v>1965</v>
      </c>
      <c r="E764" s="166" t="s">
        <v>128</v>
      </c>
      <c r="F764" s="166" t="s">
        <v>128</v>
      </c>
      <c r="G764" s="167" t="s">
        <v>1985</v>
      </c>
    </row>
    <row r="765" spans="2:7" x14ac:dyDescent="0.55000000000000004">
      <c r="B765" s="141" t="s">
        <v>1716</v>
      </c>
      <c r="C765" s="137" t="s">
        <v>1986</v>
      </c>
      <c r="D765" s="166" t="s">
        <v>1965</v>
      </c>
      <c r="E765" s="166" t="s">
        <v>128</v>
      </c>
      <c r="F765" s="166" t="s">
        <v>128</v>
      </c>
      <c r="G765" s="167" t="s">
        <v>1987</v>
      </c>
    </row>
    <row r="766" spans="2:7" x14ac:dyDescent="0.55000000000000004">
      <c r="B766" s="141" t="s">
        <v>1716</v>
      </c>
      <c r="C766" s="137" t="s">
        <v>1988</v>
      </c>
      <c r="D766" s="166" t="s">
        <v>1965</v>
      </c>
      <c r="E766" s="166" t="s">
        <v>128</v>
      </c>
      <c r="F766" s="166" t="s">
        <v>128</v>
      </c>
      <c r="G766" s="167" t="s">
        <v>1989</v>
      </c>
    </row>
    <row r="767" spans="2:7" x14ac:dyDescent="0.55000000000000004">
      <c r="B767" s="141" t="s">
        <v>1716</v>
      </c>
      <c r="C767" s="137" t="s">
        <v>1990</v>
      </c>
      <c r="D767" s="166" t="s">
        <v>1965</v>
      </c>
      <c r="E767" s="166" t="s">
        <v>128</v>
      </c>
      <c r="F767" s="166" t="s">
        <v>128</v>
      </c>
      <c r="G767" s="167" t="s">
        <v>1991</v>
      </c>
    </row>
    <row r="768" spans="2:7" x14ac:dyDescent="0.55000000000000004">
      <c r="B768" s="141" t="s">
        <v>1716</v>
      </c>
      <c r="C768" s="137" t="s">
        <v>1992</v>
      </c>
      <c r="D768" s="166" t="s">
        <v>1965</v>
      </c>
      <c r="E768" s="166" t="s">
        <v>128</v>
      </c>
      <c r="F768" s="166" t="s">
        <v>128</v>
      </c>
      <c r="G768" s="167" t="s">
        <v>1993</v>
      </c>
    </row>
    <row r="769" spans="2:7" x14ac:dyDescent="0.55000000000000004">
      <c r="B769" s="141" t="s">
        <v>1716</v>
      </c>
      <c r="C769" s="137" t="s">
        <v>1994</v>
      </c>
      <c r="D769" s="166" t="s">
        <v>1965</v>
      </c>
      <c r="E769" s="166" t="s">
        <v>128</v>
      </c>
      <c r="F769" s="166" t="s">
        <v>128</v>
      </c>
      <c r="G769" s="167" t="s">
        <v>1995</v>
      </c>
    </row>
    <row r="770" spans="2:7" x14ac:dyDescent="0.55000000000000004">
      <c r="B770" s="141" t="s">
        <v>1716</v>
      </c>
      <c r="C770" s="137" t="s">
        <v>1996</v>
      </c>
      <c r="D770" s="166" t="s">
        <v>1965</v>
      </c>
      <c r="E770" s="166" t="s">
        <v>128</v>
      </c>
      <c r="F770" s="166" t="s">
        <v>128</v>
      </c>
      <c r="G770" s="167" t="s">
        <v>1997</v>
      </c>
    </row>
    <row r="771" spans="2:7" x14ac:dyDescent="0.55000000000000004">
      <c r="B771" s="141" t="s">
        <v>1716</v>
      </c>
      <c r="C771" s="137" t="s">
        <v>1998</v>
      </c>
      <c r="D771" s="166" t="s">
        <v>1965</v>
      </c>
      <c r="E771" s="166" t="s">
        <v>128</v>
      </c>
      <c r="F771" s="166" t="s">
        <v>128</v>
      </c>
      <c r="G771" s="167" t="s">
        <v>1999</v>
      </c>
    </row>
    <row r="772" spans="2:7" x14ac:dyDescent="0.55000000000000004">
      <c r="B772" s="141" t="s">
        <v>1716</v>
      </c>
      <c r="C772" s="137" t="s">
        <v>2000</v>
      </c>
      <c r="D772" s="166" t="s">
        <v>1965</v>
      </c>
      <c r="E772" s="166" t="s">
        <v>128</v>
      </c>
      <c r="F772" s="166" t="s">
        <v>128</v>
      </c>
      <c r="G772" s="167" t="s">
        <v>2001</v>
      </c>
    </row>
    <row r="773" spans="2:7" x14ac:dyDescent="0.55000000000000004">
      <c r="B773" s="141" t="s">
        <v>1716</v>
      </c>
      <c r="C773" s="137" t="s">
        <v>2002</v>
      </c>
      <c r="D773" s="166" t="s">
        <v>1965</v>
      </c>
      <c r="E773" s="166" t="s">
        <v>128</v>
      </c>
      <c r="F773" s="166" t="s">
        <v>128</v>
      </c>
      <c r="G773" s="167" t="s">
        <v>1967</v>
      </c>
    </row>
    <row r="774" spans="2:7" x14ac:dyDescent="0.55000000000000004">
      <c r="B774" s="141" t="s">
        <v>1716</v>
      </c>
      <c r="C774" s="137" t="s">
        <v>2003</v>
      </c>
      <c r="D774" s="166" t="s">
        <v>1965</v>
      </c>
      <c r="E774" s="166" t="s">
        <v>128</v>
      </c>
      <c r="F774" s="166" t="s">
        <v>128</v>
      </c>
      <c r="G774" s="167" t="s">
        <v>1969</v>
      </c>
    </row>
    <row r="775" spans="2:7" x14ac:dyDescent="0.55000000000000004">
      <c r="B775" s="141" t="s">
        <v>1716</v>
      </c>
      <c r="C775" s="137" t="s">
        <v>2004</v>
      </c>
      <c r="D775" s="166" t="s">
        <v>1965</v>
      </c>
      <c r="E775" s="166" t="s">
        <v>128</v>
      </c>
      <c r="F775" s="166" t="s">
        <v>128</v>
      </c>
      <c r="G775" s="167" t="s">
        <v>1971</v>
      </c>
    </row>
    <row r="776" spans="2:7" x14ac:dyDescent="0.55000000000000004">
      <c r="B776" s="141" t="s">
        <v>1716</v>
      </c>
      <c r="C776" s="137" t="s">
        <v>2005</v>
      </c>
      <c r="D776" s="166" t="s">
        <v>1965</v>
      </c>
      <c r="E776" s="166" t="s">
        <v>128</v>
      </c>
      <c r="F776" s="166" t="s">
        <v>128</v>
      </c>
      <c r="G776" s="167" t="s">
        <v>1973</v>
      </c>
    </row>
    <row r="777" spans="2:7" x14ac:dyDescent="0.55000000000000004">
      <c r="B777" s="141" t="s">
        <v>1716</v>
      </c>
      <c r="C777" s="137" t="s">
        <v>2006</v>
      </c>
      <c r="D777" s="166" t="s">
        <v>1965</v>
      </c>
      <c r="E777" s="166" t="s">
        <v>128</v>
      </c>
      <c r="F777" s="166" t="s">
        <v>128</v>
      </c>
      <c r="G777" s="167" t="s">
        <v>1975</v>
      </c>
    </row>
    <row r="778" spans="2:7" x14ac:dyDescent="0.55000000000000004">
      <c r="B778" s="141" t="s">
        <v>1716</v>
      </c>
      <c r="C778" s="137" t="s">
        <v>2007</v>
      </c>
      <c r="D778" s="166" t="s">
        <v>1965</v>
      </c>
      <c r="E778" s="166" t="s">
        <v>128</v>
      </c>
      <c r="F778" s="166" t="s">
        <v>128</v>
      </c>
      <c r="G778" s="167" t="s">
        <v>1977</v>
      </c>
    </row>
    <row r="779" spans="2:7" x14ac:dyDescent="0.55000000000000004">
      <c r="B779" s="141" t="s">
        <v>1716</v>
      </c>
      <c r="C779" s="137" t="s">
        <v>2008</v>
      </c>
      <c r="D779" s="166" t="s">
        <v>1965</v>
      </c>
      <c r="E779" s="166" t="s">
        <v>128</v>
      </c>
      <c r="F779" s="166" t="s">
        <v>128</v>
      </c>
      <c r="G779" s="167" t="s">
        <v>1979</v>
      </c>
    </row>
    <row r="780" spans="2:7" x14ac:dyDescent="0.55000000000000004">
      <c r="B780" s="141" t="s">
        <v>1716</v>
      </c>
      <c r="C780" s="137" t="s">
        <v>2009</v>
      </c>
      <c r="D780" s="166" t="s">
        <v>1965</v>
      </c>
      <c r="E780" s="166" t="s">
        <v>128</v>
      </c>
      <c r="F780" s="166" t="s">
        <v>128</v>
      </c>
      <c r="G780" s="167" t="s">
        <v>1981</v>
      </c>
    </row>
    <row r="781" spans="2:7" x14ac:dyDescent="0.55000000000000004">
      <c r="B781" s="141" t="s">
        <v>1716</v>
      </c>
      <c r="C781" s="137" t="s">
        <v>2010</v>
      </c>
      <c r="D781" s="166" t="s">
        <v>1965</v>
      </c>
      <c r="E781" s="166" t="s">
        <v>128</v>
      </c>
      <c r="F781" s="166" t="s">
        <v>128</v>
      </c>
      <c r="G781" s="167" t="s">
        <v>1983</v>
      </c>
    </row>
    <row r="782" spans="2:7" x14ac:dyDescent="0.55000000000000004">
      <c r="B782" s="141" t="s">
        <v>1716</v>
      </c>
      <c r="C782" s="137" t="s">
        <v>2011</v>
      </c>
      <c r="D782" s="166" t="s">
        <v>1965</v>
      </c>
      <c r="E782" s="166" t="s">
        <v>128</v>
      </c>
      <c r="F782" s="166" t="s">
        <v>128</v>
      </c>
      <c r="G782" s="167" t="s">
        <v>1985</v>
      </c>
    </row>
    <row r="783" spans="2:7" x14ac:dyDescent="0.55000000000000004">
      <c r="B783" s="141" t="s">
        <v>1716</v>
      </c>
      <c r="C783" s="137" t="s">
        <v>2012</v>
      </c>
      <c r="D783" s="166" t="s">
        <v>1965</v>
      </c>
      <c r="E783" s="166" t="s">
        <v>128</v>
      </c>
      <c r="F783" s="166" t="s">
        <v>128</v>
      </c>
      <c r="G783" s="167" t="s">
        <v>1987</v>
      </c>
    </row>
    <row r="784" spans="2:7" x14ac:dyDescent="0.55000000000000004">
      <c r="B784" s="141" t="s">
        <v>1716</v>
      </c>
      <c r="C784" s="137" t="s">
        <v>2013</v>
      </c>
      <c r="D784" s="166" t="s">
        <v>1965</v>
      </c>
      <c r="E784" s="166" t="s">
        <v>128</v>
      </c>
      <c r="F784" s="166" t="s">
        <v>128</v>
      </c>
      <c r="G784" s="167" t="s">
        <v>1989</v>
      </c>
    </row>
    <row r="785" spans="2:7" x14ac:dyDescent="0.55000000000000004">
      <c r="B785" s="141" t="s">
        <v>1716</v>
      </c>
      <c r="C785" s="137" t="s">
        <v>2014</v>
      </c>
      <c r="D785" s="166" t="s">
        <v>1965</v>
      </c>
      <c r="E785" s="166" t="s">
        <v>128</v>
      </c>
      <c r="F785" s="166" t="s">
        <v>128</v>
      </c>
      <c r="G785" s="167" t="s">
        <v>1991</v>
      </c>
    </row>
    <row r="786" spans="2:7" x14ac:dyDescent="0.55000000000000004">
      <c r="B786" s="141" t="s">
        <v>1716</v>
      </c>
      <c r="C786" s="137" t="s">
        <v>2015</v>
      </c>
      <c r="D786" s="166" t="s">
        <v>1965</v>
      </c>
      <c r="E786" s="166" t="s">
        <v>128</v>
      </c>
      <c r="F786" s="166" t="s">
        <v>128</v>
      </c>
      <c r="G786" s="167" t="s">
        <v>1993</v>
      </c>
    </row>
    <row r="787" spans="2:7" x14ac:dyDescent="0.55000000000000004">
      <c r="B787" s="141" t="s">
        <v>1716</v>
      </c>
      <c r="C787" s="137" t="s">
        <v>2016</v>
      </c>
      <c r="D787" s="166" t="s">
        <v>1965</v>
      </c>
      <c r="E787" s="166" t="s">
        <v>128</v>
      </c>
      <c r="F787" s="166" t="s">
        <v>128</v>
      </c>
      <c r="G787" s="167" t="s">
        <v>1995</v>
      </c>
    </row>
    <row r="788" spans="2:7" x14ac:dyDescent="0.55000000000000004">
      <c r="B788" s="141" t="s">
        <v>1716</v>
      </c>
      <c r="C788" s="137" t="s">
        <v>2017</v>
      </c>
      <c r="D788" s="166" t="s">
        <v>1965</v>
      </c>
      <c r="E788" s="166" t="s">
        <v>128</v>
      </c>
      <c r="F788" s="166" t="s">
        <v>128</v>
      </c>
      <c r="G788" s="167" t="s">
        <v>1997</v>
      </c>
    </row>
    <row r="789" spans="2:7" x14ac:dyDescent="0.55000000000000004">
      <c r="B789" s="141" t="s">
        <v>1716</v>
      </c>
      <c r="C789" s="137" t="s">
        <v>2018</v>
      </c>
      <c r="D789" s="166" t="s">
        <v>1965</v>
      </c>
      <c r="E789" s="166" t="s">
        <v>128</v>
      </c>
      <c r="F789" s="166" t="s">
        <v>128</v>
      </c>
      <c r="G789" s="167" t="s">
        <v>1999</v>
      </c>
    </row>
    <row r="790" spans="2:7" x14ac:dyDescent="0.55000000000000004">
      <c r="B790" s="141" t="s">
        <v>1716</v>
      </c>
      <c r="C790" s="137" t="s">
        <v>2019</v>
      </c>
      <c r="D790" s="166" t="s">
        <v>1965</v>
      </c>
      <c r="E790" s="166" t="s">
        <v>128</v>
      </c>
      <c r="F790" s="166" t="s">
        <v>128</v>
      </c>
      <c r="G790" s="167" t="s">
        <v>2001</v>
      </c>
    </row>
    <row r="791" spans="2:7" x14ac:dyDescent="0.55000000000000004">
      <c r="B791" s="141" t="s">
        <v>1716</v>
      </c>
      <c r="C791" s="137" t="s">
        <v>2020</v>
      </c>
      <c r="D791" s="166" t="s">
        <v>1965</v>
      </c>
      <c r="E791" s="166" t="s">
        <v>128</v>
      </c>
      <c r="F791" s="166" t="s">
        <v>128</v>
      </c>
      <c r="G791" s="167" t="s">
        <v>1967</v>
      </c>
    </row>
    <row r="792" spans="2:7" x14ac:dyDescent="0.55000000000000004">
      <c r="B792" s="141" t="s">
        <v>1716</v>
      </c>
      <c r="C792" s="137" t="s">
        <v>2021</v>
      </c>
      <c r="D792" s="166" t="s">
        <v>1965</v>
      </c>
      <c r="E792" s="166" t="s">
        <v>128</v>
      </c>
      <c r="F792" s="166" t="s">
        <v>128</v>
      </c>
      <c r="G792" s="167" t="s">
        <v>1969</v>
      </c>
    </row>
    <row r="793" spans="2:7" x14ac:dyDescent="0.55000000000000004">
      <c r="B793" s="141" t="s">
        <v>1716</v>
      </c>
      <c r="C793" s="137" t="s">
        <v>2022</v>
      </c>
      <c r="D793" s="166" t="s">
        <v>1965</v>
      </c>
      <c r="E793" s="166" t="s">
        <v>128</v>
      </c>
      <c r="F793" s="166" t="s">
        <v>128</v>
      </c>
      <c r="G793" s="167" t="s">
        <v>1971</v>
      </c>
    </row>
    <row r="794" spans="2:7" x14ac:dyDescent="0.55000000000000004">
      <c r="B794" s="141" t="s">
        <v>1716</v>
      </c>
      <c r="C794" s="137" t="s">
        <v>2023</v>
      </c>
      <c r="D794" s="166" t="s">
        <v>1965</v>
      </c>
      <c r="E794" s="166" t="s">
        <v>128</v>
      </c>
      <c r="F794" s="166" t="s">
        <v>128</v>
      </c>
      <c r="G794" s="167" t="s">
        <v>1973</v>
      </c>
    </row>
    <row r="795" spans="2:7" x14ac:dyDescent="0.55000000000000004">
      <c r="B795" s="141" t="s">
        <v>1716</v>
      </c>
      <c r="C795" s="137" t="s">
        <v>2024</v>
      </c>
      <c r="D795" s="166" t="s">
        <v>1965</v>
      </c>
      <c r="E795" s="166" t="s">
        <v>128</v>
      </c>
      <c r="F795" s="166" t="s">
        <v>128</v>
      </c>
      <c r="G795" s="167" t="s">
        <v>1975</v>
      </c>
    </row>
    <row r="796" spans="2:7" x14ac:dyDescent="0.55000000000000004">
      <c r="B796" s="141" t="s">
        <v>1716</v>
      </c>
      <c r="C796" s="137" t="s">
        <v>2025</v>
      </c>
      <c r="D796" s="166" t="s">
        <v>1965</v>
      </c>
      <c r="E796" s="166" t="s">
        <v>128</v>
      </c>
      <c r="F796" s="166" t="s">
        <v>128</v>
      </c>
      <c r="G796" s="167" t="s">
        <v>1977</v>
      </c>
    </row>
    <row r="797" spans="2:7" x14ac:dyDescent="0.55000000000000004">
      <c r="B797" s="141" t="s">
        <v>1716</v>
      </c>
      <c r="C797" s="137" t="s">
        <v>2026</v>
      </c>
      <c r="D797" s="166" t="s">
        <v>1965</v>
      </c>
      <c r="E797" s="166" t="s">
        <v>128</v>
      </c>
      <c r="F797" s="166" t="s">
        <v>128</v>
      </c>
      <c r="G797" s="167" t="s">
        <v>1979</v>
      </c>
    </row>
    <row r="798" spans="2:7" x14ac:dyDescent="0.55000000000000004">
      <c r="B798" s="141" t="s">
        <v>1716</v>
      </c>
      <c r="C798" s="137" t="s">
        <v>2027</v>
      </c>
      <c r="D798" s="166" t="s">
        <v>1965</v>
      </c>
      <c r="E798" s="166" t="s">
        <v>128</v>
      </c>
      <c r="F798" s="166" t="s">
        <v>128</v>
      </c>
      <c r="G798" s="167" t="s">
        <v>1981</v>
      </c>
    </row>
    <row r="799" spans="2:7" x14ac:dyDescent="0.55000000000000004">
      <c r="B799" s="141" t="s">
        <v>1716</v>
      </c>
      <c r="C799" s="137" t="s">
        <v>2028</v>
      </c>
      <c r="D799" s="166" t="s">
        <v>1965</v>
      </c>
      <c r="E799" s="166" t="s">
        <v>128</v>
      </c>
      <c r="F799" s="166" t="s">
        <v>128</v>
      </c>
      <c r="G799" s="167" t="s">
        <v>1983</v>
      </c>
    </row>
    <row r="800" spans="2:7" x14ac:dyDescent="0.55000000000000004">
      <c r="B800" s="141" t="s">
        <v>1716</v>
      </c>
      <c r="C800" s="137" t="s">
        <v>2029</v>
      </c>
      <c r="D800" s="166" t="s">
        <v>1965</v>
      </c>
      <c r="E800" s="166" t="s">
        <v>128</v>
      </c>
      <c r="F800" s="166" t="s">
        <v>128</v>
      </c>
      <c r="G800" s="167" t="s">
        <v>1985</v>
      </c>
    </row>
    <row r="801" spans="2:7" x14ac:dyDescent="0.55000000000000004">
      <c r="B801" s="141" t="s">
        <v>1716</v>
      </c>
      <c r="C801" s="137" t="s">
        <v>2030</v>
      </c>
      <c r="D801" s="166" t="s">
        <v>1965</v>
      </c>
      <c r="E801" s="166" t="s">
        <v>128</v>
      </c>
      <c r="F801" s="166" t="s">
        <v>128</v>
      </c>
      <c r="G801" s="167" t="s">
        <v>1987</v>
      </c>
    </row>
    <row r="802" spans="2:7" x14ac:dyDescent="0.55000000000000004">
      <c r="B802" s="141" t="s">
        <v>1716</v>
      </c>
      <c r="C802" s="137" t="s">
        <v>2031</v>
      </c>
      <c r="D802" s="166" t="s">
        <v>1965</v>
      </c>
      <c r="E802" s="166" t="s">
        <v>128</v>
      </c>
      <c r="F802" s="166" t="s">
        <v>128</v>
      </c>
      <c r="G802" s="167" t="s">
        <v>1989</v>
      </c>
    </row>
    <row r="803" spans="2:7" x14ac:dyDescent="0.55000000000000004">
      <c r="B803" s="141" t="s">
        <v>1716</v>
      </c>
      <c r="C803" s="137" t="s">
        <v>2032</v>
      </c>
      <c r="D803" s="166" t="s">
        <v>1965</v>
      </c>
      <c r="E803" s="166" t="s">
        <v>128</v>
      </c>
      <c r="F803" s="166" t="s">
        <v>128</v>
      </c>
      <c r="G803" s="167" t="s">
        <v>1991</v>
      </c>
    </row>
    <row r="804" spans="2:7" x14ac:dyDescent="0.55000000000000004">
      <c r="B804" s="141" t="s">
        <v>1716</v>
      </c>
      <c r="C804" s="137" t="s">
        <v>2033</v>
      </c>
      <c r="D804" s="166" t="s">
        <v>1965</v>
      </c>
      <c r="E804" s="166" t="s">
        <v>128</v>
      </c>
      <c r="F804" s="166" t="s">
        <v>128</v>
      </c>
      <c r="G804" s="167" t="s">
        <v>1993</v>
      </c>
    </row>
    <row r="805" spans="2:7" x14ac:dyDescent="0.55000000000000004">
      <c r="B805" s="141" t="s">
        <v>1716</v>
      </c>
      <c r="C805" s="137" t="s">
        <v>2034</v>
      </c>
      <c r="D805" s="166" t="s">
        <v>1965</v>
      </c>
      <c r="E805" s="166" t="s">
        <v>128</v>
      </c>
      <c r="F805" s="166" t="s">
        <v>128</v>
      </c>
      <c r="G805" s="167" t="s">
        <v>1995</v>
      </c>
    </row>
    <row r="806" spans="2:7" x14ac:dyDescent="0.55000000000000004">
      <c r="B806" s="141" t="s">
        <v>1716</v>
      </c>
      <c r="C806" s="137" t="s">
        <v>2035</v>
      </c>
      <c r="D806" s="166" t="s">
        <v>1965</v>
      </c>
      <c r="E806" s="166" t="s">
        <v>128</v>
      </c>
      <c r="F806" s="166" t="s">
        <v>128</v>
      </c>
      <c r="G806" s="167" t="s">
        <v>1997</v>
      </c>
    </row>
    <row r="807" spans="2:7" x14ac:dyDescent="0.55000000000000004">
      <c r="B807" s="141" t="s">
        <v>1716</v>
      </c>
      <c r="C807" s="137" t="s">
        <v>2036</v>
      </c>
      <c r="D807" s="166" t="s">
        <v>1965</v>
      </c>
      <c r="E807" s="166" t="s">
        <v>128</v>
      </c>
      <c r="F807" s="166" t="s">
        <v>128</v>
      </c>
      <c r="G807" s="167" t="s">
        <v>1999</v>
      </c>
    </row>
    <row r="808" spans="2:7" x14ac:dyDescent="0.55000000000000004">
      <c r="B808" s="141" t="s">
        <v>1716</v>
      </c>
      <c r="C808" s="137" t="s">
        <v>2037</v>
      </c>
      <c r="D808" s="166" t="s">
        <v>1965</v>
      </c>
      <c r="E808" s="166" t="s">
        <v>128</v>
      </c>
      <c r="F808" s="166" t="s">
        <v>128</v>
      </c>
      <c r="G808" s="167" t="s">
        <v>2001</v>
      </c>
    </row>
    <row r="809" spans="2:7" x14ac:dyDescent="0.55000000000000004">
      <c r="B809" s="141" t="s">
        <v>1716</v>
      </c>
      <c r="C809" s="137" t="s">
        <v>2038</v>
      </c>
      <c r="D809" s="166" t="s">
        <v>1965</v>
      </c>
      <c r="E809" s="166" t="s">
        <v>128</v>
      </c>
      <c r="F809" s="166" t="s">
        <v>128</v>
      </c>
      <c r="G809" s="167" t="s">
        <v>1967</v>
      </c>
    </row>
    <row r="810" spans="2:7" x14ac:dyDescent="0.55000000000000004">
      <c r="B810" s="141" t="s">
        <v>1716</v>
      </c>
      <c r="C810" s="137" t="s">
        <v>2039</v>
      </c>
      <c r="D810" s="166" t="s">
        <v>1965</v>
      </c>
      <c r="E810" s="166" t="s">
        <v>128</v>
      </c>
      <c r="F810" s="166" t="s">
        <v>128</v>
      </c>
      <c r="G810" s="167" t="s">
        <v>1969</v>
      </c>
    </row>
    <row r="811" spans="2:7" x14ac:dyDescent="0.55000000000000004">
      <c r="B811" s="141" t="s">
        <v>1716</v>
      </c>
      <c r="C811" s="137" t="s">
        <v>2040</v>
      </c>
      <c r="D811" s="166" t="s">
        <v>1965</v>
      </c>
      <c r="E811" s="166" t="s">
        <v>128</v>
      </c>
      <c r="F811" s="166" t="s">
        <v>128</v>
      </c>
      <c r="G811" s="167" t="s">
        <v>1971</v>
      </c>
    </row>
    <row r="812" spans="2:7" x14ac:dyDescent="0.55000000000000004">
      <c r="B812" s="141" t="s">
        <v>1716</v>
      </c>
      <c r="C812" s="137" t="s">
        <v>2041</v>
      </c>
      <c r="D812" s="166" t="s">
        <v>1965</v>
      </c>
      <c r="E812" s="166" t="s">
        <v>128</v>
      </c>
      <c r="F812" s="166" t="s">
        <v>128</v>
      </c>
      <c r="G812" s="167" t="s">
        <v>1973</v>
      </c>
    </row>
    <row r="813" spans="2:7" x14ac:dyDescent="0.55000000000000004">
      <c r="B813" s="141" t="s">
        <v>1716</v>
      </c>
      <c r="C813" s="137" t="s">
        <v>2042</v>
      </c>
      <c r="D813" s="166" t="s">
        <v>1965</v>
      </c>
      <c r="E813" s="166" t="s">
        <v>128</v>
      </c>
      <c r="F813" s="166" t="s">
        <v>128</v>
      </c>
      <c r="G813" s="167" t="s">
        <v>1977</v>
      </c>
    </row>
    <row r="814" spans="2:7" x14ac:dyDescent="0.55000000000000004">
      <c r="B814" s="141" t="s">
        <v>1716</v>
      </c>
      <c r="C814" s="137" t="s">
        <v>2043</v>
      </c>
      <c r="D814" s="166" t="s">
        <v>1965</v>
      </c>
      <c r="E814" s="166" t="s">
        <v>128</v>
      </c>
      <c r="F814" s="166" t="s">
        <v>128</v>
      </c>
      <c r="G814" s="167" t="s">
        <v>1979</v>
      </c>
    </row>
    <row r="815" spans="2:7" x14ac:dyDescent="0.55000000000000004">
      <c r="B815" s="141" t="s">
        <v>1716</v>
      </c>
      <c r="C815" s="137" t="s">
        <v>2044</v>
      </c>
      <c r="D815" s="166" t="s">
        <v>1965</v>
      </c>
      <c r="E815" s="166" t="s">
        <v>128</v>
      </c>
      <c r="F815" s="166" t="s">
        <v>128</v>
      </c>
      <c r="G815" s="167" t="s">
        <v>1981</v>
      </c>
    </row>
    <row r="816" spans="2:7" x14ac:dyDescent="0.55000000000000004">
      <c r="B816" s="141" t="s">
        <v>1716</v>
      </c>
      <c r="C816" s="137" t="s">
        <v>2045</v>
      </c>
      <c r="D816" s="166" t="s">
        <v>1965</v>
      </c>
      <c r="E816" s="166" t="s">
        <v>128</v>
      </c>
      <c r="F816" s="166" t="s">
        <v>128</v>
      </c>
      <c r="G816" s="167" t="s">
        <v>1983</v>
      </c>
    </row>
    <row r="817" spans="2:7" x14ac:dyDescent="0.55000000000000004">
      <c r="B817" s="141" t="s">
        <v>1716</v>
      </c>
      <c r="C817" s="137" t="s">
        <v>2046</v>
      </c>
      <c r="D817" s="166" t="s">
        <v>1965</v>
      </c>
      <c r="E817" s="166" t="s">
        <v>128</v>
      </c>
      <c r="F817" s="166" t="s">
        <v>128</v>
      </c>
      <c r="G817" s="167" t="s">
        <v>1985</v>
      </c>
    </row>
    <row r="818" spans="2:7" x14ac:dyDescent="0.55000000000000004">
      <c r="B818" s="141" t="s">
        <v>1716</v>
      </c>
      <c r="C818" s="137" t="s">
        <v>2047</v>
      </c>
      <c r="D818" s="166" t="s">
        <v>1965</v>
      </c>
      <c r="E818" s="166" t="s">
        <v>128</v>
      </c>
      <c r="F818" s="166" t="s">
        <v>128</v>
      </c>
      <c r="G818" s="167" t="s">
        <v>1987</v>
      </c>
    </row>
    <row r="819" spans="2:7" x14ac:dyDescent="0.55000000000000004">
      <c r="B819" s="141" t="s">
        <v>1716</v>
      </c>
      <c r="C819" s="137" t="s">
        <v>2048</v>
      </c>
      <c r="D819" s="166" t="s">
        <v>1965</v>
      </c>
      <c r="E819" s="166" t="s">
        <v>128</v>
      </c>
      <c r="F819" s="166" t="s">
        <v>128</v>
      </c>
      <c r="G819" s="167" t="s">
        <v>1989</v>
      </c>
    </row>
    <row r="820" spans="2:7" x14ac:dyDescent="0.55000000000000004">
      <c r="B820" s="141" t="s">
        <v>1716</v>
      </c>
      <c r="C820" s="137" t="s">
        <v>2049</v>
      </c>
      <c r="D820" s="166" t="s">
        <v>1965</v>
      </c>
      <c r="E820" s="166" t="s">
        <v>128</v>
      </c>
      <c r="F820" s="166" t="s">
        <v>128</v>
      </c>
      <c r="G820" s="167" t="s">
        <v>1991</v>
      </c>
    </row>
    <row r="821" spans="2:7" x14ac:dyDescent="0.55000000000000004">
      <c r="B821" s="141" t="s">
        <v>1716</v>
      </c>
      <c r="C821" s="137" t="s">
        <v>2050</v>
      </c>
      <c r="D821" s="166" t="s">
        <v>1965</v>
      </c>
      <c r="E821" s="166" t="s">
        <v>128</v>
      </c>
      <c r="F821" s="166" t="s">
        <v>128</v>
      </c>
      <c r="G821" s="167" t="s">
        <v>1993</v>
      </c>
    </row>
    <row r="822" spans="2:7" x14ac:dyDescent="0.55000000000000004">
      <c r="B822" s="141" t="s">
        <v>1716</v>
      </c>
      <c r="C822" s="137" t="s">
        <v>2051</v>
      </c>
      <c r="D822" s="166" t="s">
        <v>1965</v>
      </c>
      <c r="E822" s="166" t="s">
        <v>128</v>
      </c>
      <c r="F822" s="166" t="s">
        <v>128</v>
      </c>
      <c r="G822" s="167" t="s">
        <v>1995</v>
      </c>
    </row>
    <row r="823" spans="2:7" x14ac:dyDescent="0.55000000000000004">
      <c r="B823" s="141" t="s">
        <v>1716</v>
      </c>
      <c r="C823" s="137" t="s">
        <v>2052</v>
      </c>
      <c r="D823" s="166" t="s">
        <v>1965</v>
      </c>
      <c r="E823" s="166" t="s">
        <v>128</v>
      </c>
      <c r="F823" s="166" t="s">
        <v>128</v>
      </c>
      <c r="G823" s="167" t="s">
        <v>1997</v>
      </c>
    </row>
    <row r="824" spans="2:7" x14ac:dyDescent="0.55000000000000004">
      <c r="B824" s="141" t="s">
        <v>1716</v>
      </c>
      <c r="C824" s="137" t="s">
        <v>2053</v>
      </c>
      <c r="D824" s="166" t="s">
        <v>1965</v>
      </c>
      <c r="E824" s="166" t="s">
        <v>128</v>
      </c>
      <c r="F824" s="166" t="s">
        <v>128</v>
      </c>
      <c r="G824" s="167" t="s">
        <v>1999</v>
      </c>
    </row>
    <row r="825" spans="2:7" x14ac:dyDescent="0.55000000000000004">
      <c r="B825" s="141" t="s">
        <v>1716</v>
      </c>
      <c r="C825" s="137" t="s">
        <v>2054</v>
      </c>
      <c r="D825" s="166" t="s">
        <v>1965</v>
      </c>
      <c r="E825" s="166" t="s">
        <v>128</v>
      </c>
      <c r="F825" s="166" t="s">
        <v>128</v>
      </c>
      <c r="G825" s="167" t="s">
        <v>2001</v>
      </c>
    </row>
    <row r="826" spans="2:7" x14ac:dyDescent="0.55000000000000004">
      <c r="B826" s="141" t="s">
        <v>1716</v>
      </c>
      <c r="C826" s="137" t="s">
        <v>2055</v>
      </c>
      <c r="D826" s="166" t="s">
        <v>1965</v>
      </c>
      <c r="E826" s="166" t="s">
        <v>128</v>
      </c>
      <c r="F826" s="166" t="s">
        <v>128</v>
      </c>
      <c r="G826" s="167" t="s">
        <v>2056</v>
      </c>
    </row>
    <row r="827" spans="2:7" x14ac:dyDescent="0.55000000000000004">
      <c r="B827" s="141" t="s">
        <v>1716</v>
      </c>
      <c r="C827" s="137" t="s">
        <v>2057</v>
      </c>
      <c r="D827" s="166" t="s">
        <v>1965</v>
      </c>
      <c r="E827" s="166" t="s">
        <v>128</v>
      </c>
      <c r="F827" s="166" t="s">
        <v>128</v>
      </c>
      <c r="G827" s="167" t="s">
        <v>2058</v>
      </c>
    </row>
    <row r="828" spans="2:7" x14ac:dyDescent="0.55000000000000004">
      <c r="B828" s="141" t="s">
        <v>1716</v>
      </c>
      <c r="C828" s="137" t="s">
        <v>2059</v>
      </c>
      <c r="D828" s="166" t="s">
        <v>1965</v>
      </c>
      <c r="E828" s="166" t="s">
        <v>128</v>
      </c>
      <c r="F828" s="166" t="s">
        <v>128</v>
      </c>
      <c r="G828" s="167" t="s">
        <v>2060</v>
      </c>
    </row>
    <row r="829" spans="2:7" x14ac:dyDescent="0.55000000000000004">
      <c r="B829" s="141" t="s">
        <v>1716</v>
      </c>
      <c r="C829" s="137" t="s">
        <v>2061</v>
      </c>
      <c r="D829" s="166" t="s">
        <v>1965</v>
      </c>
      <c r="E829" s="166" t="s">
        <v>128</v>
      </c>
      <c r="F829" s="166" t="s">
        <v>128</v>
      </c>
      <c r="G829" s="167" t="s">
        <v>2062</v>
      </c>
    </row>
    <row r="830" spans="2:7" x14ac:dyDescent="0.55000000000000004">
      <c r="B830" s="141" t="s">
        <v>1716</v>
      </c>
      <c r="C830" s="137" t="s">
        <v>2063</v>
      </c>
      <c r="D830" s="166" t="s">
        <v>1965</v>
      </c>
      <c r="E830" s="166" t="s">
        <v>128</v>
      </c>
      <c r="F830" s="166" t="s">
        <v>128</v>
      </c>
      <c r="G830" s="167" t="s">
        <v>2064</v>
      </c>
    </row>
    <row r="831" spans="2:7" x14ac:dyDescent="0.55000000000000004">
      <c r="B831" s="141" t="s">
        <v>1716</v>
      </c>
      <c r="C831" s="137" t="s">
        <v>2066</v>
      </c>
      <c r="D831" s="166" t="s">
        <v>1965</v>
      </c>
      <c r="E831" s="166" t="s">
        <v>128</v>
      </c>
      <c r="F831" s="166" t="s">
        <v>128</v>
      </c>
      <c r="G831" s="167" t="s">
        <v>2067</v>
      </c>
    </row>
    <row r="832" spans="2:7" x14ac:dyDescent="0.55000000000000004">
      <c r="B832" s="141" t="s">
        <v>1716</v>
      </c>
      <c r="C832" s="137" t="s">
        <v>2065</v>
      </c>
      <c r="D832" s="166" t="s">
        <v>1965</v>
      </c>
      <c r="E832" s="166" t="s">
        <v>128</v>
      </c>
      <c r="F832" s="166" t="s">
        <v>128</v>
      </c>
      <c r="G832" s="167" t="s">
        <v>2068</v>
      </c>
    </row>
    <row r="833" spans="2:7" x14ac:dyDescent="0.55000000000000004">
      <c r="B833" s="141" t="s">
        <v>1716</v>
      </c>
      <c r="C833" s="137" t="s">
        <v>2069</v>
      </c>
      <c r="D833" s="166" t="s">
        <v>1965</v>
      </c>
      <c r="E833" s="166" t="s">
        <v>128</v>
      </c>
      <c r="F833" s="166" t="s">
        <v>128</v>
      </c>
      <c r="G833" s="167" t="s">
        <v>2070</v>
      </c>
    </row>
    <row r="834" spans="2:7" x14ac:dyDescent="0.55000000000000004">
      <c r="B834" s="141" t="s">
        <v>1716</v>
      </c>
      <c r="C834" s="137" t="s">
        <v>2071</v>
      </c>
      <c r="D834" s="166" t="s">
        <v>1965</v>
      </c>
      <c r="E834" s="166" t="s">
        <v>128</v>
      </c>
      <c r="F834" s="166" t="s">
        <v>128</v>
      </c>
      <c r="G834" s="167" t="s">
        <v>2072</v>
      </c>
    </row>
    <row r="835" spans="2:7" x14ac:dyDescent="0.55000000000000004">
      <c r="B835" s="141" t="s">
        <v>1716</v>
      </c>
      <c r="C835" s="137" t="s">
        <v>2073</v>
      </c>
      <c r="D835" s="166" t="s">
        <v>1965</v>
      </c>
      <c r="E835" s="166" t="s">
        <v>128</v>
      </c>
      <c r="F835" s="166" t="s">
        <v>128</v>
      </c>
      <c r="G835" s="167" t="s">
        <v>2074</v>
      </c>
    </row>
    <row r="836" spans="2:7" x14ac:dyDescent="0.55000000000000004">
      <c r="B836" s="141" t="s">
        <v>1716</v>
      </c>
      <c r="C836" s="137" t="s">
        <v>2075</v>
      </c>
      <c r="D836" s="166" t="s">
        <v>1965</v>
      </c>
      <c r="E836" s="166" t="s">
        <v>128</v>
      </c>
      <c r="F836" s="166" t="s">
        <v>128</v>
      </c>
      <c r="G836" s="167" t="s">
        <v>2076</v>
      </c>
    </row>
    <row r="837" spans="2:7" x14ac:dyDescent="0.55000000000000004">
      <c r="B837" s="141" t="s">
        <v>1716</v>
      </c>
      <c r="C837" s="137" t="s">
        <v>2077</v>
      </c>
      <c r="D837" s="166" t="s">
        <v>1965</v>
      </c>
      <c r="E837" s="166" t="s">
        <v>128</v>
      </c>
      <c r="F837" s="166" t="s">
        <v>128</v>
      </c>
      <c r="G837" s="167" t="s">
        <v>1981</v>
      </c>
    </row>
    <row r="838" spans="2:7" x14ac:dyDescent="0.55000000000000004">
      <c r="B838" s="141" t="s">
        <v>1716</v>
      </c>
      <c r="C838" s="137" t="s">
        <v>2078</v>
      </c>
      <c r="D838" s="166" t="s">
        <v>1965</v>
      </c>
      <c r="E838" s="166" t="s">
        <v>128</v>
      </c>
      <c r="F838" s="166" t="s">
        <v>128</v>
      </c>
      <c r="G838" s="167" t="s">
        <v>2079</v>
      </c>
    </row>
    <row r="839" spans="2:7" x14ac:dyDescent="0.55000000000000004">
      <c r="B839" s="141" t="s">
        <v>1716</v>
      </c>
      <c r="C839" s="137" t="s">
        <v>2080</v>
      </c>
      <c r="D839" s="166" t="s">
        <v>1965</v>
      </c>
      <c r="E839" s="166" t="s">
        <v>128</v>
      </c>
      <c r="F839" s="166" t="s">
        <v>128</v>
      </c>
      <c r="G839" s="167" t="s">
        <v>2081</v>
      </c>
    </row>
    <row r="840" spans="2:7" x14ac:dyDescent="0.55000000000000004">
      <c r="B840" s="141" t="s">
        <v>1716</v>
      </c>
      <c r="C840" s="137" t="s">
        <v>2082</v>
      </c>
      <c r="D840" s="166" t="s">
        <v>1965</v>
      </c>
      <c r="E840" s="166" t="s">
        <v>128</v>
      </c>
      <c r="F840" s="166" t="s">
        <v>128</v>
      </c>
      <c r="G840" s="167" t="s">
        <v>2083</v>
      </c>
    </row>
    <row r="841" spans="2:7" x14ac:dyDescent="0.55000000000000004">
      <c r="B841" s="141" t="s">
        <v>1716</v>
      </c>
      <c r="C841" s="137" t="s">
        <v>2084</v>
      </c>
      <c r="D841" s="166" t="s">
        <v>1965</v>
      </c>
      <c r="E841" s="166" t="s">
        <v>128</v>
      </c>
      <c r="F841" s="166" t="s">
        <v>128</v>
      </c>
      <c r="G841" s="167" t="s">
        <v>2085</v>
      </c>
    </row>
    <row r="842" spans="2:7" x14ac:dyDescent="0.55000000000000004">
      <c r="B842" s="141" t="s">
        <v>1716</v>
      </c>
      <c r="C842" s="137" t="s">
        <v>2086</v>
      </c>
      <c r="D842" s="166" t="s">
        <v>1965</v>
      </c>
      <c r="E842" s="166" t="s">
        <v>128</v>
      </c>
      <c r="F842" s="166" t="s">
        <v>128</v>
      </c>
      <c r="G842" s="167" t="s">
        <v>2056</v>
      </c>
    </row>
    <row r="843" spans="2:7" x14ac:dyDescent="0.55000000000000004">
      <c r="B843" s="141" t="s">
        <v>1716</v>
      </c>
      <c r="C843" s="137" t="s">
        <v>2087</v>
      </c>
      <c r="D843" s="166" t="s">
        <v>1965</v>
      </c>
      <c r="E843" s="166" t="s">
        <v>128</v>
      </c>
      <c r="F843" s="166" t="s">
        <v>128</v>
      </c>
      <c r="G843" s="167" t="s">
        <v>2058</v>
      </c>
    </row>
    <row r="844" spans="2:7" x14ac:dyDescent="0.55000000000000004">
      <c r="B844" s="141" t="s">
        <v>1716</v>
      </c>
      <c r="C844" s="137" t="s">
        <v>2088</v>
      </c>
      <c r="D844" s="166" t="s">
        <v>1965</v>
      </c>
      <c r="E844" s="166" t="s">
        <v>128</v>
      </c>
      <c r="F844" s="166" t="s">
        <v>128</v>
      </c>
      <c r="G844" s="167" t="s">
        <v>2060</v>
      </c>
    </row>
    <row r="845" spans="2:7" x14ac:dyDescent="0.55000000000000004">
      <c r="B845" s="141" t="s">
        <v>1716</v>
      </c>
      <c r="C845" s="137" t="s">
        <v>2089</v>
      </c>
      <c r="D845" s="166" t="s">
        <v>1965</v>
      </c>
      <c r="E845" s="166" t="s">
        <v>128</v>
      </c>
      <c r="F845" s="166" t="s">
        <v>128</v>
      </c>
      <c r="G845" s="167" t="s">
        <v>2062</v>
      </c>
    </row>
    <row r="846" spans="2:7" x14ac:dyDescent="0.55000000000000004">
      <c r="B846" s="141" t="s">
        <v>1716</v>
      </c>
      <c r="C846" s="137" t="s">
        <v>2090</v>
      </c>
      <c r="D846" s="166" t="s">
        <v>1965</v>
      </c>
      <c r="E846" s="166" t="s">
        <v>128</v>
      </c>
      <c r="F846" s="166" t="s">
        <v>128</v>
      </c>
      <c r="G846" s="167" t="s">
        <v>2064</v>
      </c>
    </row>
    <row r="847" spans="2:7" x14ac:dyDescent="0.55000000000000004">
      <c r="B847" s="141" t="s">
        <v>1716</v>
      </c>
      <c r="C847" s="137" t="s">
        <v>2091</v>
      </c>
      <c r="D847" s="166" t="s">
        <v>1965</v>
      </c>
      <c r="E847" s="166" t="s">
        <v>128</v>
      </c>
      <c r="F847" s="166" t="s">
        <v>128</v>
      </c>
      <c r="G847" s="167" t="s">
        <v>2067</v>
      </c>
    </row>
    <row r="848" spans="2:7" x14ac:dyDescent="0.55000000000000004">
      <c r="B848" s="141" t="s">
        <v>1716</v>
      </c>
      <c r="C848" s="137" t="s">
        <v>2092</v>
      </c>
      <c r="D848" s="166" t="s">
        <v>1965</v>
      </c>
      <c r="E848" s="166" t="s">
        <v>128</v>
      </c>
      <c r="F848" s="166" t="s">
        <v>128</v>
      </c>
      <c r="G848" s="167" t="s">
        <v>2068</v>
      </c>
    </row>
    <row r="849" spans="2:7" x14ac:dyDescent="0.55000000000000004">
      <c r="B849" s="141" t="s">
        <v>1716</v>
      </c>
      <c r="C849" s="137" t="s">
        <v>2093</v>
      </c>
      <c r="D849" s="166" t="s">
        <v>1965</v>
      </c>
      <c r="E849" s="166" t="s">
        <v>128</v>
      </c>
      <c r="F849" s="166" t="s">
        <v>128</v>
      </c>
      <c r="G849" s="167" t="s">
        <v>2070</v>
      </c>
    </row>
    <row r="850" spans="2:7" x14ac:dyDescent="0.55000000000000004">
      <c r="B850" s="141" t="s">
        <v>1716</v>
      </c>
      <c r="C850" s="137" t="s">
        <v>2094</v>
      </c>
      <c r="D850" s="166" t="s">
        <v>1965</v>
      </c>
      <c r="E850" s="166" t="s">
        <v>128</v>
      </c>
      <c r="F850" s="166" t="s">
        <v>128</v>
      </c>
      <c r="G850" s="167" t="s">
        <v>2072</v>
      </c>
    </row>
    <row r="851" spans="2:7" x14ac:dyDescent="0.55000000000000004">
      <c r="B851" s="141" t="s">
        <v>1716</v>
      </c>
      <c r="C851" s="137" t="s">
        <v>2095</v>
      </c>
      <c r="D851" s="166" t="s">
        <v>1965</v>
      </c>
      <c r="E851" s="166" t="s">
        <v>128</v>
      </c>
      <c r="F851" s="166" t="s">
        <v>128</v>
      </c>
      <c r="G851" s="167" t="s">
        <v>2074</v>
      </c>
    </row>
    <row r="852" spans="2:7" x14ac:dyDescent="0.55000000000000004">
      <c r="B852" s="141" t="s">
        <v>1716</v>
      </c>
      <c r="C852" s="137" t="s">
        <v>2096</v>
      </c>
      <c r="D852" s="166" t="s">
        <v>1965</v>
      </c>
      <c r="E852" s="166" t="s">
        <v>128</v>
      </c>
      <c r="F852" s="166" t="s">
        <v>128</v>
      </c>
      <c r="G852" s="167" t="s">
        <v>2076</v>
      </c>
    </row>
    <row r="853" spans="2:7" x14ac:dyDescent="0.55000000000000004">
      <c r="B853" s="141" t="s">
        <v>1716</v>
      </c>
      <c r="C853" s="137" t="s">
        <v>2097</v>
      </c>
      <c r="D853" s="166" t="s">
        <v>1965</v>
      </c>
      <c r="E853" s="166" t="s">
        <v>128</v>
      </c>
      <c r="F853" s="166" t="s">
        <v>128</v>
      </c>
      <c r="G853" s="167" t="s">
        <v>1981</v>
      </c>
    </row>
    <row r="854" spans="2:7" x14ac:dyDescent="0.55000000000000004">
      <c r="B854" s="141" t="s">
        <v>1716</v>
      </c>
      <c r="C854" s="137" t="s">
        <v>2098</v>
      </c>
      <c r="D854" s="166" t="s">
        <v>1965</v>
      </c>
      <c r="E854" s="166" t="s">
        <v>128</v>
      </c>
      <c r="F854" s="166" t="s">
        <v>128</v>
      </c>
      <c r="G854" s="167" t="s">
        <v>2079</v>
      </c>
    </row>
    <row r="855" spans="2:7" x14ac:dyDescent="0.55000000000000004">
      <c r="B855" s="141" t="s">
        <v>1716</v>
      </c>
      <c r="C855" s="137" t="s">
        <v>2099</v>
      </c>
      <c r="D855" s="166" t="s">
        <v>1965</v>
      </c>
      <c r="E855" s="166" t="s">
        <v>128</v>
      </c>
      <c r="F855" s="166" t="s">
        <v>128</v>
      </c>
      <c r="G855" s="167" t="s">
        <v>2081</v>
      </c>
    </row>
    <row r="856" spans="2:7" x14ac:dyDescent="0.55000000000000004">
      <c r="B856" s="141" t="s">
        <v>1716</v>
      </c>
      <c r="C856" s="137" t="s">
        <v>2100</v>
      </c>
      <c r="D856" s="166" t="s">
        <v>1965</v>
      </c>
      <c r="E856" s="166" t="s">
        <v>128</v>
      </c>
      <c r="F856" s="166" t="s">
        <v>128</v>
      </c>
      <c r="G856" s="167" t="s">
        <v>2083</v>
      </c>
    </row>
    <row r="857" spans="2:7" x14ac:dyDescent="0.55000000000000004">
      <c r="B857" s="141" t="s">
        <v>1716</v>
      </c>
      <c r="C857" s="137" t="s">
        <v>2101</v>
      </c>
      <c r="D857" s="166" t="s">
        <v>1965</v>
      </c>
      <c r="E857" s="166" t="s">
        <v>128</v>
      </c>
      <c r="F857" s="166" t="s">
        <v>128</v>
      </c>
      <c r="G857" s="167" t="s">
        <v>2085</v>
      </c>
    </row>
    <row r="858" spans="2:7" x14ac:dyDescent="0.55000000000000004">
      <c r="B858" s="141" t="s">
        <v>1716</v>
      </c>
      <c r="C858" s="137" t="s">
        <v>2102</v>
      </c>
      <c r="D858" s="166" t="s">
        <v>1965</v>
      </c>
      <c r="E858" s="166" t="s">
        <v>128</v>
      </c>
      <c r="F858" s="166" t="s">
        <v>128</v>
      </c>
      <c r="G858" s="167" t="s">
        <v>2056</v>
      </c>
    </row>
    <row r="859" spans="2:7" x14ac:dyDescent="0.55000000000000004">
      <c r="B859" s="141" t="s">
        <v>1716</v>
      </c>
      <c r="C859" s="137" t="s">
        <v>2103</v>
      </c>
      <c r="D859" s="166" t="s">
        <v>1965</v>
      </c>
      <c r="E859" s="166" t="s">
        <v>128</v>
      </c>
      <c r="F859" s="166" t="s">
        <v>128</v>
      </c>
      <c r="G859" s="167" t="s">
        <v>2058</v>
      </c>
    </row>
    <row r="860" spans="2:7" x14ac:dyDescent="0.55000000000000004">
      <c r="B860" s="141" t="s">
        <v>1716</v>
      </c>
      <c r="C860" s="137" t="s">
        <v>2104</v>
      </c>
      <c r="D860" s="166" t="s">
        <v>1965</v>
      </c>
      <c r="E860" s="166" t="s">
        <v>128</v>
      </c>
      <c r="F860" s="166" t="s">
        <v>128</v>
      </c>
      <c r="G860" s="167" t="s">
        <v>2060</v>
      </c>
    </row>
    <row r="861" spans="2:7" x14ac:dyDescent="0.55000000000000004">
      <c r="B861" s="141" t="s">
        <v>1716</v>
      </c>
      <c r="C861" s="137" t="s">
        <v>2106</v>
      </c>
      <c r="D861" s="166" t="s">
        <v>1965</v>
      </c>
      <c r="E861" s="166" t="s">
        <v>128</v>
      </c>
      <c r="F861" s="166" t="s">
        <v>128</v>
      </c>
      <c r="G861" s="167" t="s">
        <v>2062</v>
      </c>
    </row>
    <row r="862" spans="2:7" x14ac:dyDescent="0.55000000000000004">
      <c r="B862" s="141" t="s">
        <v>1716</v>
      </c>
      <c r="C862" s="137" t="s">
        <v>2105</v>
      </c>
      <c r="D862" s="166" t="s">
        <v>1965</v>
      </c>
      <c r="E862" s="166" t="s">
        <v>128</v>
      </c>
      <c r="F862" s="166" t="s">
        <v>128</v>
      </c>
      <c r="G862" s="167" t="s">
        <v>2064</v>
      </c>
    </row>
    <row r="863" spans="2:7" x14ac:dyDescent="0.55000000000000004">
      <c r="B863" s="141" t="s">
        <v>1716</v>
      </c>
      <c r="C863" s="137" t="s">
        <v>2107</v>
      </c>
      <c r="D863" s="166" t="s">
        <v>1965</v>
      </c>
      <c r="E863" s="166" t="s">
        <v>128</v>
      </c>
      <c r="F863" s="166" t="s">
        <v>128</v>
      </c>
      <c r="G863" s="167" t="s">
        <v>2067</v>
      </c>
    </row>
    <row r="864" spans="2:7" x14ac:dyDescent="0.55000000000000004">
      <c r="B864" s="141" t="s">
        <v>1716</v>
      </c>
      <c r="C864" s="137" t="s">
        <v>2108</v>
      </c>
      <c r="D864" s="166" t="s">
        <v>1965</v>
      </c>
      <c r="E864" s="166" t="s">
        <v>128</v>
      </c>
      <c r="F864" s="166" t="s">
        <v>128</v>
      </c>
      <c r="G864" s="167" t="s">
        <v>2068</v>
      </c>
    </row>
    <row r="865" spans="2:7" x14ac:dyDescent="0.55000000000000004">
      <c r="B865" s="141" t="s">
        <v>1716</v>
      </c>
      <c r="C865" s="137" t="s">
        <v>2109</v>
      </c>
      <c r="D865" s="166" t="s">
        <v>1965</v>
      </c>
      <c r="E865" s="166" t="s">
        <v>128</v>
      </c>
      <c r="F865" s="166" t="s">
        <v>128</v>
      </c>
      <c r="G865" s="167" t="s">
        <v>2070</v>
      </c>
    </row>
    <row r="866" spans="2:7" x14ac:dyDescent="0.55000000000000004">
      <c r="B866" s="141" t="s">
        <v>1716</v>
      </c>
      <c r="C866" s="137" t="s">
        <v>2110</v>
      </c>
      <c r="D866" s="166" t="s">
        <v>1965</v>
      </c>
      <c r="E866" s="166" t="s">
        <v>128</v>
      </c>
      <c r="F866" s="166" t="s">
        <v>128</v>
      </c>
      <c r="G866" s="167" t="s">
        <v>2072</v>
      </c>
    </row>
    <row r="867" spans="2:7" x14ac:dyDescent="0.55000000000000004">
      <c r="B867" s="141" t="s">
        <v>1716</v>
      </c>
      <c r="C867" s="137" t="s">
        <v>2111</v>
      </c>
      <c r="D867" s="166" t="s">
        <v>1965</v>
      </c>
      <c r="E867" s="166" t="s">
        <v>128</v>
      </c>
      <c r="F867" s="166" t="s">
        <v>128</v>
      </c>
      <c r="G867" s="167" t="s">
        <v>2074</v>
      </c>
    </row>
    <row r="868" spans="2:7" x14ac:dyDescent="0.55000000000000004">
      <c r="B868" s="141" t="s">
        <v>1716</v>
      </c>
      <c r="C868" s="137" t="s">
        <v>2112</v>
      </c>
      <c r="D868" s="166" t="s">
        <v>1965</v>
      </c>
      <c r="E868" s="166" t="s">
        <v>128</v>
      </c>
      <c r="F868" s="166" t="s">
        <v>128</v>
      </c>
      <c r="G868" s="167" t="s">
        <v>2076</v>
      </c>
    </row>
    <row r="869" spans="2:7" x14ac:dyDescent="0.55000000000000004">
      <c r="B869" s="141" t="s">
        <v>1716</v>
      </c>
      <c r="C869" s="137" t="s">
        <v>2113</v>
      </c>
      <c r="D869" s="166" t="s">
        <v>1965</v>
      </c>
      <c r="E869" s="166" t="s">
        <v>128</v>
      </c>
      <c r="F869" s="166" t="s">
        <v>128</v>
      </c>
      <c r="G869" s="167" t="s">
        <v>1981</v>
      </c>
    </row>
    <row r="870" spans="2:7" x14ac:dyDescent="0.55000000000000004">
      <c r="B870" s="141" t="s">
        <v>1716</v>
      </c>
      <c r="C870" s="137" t="s">
        <v>2114</v>
      </c>
      <c r="D870" s="166" t="s">
        <v>1965</v>
      </c>
      <c r="E870" s="166" t="s">
        <v>128</v>
      </c>
      <c r="F870" s="166" t="s">
        <v>128</v>
      </c>
      <c r="G870" s="167" t="s">
        <v>2079</v>
      </c>
    </row>
    <row r="871" spans="2:7" x14ac:dyDescent="0.55000000000000004">
      <c r="B871" s="141" t="s">
        <v>1716</v>
      </c>
      <c r="C871" s="137" t="s">
        <v>2115</v>
      </c>
      <c r="D871" s="166" t="s">
        <v>1965</v>
      </c>
      <c r="E871" s="166" t="s">
        <v>128</v>
      </c>
      <c r="F871" s="166" t="s">
        <v>128</v>
      </c>
      <c r="G871" s="167" t="s">
        <v>2081</v>
      </c>
    </row>
    <row r="872" spans="2:7" x14ac:dyDescent="0.55000000000000004">
      <c r="B872" s="141" t="s">
        <v>1716</v>
      </c>
      <c r="C872" s="137" t="s">
        <v>2116</v>
      </c>
      <c r="D872" s="166" t="s">
        <v>1965</v>
      </c>
      <c r="E872" s="166" t="s">
        <v>128</v>
      </c>
      <c r="F872" s="166" t="s">
        <v>128</v>
      </c>
      <c r="G872" s="167" t="s">
        <v>2083</v>
      </c>
    </row>
    <row r="873" spans="2:7" x14ac:dyDescent="0.55000000000000004">
      <c r="B873" s="141" t="s">
        <v>1716</v>
      </c>
      <c r="C873" s="137" t="s">
        <v>2117</v>
      </c>
      <c r="D873" s="166" t="s">
        <v>1965</v>
      </c>
      <c r="E873" s="166" t="s">
        <v>128</v>
      </c>
      <c r="F873" s="166" t="s">
        <v>128</v>
      </c>
      <c r="G873" s="167" t="s">
        <v>2085</v>
      </c>
    </row>
    <row r="874" spans="2:7" x14ac:dyDescent="0.55000000000000004">
      <c r="B874" s="141" t="s">
        <v>1716</v>
      </c>
      <c r="C874" s="137" t="s">
        <v>2118</v>
      </c>
      <c r="D874" s="166" t="s">
        <v>1965</v>
      </c>
      <c r="E874" s="166" t="s">
        <v>128</v>
      </c>
      <c r="F874" s="166" t="s">
        <v>128</v>
      </c>
      <c r="G874" s="167" t="s">
        <v>2056</v>
      </c>
    </row>
    <row r="875" spans="2:7" x14ac:dyDescent="0.55000000000000004">
      <c r="B875" s="141" t="s">
        <v>1716</v>
      </c>
      <c r="C875" s="137" t="s">
        <v>2119</v>
      </c>
      <c r="D875" s="166" t="s">
        <v>1965</v>
      </c>
      <c r="E875" s="166" t="s">
        <v>128</v>
      </c>
      <c r="F875" s="166" t="s">
        <v>128</v>
      </c>
      <c r="G875" s="167" t="s">
        <v>2058</v>
      </c>
    </row>
    <row r="876" spans="2:7" x14ac:dyDescent="0.55000000000000004">
      <c r="B876" s="141" t="s">
        <v>1716</v>
      </c>
      <c r="C876" s="137" t="s">
        <v>2120</v>
      </c>
      <c r="D876" s="166" t="s">
        <v>1965</v>
      </c>
      <c r="E876" s="166" t="s">
        <v>128</v>
      </c>
      <c r="F876" s="166" t="s">
        <v>128</v>
      </c>
      <c r="G876" s="167" t="s">
        <v>2060</v>
      </c>
    </row>
    <row r="877" spans="2:7" x14ac:dyDescent="0.55000000000000004">
      <c r="B877" s="141" t="s">
        <v>1716</v>
      </c>
      <c r="C877" s="137" t="s">
        <v>2121</v>
      </c>
      <c r="D877" s="166" t="s">
        <v>1965</v>
      </c>
      <c r="E877" s="166" t="s">
        <v>128</v>
      </c>
      <c r="F877" s="166" t="s">
        <v>128</v>
      </c>
      <c r="G877" s="167" t="s">
        <v>2062</v>
      </c>
    </row>
    <row r="878" spans="2:7" x14ac:dyDescent="0.55000000000000004">
      <c r="B878" s="141" t="s">
        <v>1716</v>
      </c>
      <c r="C878" s="137" t="s">
        <v>2122</v>
      </c>
      <c r="D878" s="166" t="s">
        <v>1965</v>
      </c>
      <c r="E878" s="166" t="s">
        <v>128</v>
      </c>
      <c r="F878" s="166" t="s">
        <v>128</v>
      </c>
      <c r="G878" s="167" t="s">
        <v>2064</v>
      </c>
    </row>
    <row r="879" spans="2:7" x14ac:dyDescent="0.55000000000000004">
      <c r="B879" s="141" t="s">
        <v>1716</v>
      </c>
      <c r="C879" s="137" t="s">
        <v>2123</v>
      </c>
      <c r="D879" s="166" t="s">
        <v>1965</v>
      </c>
      <c r="E879" s="166" t="s">
        <v>128</v>
      </c>
      <c r="F879" s="166" t="s">
        <v>128</v>
      </c>
      <c r="G879" s="167" t="s">
        <v>2067</v>
      </c>
    </row>
    <row r="880" spans="2:7" x14ac:dyDescent="0.55000000000000004">
      <c r="B880" s="141" t="s">
        <v>1716</v>
      </c>
      <c r="C880" s="137" t="s">
        <v>2124</v>
      </c>
      <c r="D880" s="166" t="s">
        <v>1965</v>
      </c>
      <c r="E880" s="166" t="s">
        <v>128</v>
      </c>
      <c r="F880" s="166" t="s">
        <v>128</v>
      </c>
      <c r="G880" s="167" t="s">
        <v>2068</v>
      </c>
    </row>
    <row r="881" spans="2:7" x14ac:dyDescent="0.55000000000000004">
      <c r="B881" s="141" t="s">
        <v>1716</v>
      </c>
      <c r="C881" s="137" t="s">
        <v>2125</v>
      </c>
      <c r="D881" s="166" t="s">
        <v>1965</v>
      </c>
      <c r="E881" s="166" t="s">
        <v>128</v>
      </c>
      <c r="F881" s="166" t="s">
        <v>128</v>
      </c>
      <c r="G881" s="167" t="s">
        <v>2070</v>
      </c>
    </row>
    <row r="882" spans="2:7" x14ac:dyDescent="0.55000000000000004">
      <c r="B882" s="141" t="s">
        <v>1716</v>
      </c>
      <c r="C882" s="137" t="s">
        <v>2126</v>
      </c>
      <c r="D882" s="166" t="s">
        <v>1965</v>
      </c>
      <c r="E882" s="166" t="s">
        <v>128</v>
      </c>
      <c r="F882" s="166" t="s">
        <v>128</v>
      </c>
      <c r="G882" s="167" t="s">
        <v>2072</v>
      </c>
    </row>
    <row r="883" spans="2:7" x14ac:dyDescent="0.55000000000000004">
      <c r="B883" s="141" t="s">
        <v>1716</v>
      </c>
      <c r="C883" s="137" t="s">
        <v>2127</v>
      </c>
      <c r="D883" s="166" t="s">
        <v>1965</v>
      </c>
      <c r="E883" s="166" t="s">
        <v>128</v>
      </c>
      <c r="F883" s="166" t="s">
        <v>128</v>
      </c>
      <c r="G883" s="167" t="s">
        <v>2074</v>
      </c>
    </row>
    <row r="884" spans="2:7" x14ac:dyDescent="0.55000000000000004">
      <c r="B884" s="141" t="s">
        <v>1716</v>
      </c>
      <c r="C884" s="137" t="s">
        <v>2128</v>
      </c>
      <c r="D884" s="166" t="s">
        <v>1965</v>
      </c>
      <c r="E884" s="166" t="s">
        <v>128</v>
      </c>
      <c r="F884" s="166" t="s">
        <v>128</v>
      </c>
      <c r="G884" s="167" t="s">
        <v>2076</v>
      </c>
    </row>
    <row r="885" spans="2:7" x14ac:dyDescent="0.55000000000000004">
      <c r="B885" s="141" t="s">
        <v>1716</v>
      </c>
      <c r="C885" s="137" t="s">
        <v>2129</v>
      </c>
      <c r="D885" s="166" t="s">
        <v>1965</v>
      </c>
      <c r="E885" s="166" t="s">
        <v>128</v>
      </c>
      <c r="F885" s="166" t="s">
        <v>128</v>
      </c>
      <c r="G885" s="167" t="s">
        <v>1981</v>
      </c>
    </row>
    <row r="886" spans="2:7" x14ac:dyDescent="0.55000000000000004">
      <c r="B886" s="141" t="s">
        <v>1716</v>
      </c>
      <c r="C886" s="137" t="s">
        <v>2130</v>
      </c>
      <c r="D886" s="166" t="s">
        <v>1965</v>
      </c>
      <c r="E886" s="166" t="s">
        <v>128</v>
      </c>
      <c r="F886" s="166" t="s">
        <v>128</v>
      </c>
      <c r="G886" s="167" t="s">
        <v>2079</v>
      </c>
    </row>
    <row r="887" spans="2:7" x14ac:dyDescent="0.55000000000000004">
      <c r="B887" s="141" t="s">
        <v>1716</v>
      </c>
      <c r="C887" s="137" t="s">
        <v>2131</v>
      </c>
      <c r="D887" s="166" t="s">
        <v>1965</v>
      </c>
      <c r="E887" s="166" t="s">
        <v>128</v>
      </c>
      <c r="F887" s="166" t="s">
        <v>128</v>
      </c>
      <c r="G887" s="167" t="s">
        <v>2081</v>
      </c>
    </row>
    <row r="888" spans="2:7" x14ac:dyDescent="0.55000000000000004">
      <c r="B888" s="141" t="s">
        <v>1716</v>
      </c>
      <c r="C888" s="137" t="s">
        <v>2132</v>
      </c>
      <c r="D888" s="166" t="s">
        <v>1965</v>
      </c>
      <c r="E888" s="166" t="s">
        <v>128</v>
      </c>
      <c r="F888" s="166" t="s">
        <v>128</v>
      </c>
      <c r="G888" s="167" t="s">
        <v>2083</v>
      </c>
    </row>
    <row r="889" spans="2:7" x14ac:dyDescent="0.55000000000000004">
      <c r="B889" s="143" t="s">
        <v>1716</v>
      </c>
      <c r="C889" s="168" t="s">
        <v>2133</v>
      </c>
      <c r="D889" s="169" t="s">
        <v>1965</v>
      </c>
      <c r="E889" s="169" t="s">
        <v>128</v>
      </c>
      <c r="F889" s="169" t="s">
        <v>128</v>
      </c>
      <c r="G889" s="170" t="s">
        <v>2085</v>
      </c>
    </row>
    <row r="890" spans="2:7" x14ac:dyDescent="0.55000000000000004">
      <c r="B890" s="141" t="s">
        <v>1717</v>
      </c>
      <c r="C890" s="137" t="s">
        <v>2136</v>
      </c>
      <c r="D890" s="166" t="s">
        <v>2134</v>
      </c>
      <c r="E890" s="166" t="s">
        <v>128</v>
      </c>
      <c r="F890" s="166" t="s">
        <v>128</v>
      </c>
      <c r="G890" s="167" t="s">
        <v>2135</v>
      </c>
    </row>
    <row r="891" spans="2:7" x14ac:dyDescent="0.55000000000000004">
      <c r="B891" s="141" t="s">
        <v>1717</v>
      </c>
      <c r="C891" s="137" t="s">
        <v>2137</v>
      </c>
      <c r="D891" s="166" t="s">
        <v>2134</v>
      </c>
      <c r="E891" s="166" t="s">
        <v>128</v>
      </c>
      <c r="F891" s="166" t="s">
        <v>128</v>
      </c>
      <c r="G891" s="167" t="s">
        <v>2135</v>
      </c>
    </row>
    <row r="892" spans="2:7" x14ac:dyDescent="0.55000000000000004">
      <c r="B892" s="141" t="s">
        <v>1717</v>
      </c>
      <c r="C892" s="137" t="s">
        <v>2138</v>
      </c>
      <c r="D892" s="166" t="s">
        <v>2134</v>
      </c>
      <c r="E892" s="166" t="s">
        <v>128</v>
      </c>
      <c r="F892" s="166" t="s">
        <v>128</v>
      </c>
      <c r="G892" s="167" t="s">
        <v>2135</v>
      </c>
    </row>
    <row r="893" spans="2:7" x14ac:dyDescent="0.55000000000000004">
      <c r="B893" s="141" t="s">
        <v>1717</v>
      </c>
      <c r="C893" s="137" t="s">
        <v>2139</v>
      </c>
      <c r="D893" s="166" t="s">
        <v>2134</v>
      </c>
      <c r="E893" s="166" t="s">
        <v>128</v>
      </c>
      <c r="F893" s="166" t="s">
        <v>128</v>
      </c>
      <c r="G893" s="167" t="s">
        <v>2142</v>
      </c>
    </row>
    <row r="894" spans="2:7" x14ac:dyDescent="0.55000000000000004">
      <c r="B894" s="141" t="s">
        <v>1717</v>
      </c>
      <c r="C894" s="137" t="s">
        <v>2140</v>
      </c>
      <c r="D894" s="166" t="s">
        <v>2134</v>
      </c>
      <c r="E894" s="166" t="s">
        <v>128</v>
      </c>
      <c r="F894" s="166" t="s">
        <v>128</v>
      </c>
      <c r="G894" s="167" t="s">
        <v>2142</v>
      </c>
    </row>
    <row r="895" spans="2:7" x14ac:dyDescent="0.55000000000000004">
      <c r="B895" s="141" t="s">
        <v>1717</v>
      </c>
      <c r="C895" s="137" t="s">
        <v>2141</v>
      </c>
      <c r="D895" s="166" t="s">
        <v>2134</v>
      </c>
      <c r="E895" s="166" t="s">
        <v>128</v>
      </c>
      <c r="F895" s="166" t="s">
        <v>128</v>
      </c>
      <c r="G895" s="167" t="s">
        <v>2142</v>
      </c>
    </row>
    <row r="896" spans="2:7" x14ac:dyDescent="0.55000000000000004">
      <c r="B896" s="141" t="s">
        <v>1717</v>
      </c>
      <c r="C896" s="137" t="s">
        <v>2143</v>
      </c>
      <c r="D896" s="166" t="s">
        <v>2134</v>
      </c>
      <c r="E896" s="166" t="s">
        <v>128</v>
      </c>
      <c r="F896" s="166" t="s">
        <v>128</v>
      </c>
      <c r="G896" s="167" t="s">
        <v>2146</v>
      </c>
    </row>
    <row r="897" spans="2:7" x14ac:dyDescent="0.55000000000000004">
      <c r="B897" s="141" t="s">
        <v>1717</v>
      </c>
      <c r="C897" s="137" t="s">
        <v>2144</v>
      </c>
      <c r="D897" s="166" t="s">
        <v>2134</v>
      </c>
      <c r="E897" s="166" t="s">
        <v>128</v>
      </c>
      <c r="F897" s="166" t="s">
        <v>128</v>
      </c>
      <c r="G897" s="167" t="s">
        <v>2146</v>
      </c>
    </row>
    <row r="898" spans="2:7" x14ac:dyDescent="0.55000000000000004">
      <c r="B898" s="141" t="s">
        <v>1717</v>
      </c>
      <c r="C898" s="137" t="s">
        <v>2145</v>
      </c>
      <c r="D898" s="166" t="s">
        <v>2134</v>
      </c>
      <c r="E898" s="166" t="s">
        <v>128</v>
      </c>
      <c r="F898" s="166" t="s">
        <v>128</v>
      </c>
      <c r="G898" s="167" t="s">
        <v>2146</v>
      </c>
    </row>
    <row r="899" spans="2:7" x14ac:dyDescent="0.55000000000000004">
      <c r="B899" s="141" t="s">
        <v>1717</v>
      </c>
      <c r="C899" s="137" t="s">
        <v>2147</v>
      </c>
      <c r="D899" s="166" t="s">
        <v>2134</v>
      </c>
      <c r="E899" s="166" t="s">
        <v>128</v>
      </c>
      <c r="F899" s="166" t="s">
        <v>128</v>
      </c>
      <c r="G899" s="167" t="s">
        <v>393</v>
      </c>
    </row>
    <row r="900" spans="2:7" x14ac:dyDescent="0.55000000000000004">
      <c r="B900" s="141" t="s">
        <v>1717</v>
      </c>
      <c r="C900" s="137" t="s">
        <v>2148</v>
      </c>
      <c r="D900" s="166" t="s">
        <v>2134</v>
      </c>
      <c r="E900" s="166" t="s">
        <v>128</v>
      </c>
      <c r="F900" s="166" t="s">
        <v>128</v>
      </c>
      <c r="G900" s="167" t="s">
        <v>393</v>
      </c>
    </row>
    <row r="901" spans="2:7" x14ac:dyDescent="0.55000000000000004">
      <c r="B901" s="141" t="s">
        <v>1717</v>
      </c>
      <c r="C901" s="137" t="s">
        <v>2149</v>
      </c>
      <c r="D901" s="166" t="s">
        <v>2134</v>
      </c>
      <c r="E901" s="166" t="s">
        <v>128</v>
      </c>
      <c r="F901" s="166" t="s">
        <v>128</v>
      </c>
      <c r="G901" s="167" t="s">
        <v>393</v>
      </c>
    </row>
    <row r="902" spans="2:7" x14ac:dyDescent="0.55000000000000004">
      <c r="B902" s="141" t="s">
        <v>1717</v>
      </c>
      <c r="C902" s="137" t="s">
        <v>2150</v>
      </c>
      <c r="D902" s="166" t="s">
        <v>2134</v>
      </c>
      <c r="E902" s="166" t="s">
        <v>128</v>
      </c>
      <c r="F902" s="166" t="s">
        <v>128</v>
      </c>
      <c r="G902" s="167" t="s">
        <v>675</v>
      </c>
    </row>
    <row r="903" spans="2:7" x14ac:dyDescent="0.55000000000000004">
      <c r="B903" s="141" t="s">
        <v>1717</v>
      </c>
      <c r="C903" s="137" t="s">
        <v>2151</v>
      </c>
      <c r="D903" s="166" t="s">
        <v>2134</v>
      </c>
      <c r="E903" s="166" t="s">
        <v>128</v>
      </c>
      <c r="F903" s="166" t="s">
        <v>128</v>
      </c>
      <c r="G903" s="167" t="s">
        <v>675</v>
      </c>
    </row>
    <row r="904" spans="2:7" x14ac:dyDescent="0.55000000000000004">
      <c r="B904" s="141" t="s">
        <v>1717</v>
      </c>
      <c r="C904" s="137" t="s">
        <v>2152</v>
      </c>
      <c r="D904" s="166" t="s">
        <v>2134</v>
      </c>
      <c r="E904" s="166" t="s">
        <v>128</v>
      </c>
      <c r="F904" s="166" t="s">
        <v>128</v>
      </c>
      <c r="G904" s="167" t="s">
        <v>675</v>
      </c>
    </row>
    <row r="905" spans="2:7" x14ac:dyDescent="0.55000000000000004">
      <c r="B905" s="141" t="s">
        <v>1717</v>
      </c>
      <c r="C905" s="137" t="s">
        <v>2153</v>
      </c>
      <c r="D905" s="166" t="s">
        <v>2134</v>
      </c>
      <c r="E905" s="166" t="s">
        <v>128</v>
      </c>
      <c r="F905" s="166" t="s">
        <v>128</v>
      </c>
      <c r="G905" s="167" t="s">
        <v>399</v>
      </c>
    </row>
    <row r="906" spans="2:7" x14ac:dyDescent="0.55000000000000004">
      <c r="B906" s="141" t="s">
        <v>1717</v>
      </c>
      <c r="C906" s="137" t="s">
        <v>2154</v>
      </c>
      <c r="D906" s="166" t="s">
        <v>2134</v>
      </c>
      <c r="E906" s="166" t="s">
        <v>128</v>
      </c>
      <c r="F906" s="166" t="s">
        <v>128</v>
      </c>
      <c r="G906" s="167" t="s">
        <v>399</v>
      </c>
    </row>
    <row r="907" spans="2:7" x14ac:dyDescent="0.55000000000000004">
      <c r="B907" s="141" t="s">
        <v>1717</v>
      </c>
      <c r="C907" s="137" t="s">
        <v>2155</v>
      </c>
      <c r="D907" s="166" t="s">
        <v>2134</v>
      </c>
      <c r="E907" s="166" t="s">
        <v>128</v>
      </c>
      <c r="F907" s="166" t="s">
        <v>128</v>
      </c>
      <c r="G907" s="167" t="s">
        <v>399</v>
      </c>
    </row>
    <row r="908" spans="2:7" x14ac:dyDescent="0.55000000000000004">
      <c r="B908" s="141" t="s">
        <v>1717</v>
      </c>
      <c r="C908" s="137" t="s">
        <v>2156</v>
      </c>
      <c r="D908" s="166" t="s">
        <v>2134</v>
      </c>
      <c r="E908" s="166" t="s">
        <v>128</v>
      </c>
      <c r="F908" s="166" t="s">
        <v>128</v>
      </c>
      <c r="G908" s="167" t="s">
        <v>2159</v>
      </c>
    </row>
    <row r="909" spans="2:7" x14ac:dyDescent="0.55000000000000004">
      <c r="B909" s="141" t="s">
        <v>1717</v>
      </c>
      <c r="C909" s="137" t="s">
        <v>2157</v>
      </c>
      <c r="D909" s="166" t="s">
        <v>2134</v>
      </c>
      <c r="E909" s="166" t="s">
        <v>128</v>
      </c>
      <c r="F909" s="166" t="s">
        <v>128</v>
      </c>
      <c r="G909" s="167" t="s">
        <v>2159</v>
      </c>
    </row>
    <row r="910" spans="2:7" x14ac:dyDescent="0.55000000000000004">
      <c r="B910" s="141" t="s">
        <v>1717</v>
      </c>
      <c r="C910" s="137" t="s">
        <v>2158</v>
      </c>
      <c r="D910" s="166" t="s">
        <v>2134</v>
      </c>
      <c r="E910" s="166" t="s">
        <v>128</v>
      </c>
      <c r="F910" s="166" t="s">
        <v>128</v>
      </c>
      <c r="G910" s="167" t="s">
        <v>2159</v>
      </c>
    </row>
    <row r="911" spans="2:7" x14ac:dyDescent="0.55000000000000004">
      <c r="B911" s="141" t="s">
        <v>1717</v>
      </c>
      <c r="C911" s="137" t="s">
        <v>2160</v>
      </c>
      <c r="D911" s="166" t="s">
        <v>2134</v>
      </c>
      <c r="E911" s="166" t="s">
        <v>128</v>
      </c>
      <c r="F911" s="166" t="s">
        <v>128</v>
      </c>
      <c r="G911" s="167" t="s">
        <v>403</v>
      </c>
    </row>
    <row r="912" spans="2:7" x14ac:dyDescent="0.55000000000000004">
      <c r="B912" s="141" t="s">
        <v>1717</v>
      </c>
      <c r="C912" s="137" t="s">
        <v>2161</v>
      </c>
      <c r="D912" s="166" t="s">
        <v>2134</v>
      </c>
      <c r="E912" s="166" t="s">
        <v>128</v>
      </c>
      <c r="F912" s="166" t="s">
        <v>128</v>
      </c>
      <c r="G912" s="167" t="s">
        <v>403</v>
      </c>
    </row>
    <row r="913" spans="2:7" x14ac:dyDescent="0.55000000000000004">
      <c r="B913" s="141" t="s">
        <v>1717</v>
      </c>
      <c r="C913" s="137" t="s">
        <v>2162</v>
      </c>
      <c r="D913" s="166" t="s">
        <v>2134</v>
      </c>
      <c r="E913" s="166" t="s">
        <v>128</v>
      </c>
      <c r="F913" s="166" t="s">
        <v>128</v>
      </c>
      <c r="G913" s="167" t="s">
        <v>403</v>
      </c>
    </row>
    <row r="914" spans="2:7" x14ac:dyDescent="0.55000000000000004">
      <c r="B914" s="141" t="s">
        <v>1717</v>
      </c>
      <c r="C914" s="137" t="s">
        <v>2163</v>
      </c>
      <c r="D914" s="166" t="s">
        <v>2134</v>
      </c>
      <c r="E914" s="166" t="s">
        <v>128</v>
      </c>
      <c r="F914" s="166" t="s">
        <v>128</v>
      </c>
      <c r="G914" s="167" t="s">
        <v>406</v>
      </c>
    </row>
    <row r="915" spans="2:7" x14ac:dyDescent="0.55000000000000004">
      <c r="B915" s="141" t="s">
        <v>1717</v>
      </c>
      <c r="C915" s="137" t="s">
        <v>2164</v>
      </c>
      <c r="D915" s="166" t="s">
        <v>2134</v>
      </c>
      <c r="E915" s="166" t="s">
        <v>128</v>
      </c>
      <c r="F915" s="166" t="s">
        <v>128</v>
      </c>
      <c r="G915" s="167" t="s">
        <v>406</v>
      </c>
    </row>
    <row r="916" spans="2:7" x14ac:dyDescent="0.55000000000000004">
      <c r="B916" s="141" t="s">
        <v>1717</v>
      </c>
      <c r="C916" s="137" t="s">
        <v>2165</v>
      </c>
      <c r="D916" s="166" t="s">
        <v>2134</v>
      </c>
      <c r="E916" s="166" t="s">
        <v>128</v>
      </c>
      <c r="F916" s="166" t="s">
        <v>128</v>
      </c>
      <c r="G916" s="167" t="s">
        <v>406</v>
      </c>
    </row>
    <row r="917" spans="2:7" x14ac:dyDescent="0.55000000000000004">
      <c r="B917" s="141" t="s">
        <v>1717</v>
      </c>
      <c r="C917" s="137" t="s">
        <v>2166</v>
      </c>
      <c r="D917" s="166" t="s">
        <v>2134</v>
      </c>
      <c r="E917" s="166" t="s">
        <v>128</v>
      </c>
      <c r="F917" s="166" t="s">
        <v>128</v>
      </c>
      <c r="G917" s="167" t="s">
        <v>2169</v>
      </c>
    </row>
    <row r="918" spans="2:7" x14ac:dyDescent="0.55000000000000004">
      <c r="B918" s="141" t="s">
        <v>1717</v>
      </c>
      <c r="C918" s="137" t="s">
        <v>2167</v>
      </c>
      <c r="D918" s="166" t="s">
        <v>2134</v>
      </c>
      <c r="E918" s="166" t="s">
        <v>128</v>
      </c>
      <c r="F918" s="166" t="s">
        <v>128</v>
      </c>
      <c r="G918" s="167" t="s">
        <v>2169</v>
      </c>
    </row>
    <row r="919" spans="2:7" x14ac:dyDescent="0.55000000000000004">
      <c r="B919" s="141" t="s">
        <v>1717</v>
      </c>
      <c r="C919" s="137" t="s">
        <v>2168</v>
      </c>
      <c r="D919" s="166" t="s">
        <v>2134</v>
      </c>
      <c r="E919" s="166" t="s">
        <v>128</v>
      </c>
      <c r="F919" s="166" t="s">
        <v>128</v>
      </c>
      <c r="G919" s="167" t="s">
        <v>2169</v>
      </c>
    </row>
    <row r="920" spans="2:7" x14ac:dyDescent="0.55000000000000004">
      <c r="B920" s="141" t="s">
        <v>1717</v>
      </c>
      <c r="C920" s="137" t="s">
        <v>2170</v>
      </c>
      <c r="D920" s="166" t="s">
        <v>2134</v>
      </c>
      <c r="E920" s="166" t="s">
        <v>128</v>
      </c>
      <c r="F920" s="166" t="s">
        <v>128</v>
      </c>
      <c r="G920" s="167" t="s">
        <v>2173</v>
      </c>
    </row>
    <row r="921" spans="2:7" x14ac:dyDescent="0.55000000000000004">
      <c r="B921" s="141" t="s">
        <v>1717</v>
      </c>
      <c r="C921" s="137" t="s">
        <v>2171</v>
      </c>
      <c r="D921" s="166" t="s">
        <v>2134</v>
      </c>
      <c r="E921" s="166" t="s">
        <v>128</v>
      </c>
      <c r="F921" s="166" t="s">
        <v>128</v>
      </c>
      <c r="G921" s="167" t="s">
        <v>2173</v>
      </c>
    </row>
    <row r="922" spans="2:7" x14ac:dyDescent="0.55000000000000004">
      <c r="B922" s="141" t="s">
        <v>1717</v>
      </c>
      <c r="C922" s="137" t="s">
        <v>2172</v>
      </c>
      <c r="D922" s="166" t="s">
        <v>2134</v>
      </c>
      <c r="E922" s="166" t="s">
        <v>128</v>
      </c>
      <c r="F922" s="166" t="s">
        <v>128</v>
      </c>
      <c r="G922" s="167" t="s">
        <v>2173</v>
      </c>
    </row>
    <row r="923" spans="2:7" x14ac:dyDescent="0.55000000000000004">
      <c r="B923" s="141" t="s">
        <v>1717</v>
      </c>
      <c r="C923" s="137" t="s">
        <v>2174</v>
      </c>
      <c r="D923" s="166" t="s">
        <v>2134</v>
      </c>
      <c r="E923" s="166" t="s">
        <v>128</v>
      </c>
      <c r="F923" s="166" t="s">
        <v>128</v>
      </c>
      <c r="G923" s="167" t="s">
        <v>681</v>
      </c>
    </row>
    <row r="924" spans="2:7" x14ac:dyDescent="0.55000000000000004">
      <c r="B924" s="141" t="s">
        <v>1717</v>
      </c>
      <c r="C924" s="137" t="s">
        <v>2175</v>
      </c>
      <c r="D924" s="166" t="s">
        <v>2134</v>
      </c>
      <c r="E924" s="166" t="s">
        <v>128</v>
      </c>
      <c r="F924" s="166" t="s">
        <v>128</v>
      </c>
      <c r="G924" s="167" t="s">
        <v>681</v>
      </c>
    </row>
    <row r="925" spans="2:7" x14ac:dyDescent="0.55000000000000004">
      <c r="B925" s="141" t="s">
        <v>1717</v>
      </c>
      <c r="C925" s="137" t="s">
        <v>2176</v>
      </c>
      <c r="D925" s="166" t="s">
        <v>2134</v>
      </c>
      <c r="E925" s="166" t="s">
        <v>128</v>
      </c>
      <c r="F925" s="166" t="s">
        <v>128</v>
      </c>
      <c r="G925" s="167" t="s">
        <v>681</v>
      </c>
    </row>
    <row r="926" spans="2:7" x14ac:dyDescent="0.55000000000000004">
      <c r="B926" s="141" t="s">
        <v>1717</v>
      </c>
      <c r="C926" s="137" t="s">
        <v>2177</v>
      </c>
      <c r="D926" s="166" t="s">
        <v>2134</v>
      </c>
      <c r="E926" s="166" t="s">
        <v>128</v>
      </c>
      <c r="F926" s="166" t="s">
        <v>128</v>
      </c>
      <c r="G926" s="167" t="s">
        <v>2180</v>
      </c>
    </row>
    <row r="927" spans="2:7" x14ac:dyDescent="0.55000000000000004">
      <c r="B927" s="141" t="s">
        <v>1717</v>
      </c>
      <c r="C927" s="137" t="s">
        <v>2178</v>
      </c>
      <c r="D927" s="166" t="s">
        <v>2134</v>
      </c>
      <c r="E927" s="166" t="s">
        <v>128</v>
      </c>
      <c r="F927" s="166" t="s">
        <v>128</v>
      </c>
      <c r="G927" s="167" t="s">
        <v>2180</v>
      </c>
    </row>
    <row r="928" spans="2:7" x14ac:dyDescent="0.55000000000000004">
      <c r="B928" s="141" t="s">
        <v>1717</v>
      </c>
      <c r="C928" s="137" t="s">
        <v>2179</v>
      </c>
      <c r="D928" s="166" t="s">
        <v>2134</v>
      </c>
      <c r="E928" s="166" t="s">
        <v>128</v>
      </c>
      <c r="F928" s="166" t="s">
        <v>128</v>
      </c>
      <c r="G928" s="167" t="s">
        <v>2180</v>
      </c>
    </row>
    <row r="929" spans="2:7" x14ac:dyDescent="0.55000000000000004">
      <c r="B929" s="141" t="s">
        <v>1717</v>
      </c>
      <c r="C929" s="137" t="s">
        <v>2181</v>
      </c>
      <c r="D929" s="166" t="s">
        <v>2134</v>
      </c>
      <c r="E929" s="166" t="s">
        <v>128</v>
      </c>
      <c r="F929" s="166" t="s">
        <v>128</v>
      </c>
      <c r="G929" s="167" t="s">
        <v>683</v>
      </c>
    </row>
    <row r="930" spans="2:7" x14ac:dyDescent="0.55000000000000004">
      <c r="B930" s="141" t="s">
        <v>1717</v>
      </c>
      <c r="C930" s="137" t="s">
        <v>2182</v>
      </c>
      <c r="D930" s="166" t="s">
        <v>2134</v>
      </c>
      <c r="E930" s="166" t="s">
        <v>128</v>
      </c>
      <c r="F930" s="166" t="s">
        <v>128</v>
      </c>
      <c r="G930" s="167" t="s">
        <v>683</v>
      </c>
    </row>
    <row r="931" spans="2:7" x14ac:dyDescent="0.55000000000000004">
      <c r="B931" s="141" t="s">
        <v>1717</v>
      </c>
      <c r="C931" s="137" t="s">
        <v>2183</v>
      </c>
      <c r="D931" s="166" t="s">
        <v>2134</v>
      </c>
      <c r="E931" s="166" t="s">
        <v>128</v>
      </c>
      <c r="F931" s="166" t="s">
        <v>128</v>
      </c>
      <c r="G931" s="167" t="s">
        <v>683</v>
      </c>
    </row>
    <row r="932" spans="2:7" x14ac:dyDescent="0.55000000000000004">
      <c r="B932" s="141" t="s">
        <v>1717</v>
      </c>
      <c r="C932" s="137" t="s">
        <v>2184</v>
      </c>
      <c r="D932" s="166" t="s">
        <v>2134</v>
      </c>
      <c r="E932" s="166" t="s">
        <v>128</v>
      </c>
      <c r="F932" s="166" t="s">
        <v>128</v>
      </c>
      <c r="G932" s="167" t="s">
        <v>2187</v>
      </c>
    </row>
    <row r="933" spans="2:7" x14ac:dyDescent="0.55000000000000004">
      <c r="B933" s="141" t="s">
        <v>1717</v>
      </c>
      <c r="C933" s="137" t="s">
        <v>2185</v>
      </c>
      <c r="D933" s="166" t="s">
        <v>2134</v>
      </c>
      <c r="E933" s="166" t="s">
        <v>128</v>
      </c>
      <c r="F933" s="166" t="s">
        <v>128</v>
      </c>
      <c r="G933" s="167" t="s">
        <v>2187</v>
      </c>
    </row>
    <row r="934" spans="2:7" x14ac:dyDescent="0.55000000000000004">
      <c r="B934" s="141" t="s">
        <v>1717</v>
      </c>
      <c r="C934" s="137" t="s">
        <v>2186</v>
      </c>
      <c r="D934" s="166" t="s">
        <v>2134</v>
      </c>
      <c r="E934" s="166" t="s">
        <v>128</v>
      </c>
      <c r="F934" s="166" t="s">
        <v>128</v>
      </c>
      <c r="G934" s="167" t="s">
        <v>2187</v>
      </c>
    </row>
    <row r="935" spans="2:7" x14ac:dyDescent="0.55000000000000004">
      <c r="B935" s="141" t="s">
        <v>1717</v>
      </c>
      <c r="C935" s="137" t="s">
        <v>2188</v>
      </c>
      <c r="D935" s="166" t="s">
        <v>2134</v>
      </c>
      <c r="E935" s="166" t="s">
        <v>128</v>
      </c>
      <c r="F935" s="166" t="s">
        <v>128</v>
      </c>
      <c r="G935" s="167" t="s">
        <v>2191</v>
      </c>
    </row>
    <row r="936" spans="2:7" x14ac:dyDescent="0.55000000000000004">
      <c r="B936" s="141" t="s">
        <v>1717</v>
      </c>
      <c r="C936" s="137" t="s">
        <v>2189</v>
      </c>
      <c r="D936" s="166" t="s">
        <v>2134</v>
      </c>
      <c r="E936" s="166" t="s">
        <v>128</v>
      </c>
      <c r="F936" s="166" t="s">
        <v>128</v>
      </c>
      <c r="G936" s="167" t="s">
        <v>2191</v>
      </c>
    </row>
    <row r="937" spans="2:7" x14ac:dyDescent="0.55000000000000004">
      <c r="B937" s="141" t="s">
        <v>1717</v>
      </c>
      <c r="C937" s="137" t="s">
        <v>2190</v>
      </c>
      <c r="D937" s="166" t="s">
        <v>2134</v>
      </c>
      <c r="E937" s="166" t="s">
        <v>128</v>
      </c>
      <c r="F937" s="166" t="s">
        <v>128</v>
      </c>
      <c r="G937" s="167" t="s">
        <v>2191</v>
      </c>
    </row>
    <row r="938" spans="2:7" x14ac:dyDescent="0.55000000000000004">
      <c r="B938" s="141" t="s">
        <v>1717</v>
      </c>
      <c r="C938" s="137" t="s">
        <v>2192</v>
      </c>
      <c r="D938" s="166" t="s">
        <v>2134</v>
      </c>
      <c r="E938" s="166" t="s">
        <v>128</v>
      </c>
      <c r="F938" s="166" t="s">
        <v>128</v>
      </c>
      <c r="G938" s="167" t="s">
        <v>2195</v>
      </c>
    </row>
    <row r="939" spans="2:7" x14ac:dyDescent="0.55000000000000004">
      <c r="B939" s="141" t="s">
        <v>1717</v>
      </c>
      <c r="C939" s="137" t="s">
        <v>2193</v>
      </c>
      <c r="D939" s="166" t="s">
        <v>2134</v>
      </c>
      <c r="E939" s="166" t="s">
        <v>128</v>
      </c>
      <c r="F939" s="166" t="s">
        <v>128</v>
      </c>
      <c r="G939" s="167" t="s">
        <v>2195</v>
      </c>
    </row>
    <row r="940" spans="2:7" x14ac:dyDescent="0.55000000000000004">
      <c r="B940" s="141" t="s">
        <v>1717</v>
      </c>
      <c r="C940" s="137" t="s">
        <v>2194</v>
      </c>
      <c r="D940" s="166" t="s">
        <v>2134</v>
      </c>
      <c r="E940" s="166" t="s">
        <v>128</v>
      </c>
      <c r="F940" s="166" t="s">
        <v>128</v>
      </c>
      <c r="G940" s="167" t="s">
        <v>2195</v>
      </c>
    </row>
    <row r="941" spans="2:7" x14ac:dyDescent="0.55000000000000004">
      <c r="B941" s="141" t="s">
        <v>1717</v>
      </c>
      <c r="C941" s="137" t="s">
        <v>2196</v>
      </c>
      <c r="D941" s="166" t="s">
        <v>2134</v>
      </c>
      <c r="E941" s="166" t="s">
        <v>128</v>
      </c>
      <c r="F941" s="166" t="s">
        <v>128</v>
      </c>
      <c r="G941" s="167" t="s">
        <v>2199</v>
      </c>
    </row>
    <row r="942" spans="2:7" x14ac:dyDescent="0.55000000000000004">
      <c r="B942" s="141" t="s">
        <v>1717</v>
      </c>
      <c r="C942" s="137" t="s">
        <v>2197</v>
      </c>
      <c r="D942" s="166" t="s">
        <v>2134</v>
      </c>
      <c r="E942" s="166" t="s">
        <v>128</v>
      </c>
      <c r="F942" s="166" t="s">
        <v>128</v>
      </c>
      <c r="G942" s="167" t="s">
        <v>2199</v>
      </c>
    </row>
    <row r="943" spans="2:7" x14ac:dyDescent="0.55000000000000004">
      <c r="B943" s="141" t="s">
        <v>1717</v>
      </c>
      <c r="C943" s="137" t="s">
        <v>2198</v>
      </c>
      <c r="D943" s="166" t="s">
        <v>2134</v>
      </c>
      <c r="E943" s="166" t="s">
        <v>128</v>
      </c>
      <c r="F943" s="166" t="s">
        <v>128</v>
      </c>
      <c r="G943" s="167" t="s">
        <v>2199</v>
      </c>
    </row>
    <row r="944" spans="2:7" x14ac:dyDescent="0.55000000000000004">
      <c r="B944" s="141" t="s">
        <v>1717</v>
      </c>
      <c r="C944" s="137" t="s">
        <v>2200</v>
      </c>
      <c r="D944" s="166" t="s">
        <v>2134</v>
      </c>
      <c r="E944" s="166" t="s">
        <v>128</v>
      </c>
      <c r="F944" s="166" t="s">
        <v>128</v>
      </c>
      <c r="G944" s="167" t="s">
        <v>2206</v>
      </c>
    </row>
    <row r="945" spans="2:7" x14ac:dyDescent="0.55000000000000004">
      <c r="B945" s="141" t="s">
        <v>1717</v>
      </c>
      <c r="C945" s="137" t="s">
        <v>2201</v>
      </c>
      <c r="D945" s="166" t="s">
        <v>2134</v>
      </c>
      <c r="E945" s="166" t="s">
        <v>128</v>
      </c>
      <c r="F945" s="166" t="s">
        <v>128</v>
      </c>
      <c r="G945" s="167" t="s">
        <v>2206</v>
      </c>
    </row>
    <row r="946" spans="2:7" x14ac:dyDescent="0.55000000000000004">
      <c r="B946" s="141" t="s">
        <v>1717</v>
      </c>
      <c r="C946" s="137" t="s">
        <v>2202</v>
      </c>
      <c r="D946" s="166" t="s">
        <v>2134</v>
      </c>
      <c r="E946" s="166" t="s">
        <v>128</v>
      </c>
      <c r="F946" s="166" t="s">
        <v>128</v>
      </c>
      <c r="G946" s="167" t="s">
        <v>2206</v>
      </c>
    </row>
    <row r="947" spans="2:7" x14ac:dyDescent="0.55000000000000004">
      <c r="B947" s="141" t="s">
        <v>1717</v>
      </c>
      <c r="C947" s="137" t="s">
        <v>2203</v>
      </c>
      <c r="D947" s="166" t="s">
        <v>2134</v>
      </c>
      <c r="E947" s="166" t="s">
        <v>128</v>
      </c>
      <c r="F947" s="166" t="s">
        <v>128</v>
      </c>
      <c r="G947" s="167" t="s">
        <v>2207</v>
      </c>
    </row>
    <row r="948" spans="2:7" x14ac:dyDescent="0.55000000000000004">
      <c r="B948" s="141" t="s">
        <v>1717</v>
      </c>
      <c r="C948" s="137" t="s">
        <v>2204</v>
      </c>
      <c r="D948" s="166" t="s">
        <v>2134</v>
      </c>
      <c r="E948" s="166" t="s">
        <v>128</v>
      </c>
      <c r="F948" s="166" t="s">
        <v>128</v>
      </c>
      <c r="G948" s="167" t="s">
        <v>2207</v>
      </c>
    </row>
    <row r="949" spans="2:7" x14ac:dyDescent="0.55000000000000004">
      <c r="B949" s="141" t="s">
        <v>1717</v>
      </c>
      <c r="C949" s="137" t="s">
        <v>2205</v>
      </c>
      <c r="D949" s="166" t="s">
        <v>2134</v>
      </c>
      <c r="E949" s="166" t="s">
        <v>128</v>
      </c>
      <c r="F949" s="166" t="s">
        <v>128</v>
      </c>
      <c r="G949" s="167" t="s">
        <v>2207</v>
      </c>
    </row>
    <row r="950" spans="2:7" x14ac:dyDescent="0.55000000000000004">
      <c r="B950" s="144" t="s">
        <v>1718</v>
      </c>
      <c r="C950" s="134" t="s">
        <v>898</v>
      </c>
      <c r="D950" s="108" t="s">
        <v>899</v>
      </c>
      <c r="E950" s="108" t="s">
        <v>128</v>
      </c>
      <c r="F950" s="108" t="s">
        <v>128</v>
      </c>
      <c r="G950" s="109" t="s">
        <v>900</v>
      </c>
    </row>
    <row r="951" spans="2:7" x14ac:dyDescent="0.55000000000000004">
      <c r="B951" s="141" t="s">
        <v>1718</v>
      </c>
      <c r="C951" s="133" t="s">
        <v>901</v>
      </c>
      <c r="D951" s="110" t="s">
        <v>899</v>
      </c>
      <c r="E951" s="110" t="s">
        <v>128</v>
      </c>
      <c r="F951" s="110" t="s">
        <v>128</v>
      </c>
      <c r="G951" s="111" t="s">
        <v>900</v>
      </c>
    </row>
    <row r="952" spans="2:7" x14ac:dyDescent="0.55000000000000004">
      <c r="B952" s="141" t="s">
        <v>1718</v>
      </c>
      <c r="C952" s="133" t="s">
        <v>902</v>
      </c>
      <c r="D952" s="110" t="s">
        <v>899</v>
      </c>
      <c r="E952" s="110" t="s">
        <v>128</v>
      </c>
      <c r="F952" s="110" t="s">
        <v>128</v>
      </c>
      <c r="G952" s="111" t="s">
        <v>903</v>
      </c>
    </row>
    <row r="953" spans="2:7" x14ac:dyDescent="0.55000000000000004">
      <c r="B953" s="141" t="s">
        <v>1718</v>
      </c>
      <c r="C953" s="133" t="s">
        <v>904</v>
      </c>
      <c r="D953" s="110" t="s">
        <v>899</v>
      </c>
      <c r="E953" s="110" t="s">
        <v>128</v>
      </c>
      <c r="F953" s="110" t="s">
        <v>128</v>
      </c>
      <c r="G953" s="111" t="s">
        <v>903</v>
      </c>
    </row>
    <row r="954" spans="2:7" x14ac:dyDescent="0.55000000000000004">
      <c r="B954" s="141" t="s">
        <v>1718</v>
      </c>
      <c r="C954" s="133" t="s">
        <v>905</v>
      </c>
      <c r="D954" s="110" t="s">
        <v>899</v>
      </c>
      <c r="E954" s="110" t="s">
        <v>128</v>
      </c>
      <c r="F954" s="110" t="s">
        <v>128</v>
      </c>
      <c r="G954" s="111" t="s">
        <v>75</v>
      </c>
    </row>
    <row r="955" spans="2:7" x14ac:dyDescent="0.55000000000000004">
      <c r="B955" s="141" t="s">
        <v>1718</v>
      </c>
      <c r="C955" s="133" t="s">
        <v>906</v>
      </c>
      <c r="D955" s="110" t="s">
        <v>899</v>
      </c>
      <c r="E955" s="110" t="s">
        <v>128</v>
      </c>
      <c r="F955" s="110" t="s">
        <v>128</v>
      </c>
      <c r="G955" s="111" t="s">
        <v>75</v>
      </c>
    </row>
    <row r="956" spans="2:7" x14ac:dyDescent="0.55000000000000004">
      <c r="B956" s="141" t="s">
        <v>1718</v>
      </c>
      <c r="C956" s="133" t="s">
        <v>907</v>
      </c>
      <c r="D956" s="110" t="s">
        <v>899</v>
      </c>
      <c r="E956" s="110" t="s">
        <v>128</v>
      </c>
      <c r="F956" s="110" t="s">
        <v>128</v>
      </c>
      <c r="G956" s="111" t="s">
        <v>908</v>
      </c>
    </row>
    <row r="957" spans="2:7" x14ac:dyDescent="0.55000000000000004">
      <c r="B957" s="141" t="s">
        <v>1718</v>
      </c>
      <c r="C957" s="133" t="s">
        <v>909</v>
      </c>
      <c r="D957" s="110" t="s">
        <v>899</v>
      </c>
      <c r="E957" s="110" t="s">
        <v>128</v>
      </c>
      <c r="F957" s="110" t="s">
        <v>128</v>
      </c>
      <c r="G957" s="111" t="s">
        <v>908</v>
      </c>
    </row>
    <row r="958" spans="2:7" x14ac:dyDescent="0.55000000000000004">
      <c r="B958" s="141" t="s">
        <v>1718</v>
      </c>
      <c r="C958" s="133" t="s">
        <v>910</v>
      </c>
      <c r="D958" s="110" t="s">
        <v>899</v>
      </c>
      <c r="E958" s="110" t="s">
        <v>128</v>
      </c>
      <c r="F958" s="110" t="s">
        <v>128</v>
      </c>
      <c r="G958" s="111" t="s">
        <v>77</v>
      </c>
    </row>
    <row r="959" spans="2:7" x14ac:dyDescent="0.55000000000000004">
      <c r="B959" s="141" t="s">
        <v>1718</v>
      </c>
      <c r="C959" s="133" t="s">
        <v>911</v>
      </c>
      <c r="D959" s="110" t="s">
        <v>899</v>
      </c>
      <c r="E959" s="110" t="s">
        <v>128</v>
      </c>
      <c r="F959" s="110" t="s">
        <v>128</v>
      </c>
      <c r="G959" s="111" t="s">
        <v>77</v>
      </c>
    </row>
    <row r="960" spans="2:7" x14ac:dyDescent="0.55000000000000004">
      <c r="B960" s="141" t="s">
        <v>1718</v>
      </c>
      <c r="C960" s="133" t="s">
        <v>912</v>
      </c>
      <c r="D960" s="110" t="s">
        <v>899</v>
      </c>
      <c r="E960" s="110" t="s">
        <v>128</v>
      </c>
      <c r="F960" s="110" t="s">
        <v>128</v>
      </c>
      <c r="G960" s="111" t="s">
        <v>913</v>
      </c>
    </row>
    <row r="961" spans="2:7" x14ac:dyDescent="0.55000000000000004">
      <c r="B961" s="141" t="s">
        <v>1718</v>
      </c>
      <c r="C961" s="133" t="s">
        <v>914</v>
      </c>
      <c r="D961" s="110" t="s">
        <v>899</v>
      </c>
      <c r="E961" s="110" t="s">
        <v>128</v>
      </c>
      <c r="F961" s="110" t="s">
        <v>128</v>
      </c>
      <c r="G961" s="111" t="s">
        <v>913</v>
      </c>
    </row>
    <row r="962" spans="2:7" x14ac:dyDescent="0.55000000000000004">
      <c r="B962" s="141" t="s">
        <v>1718</v>
      </c>
      <c r="C962" s="133" t="s">
        <v>915</v>
      </c>
      <c r="D962" s="110" t="s">
        <v>899</v>
      </c>
      <c r="E962" s="110" t="s">
        <v>128</v>
      </c>
      <c r="F962" s="110" t="s">
        <v>128</v>
      </c>
      <c r="G962" s="111" t="s">
        <v>79</v>
      </c>
    </row>
    <row r="963" spans="2:7" x14ac:dyDescent="0.55000000000000004">
      <c r="B963" s="141" t="s">
        <v>1718</v>
      </c>
      <c r="C963" s="133" t="s">
        <v>916</v>
      </c>
      <c r="D963" s="110" t="s">
        <v>899</v>
      </c>
      <c r="E963" s="110" t="s">
        <v>128</v>
      </c>
      <c r="F963" s="110" t="s">
        <v>128</v>
      </c>
      <c r="G963" s="111" t="s">
        <v>79</v>
      </c>
    </row>
    <row r="964" spans="2:7" x14ac:dyDescent="0.55000000000000004">
      <c r="B964" s="141" t="s">
        <v>1718</v>
      </c>
      <c r="C964" s="133" t="s">
        <v>917</v>
      </c>
      <c r="D964" s="110" t="s">
        <v>899</v>
      </c>
      <c r="E964" s="110" t="s">
        <v>128</v>
      </c>
      <c r="F964" s="110" t="s">
        <v>128</v>
      </c>
      <c r="G964" s="111" t="s">
        <v>918</v>
      </c>
    </row>
    <row r="965" spans="2:7" x14ac:dyDescent="0.55000000000000004">
      <c r="B965" s="141" t="s">
        <v>1718</v>
      </c>
      <c r="C965" s="133" t="s">
        <v>919</v>
      </c>
      <c r="D965" s="110" t="s">
        <v>899</v>
      </c>
      <c r="E965" s="110" t="s">
        <v>128</v>
      </c>
      <c r="F965" s="110" t="s">
        <v>128</v>
      </c>
      <c r="G965" s="111" t="s">
        <v>918</v>
      </c>
    </row>
    <row r="966" spans="2:7" x14ac:dyDescent="0.55000000000000004">
      <c r="B966" s="141" t="s">
        <v>1718</v>
      </c>
      <c r="C966" s="133" t="s">
        <v>920</v>
      </c>
      <c r="D966" s="110" t="s">
        <v>899</v>
      </c>
      <c r="E966" s="110" t="s">
        <v>128</v>
      </c>
      <c r="F966" s="110" t="s">
        <v>128</v>
      </c>
      <c r="G966" s="111" t="s">
        <v>623</v>
      </c>
    </row>
    <row r="967" spans="2:7" x14ac:dyDescent="0.55000000000000004">
      <c r="B967" s="143" t="s">
        <v>1718</v>
      </c>
      <c r="C967" s="135" t="s">
        <v>921</v>
      </c>
      <c r="D967" s="112" t="s">
        <v>899</v>
      </c>
      <c r="E967" s="112" t="s">
        <v>128</v>
      </c>
      <c r="F967" s="112" t="s">
        <v>128</v>
      </c>
      <c r="G967" s="113" t="s">
        <v>623</v>
      </c>
    </row>
    <row r="968" spans="2:7" x14ac:dyDescent="0.55000000000000004">
      <c r="B968" s="143" t="s">
        <v>1719</v>
      </c>
      <c r="C968" s="171" t="s">
        <v>922</v>
      </c>
      <c r="D968" s="172" t="s">
        <v>2208</v>
      </c>
      <c r="E968" s="172" t="s">
        <v>128</v>
      </c>
      <c r="F968" s="172" t="s">
        <v>128</v>
      </c>
      <c r="G968" s="173" t="s">
        <v>128</v>
      </c>
    </row>
    <row r="969" spans="2:7" ht="24.6" x14ac:dyDescent="0.55000000000000004">
      <c r="B969" s="144" t="s">
        <v>1720</v>
      </c>
      <c r="C969" s="134" t="s">
        <v>923</v>
      </c>
      <c r="D969" s="108" t="s">
        <v>924</v>
      </c>
      <c r="E969" s="108" t="s">
        <v>128</v>
      </c>
      <c r="F969" s="108" t="s">
        <v>128</v>
      </c>
      <c r="G969" s="109" t="s">
        <v>925</v>
      </c>
    </row>
    <row r="970" spans="2:7" ht="24.6" x14ac:dyDescent="0.55000000000000004">
      <c r="B970" s="141" t="s">
        <v>1720</v>
      </c>
      <c r="C970" s="133" t="s">
        <v>926</v>
      </c>
      <c r="D970" s="110" t="s">
        <v>924</v>
      </c>
      <c r="E970" s="110" t="s">
        <v>128</v>
      </c>
      <c r="F970" s="110" t="s">
        <v>128</v>
      </c>
      <c r="G970" s="111" t="s">
        <v>927</v>
      </c>
    </row>
    <row r="971" spans="2:7" ht="24.6" x14ac:dyDescent="0.55000000000000004">
      <c r="B971" s="141" t="s">
        <v>1720</v>
      </c>
      <c r="C971" s="133" t="s">
        <v>928</v>
      </c>
      <c r="D971" s="110" t="s">
        <v>924</v>
      </c>
      <c r="E971" s="110" t="s">
        <v>128</v>
      </c>
      <c r="F971" s="110" t="s">
        <v>128</v>
      </c>
      <c r="G971" s="111" t="s">
        <v>929</v>
      </c>
    </row>
    <row r="972" spans="2:7" ht="24.6" x14ac:dyDescent="0.55000000000000004">
      <c r="B972" s="141" t="s">
        <v>1720</v>
      </c>
      <c r="C972" s="133" t="s">
        <v>930</v>
      </c>
      <c r="D972" s="110" t="s">
        <v>924</v>
      </c>
      <c r="E972" s="110" t="s">
        <v>128</v>
      </c>
      <c r="F972" s="110" t="s">
        <v>128</v>
      </c>
      <c r="G972" s="111" t="s">
        <v>931</v>
      </c>
    </row>
    <row r="973" spans="2:7" ht="24.6" x14ac:dyDescent="0.55000000000000004">
      <c r="B973" s="141" t="s">
        <v>1720</v>
      </c>
      <c r="C973" s="133" t="s">
        <v>932</v>
      </c>
      <c r="D973" s="110" t="s">
        <v>924</v>
      </c>
      <c r="E973" s="110" t="s">
        <v>128</v>
      </c>
      <c r="F973" s="110" t="s">
        <v>128</v>
      </c>
      <c r="G973" s="111" t="s">
        <v>933</v>
      </c>
    </row>
    <row r="974" spans="2:7" ht="24.6" x14ac:dyDescent="0.55000000000000004">
      <c r="B974" s="141" t="s">
        <v>1720</v>
      </c>
      <c r="C974" s="133" t="s">
        <v>934</v>
      </c>
      <c r="D974" s="110" t="s">
        <v>924</v>
      </c>
      <c r="E974" s="110" t="s">
        <v>128</v>
      </c>
      <c r="F974" s="110" t="s">
        <v>128</v>
      </c>
      <c r="G974" s="111" t="s">
        <v>935</v>
      </c>
    </row>
    <row r="975" spans="2:7" ht="24.6" x14ac:dyDescent="0.55000000000000004">
      <c r="B975" s="141" t="s">
        <v>1720</v>
      </c>
      <c r="C975" s="133" t="s">
        <v>936</v>
      </c>
      <c r="D975" s="110" t="s">
        <v>924</v>
      </c>
      <c r="E975" s="110" t="s">
        <v>128</v>
      </c>
      <c r="F975" s="110" t="s">
        <v>128</v>
      </c>
      <c r="G975" s="111" t="s">
        <v>937</v>
      </c>
    </row>
    <row r="976" spans="2:7" ht="24.6" x14ac:dyDescent="0.55000000000000004">
      <c r="B976" s="141" t="s">
        <v>1720</v>
      </c>
      <c r="C976" s="133" t="s">
        <v>938</v>
      </c>
      <c r="D976" s="110" t="s">
        <v>924</v>
      </c>
      <c r="E976" s="110" t="s">
        <v>128</v>
      </c>
      <c r="F976" s="110" t="s">
        <v>128</v>
      </c>
      <c r="G976" s="111" t="s">
        <v>939</v>
      </c>
    </row>
    <row r="977" spans="2:7" ht="24.6" x14ac:dyDescent="0.55000000000000004">
      <c r="B977" s="141" t="s">
        <v>1720</v>
      </c>
      <c r="C977" s="133" t="s">
        <v>940</v>
      </c>
      <c r="D977" s="110" t="s">
        <v>924</v>
      </c>
      <c r="E977" s="110" t="s">
        <v>128</v>
      </c>
      <c r="F977" s="110" t="s">
        <v>128</v>
      </c>
      <c r="G977" s="111" t="s">
        <v>925</v>
      </c>
    </row>
    <row r="978" spans="2:7" ht="24.6" x14ac:dyDescent="0.55000000000000004">
      <c r="B978" s="141" t="s">
        <v>1720</v>
      </c>
      <c r="C978" s="133" t="s">
        <v>941</v>
      </c>
      <c r="D978" s="110" t="s">
        <v>924</v>
      </c>
      <c r="E978" s="110" t="s">
        <v>128</v>
      </c>
      <c r="F978" s="110" t="s">
        <v>128</v>
      </c>
      <c r="G978" s="111" t="s">
        <v>942</v>
      </c>
    </row>
    <row r="979" spans="2:7" ht="24.6" x14ac:dyDescent="0.55000000000000004">
      <c r="B979" s="141" t="s">
        <v>1720</v>
      </c>
      <c r="C979" s="133" t="s">
        <v>943</v>
      </c>
      <c r="D979" s="110" t="s">
        <v>924</v>
      </c>
      <c r="E979" s="110" t="s">
        <v>128</v>
      </c>
      <c r="F979" s="110" t="s">
        <v>128</v>
      </c>
      <c r="G979" s="111" t="s">
        <v>931</v>
      </c>
    </row>
    <row r="980" spans="2:7" ht="24.6" x14ac:dyDescent="0.55000000000000004">
      <c r="B980" s="141" t="s">
        <v>1720</v>
      </c>
      <c r="C980" s="133" t="s">
        <v>944</v>
      </c>
      <c r="D980" s="110" t="s">
        <v>924</v>
      </c>
      <c r="E980" s="110" t="s">
        <v>128</v>
      </c>
      <c r="F980" s="110" t="s">
        <v>128</v>
      </c>
      <c r="G980" s="111" t="s">
        <v>945</v>
      </c>
    </row>
    <row r="981" spans="2:7" ht="24.6" x14ac:dyDescent="0.55000000000000004">
      <c r="B981" s="141" t="s">
        <v>1720</v>
      </c>
      <c r="C981" s="133" t="s">
        <v>946</v>
      </c>
      <c r="D981" s="110" t="s">
        <v>924</v>
      </c>
      <c r="E981" s="110" t="s">
        <v>128</v>
      </c>
      <c r="F981" s="110" t="s">
        <v>128</v>
      </c>
      <c r="G981" s="111" t="s">
        <v>947</v>
      </c>
    </row>
    <row r="982" spans="2:7" ht="24.6" x14ac:dyDescent="0.55000000000000004">
      <c r="B982" s="141" t="s">
        <v>1720</v>
      </c>
      <c r="C982" s="133" t="s">
        <v>948</v>
      </c>
      <c r="D982" s="110" t="s">
        <v>924</v>
      </c>
      <c r="E982" s="110" t="s">
        <v>128</v>
      </c>
      <c r="F982" s="110" t="s">
        <v>128</v>
      </c>
      <c r="G982" s="111" t="s">
        <v>949</v>
      </c>
    </row>
    <row r="983" spans="2:7" ht="24.6" x14ac:dyDescent="0.55000000000000004">
      <c r="B983" s="143" t="s">
        <v>1720</v>
      </c>
      <c r="C983" s="135" t="s">
        <v>950</v>
      </c>
      <c r="D983" s="112" t="s">
        <v>924</v>
      </c>
      <c r="E983" s="112" t="s">
        <v>128</v>
      </c>
      <c r="F983" s="112" t="s">
        <v>128</v>
      </c>
      <c r="G983" s="113" t="s">
        <v>951</v>
      </c>
    </row>
    <row r="984" spans="2:7" x14ac:dyDescent="0.55000000000000004">
      <c r="B984" s="144" t="s">
        <v>1721</v>
      </c>
      <c r="C984" s="134" t="s">
        <v>952</v>
      </c>
      <c r="D984" s="108" t="s">
        <v>739</v>
      </c>
      <c r="E984" s="108" t="s">
        <v>128</v>
      </c>
      <c r="F984" s="108" t="s">
        <v>128</v>
      </c>
      <c r="G984" s="109" t="s">
        <v>953</v>
      </c>
    </row>
    <row r="985" spans="2:7" x14ac:dyDescent="0.55000000000000004">
      <c r="B985" s="141" t="s">
        <v>1721</v>
      </c>
      <c r="C985" s="133" t="s">
        <v>954</v>
      </c>
      <c r="D985" s="110" t="s">
        <v>739</v>
      </c>
      <c r="E985" s="110" t="s">
        <v>128</v>
      </c>
      <c r="F985" s="110" t="s">
        <v>128</v>
      </c>
      <c r="G985" s="111" t="s">
        <v>955</v>
      </c>
    </row>
    <row r="986" spans="2:7" x14ac:dyDescent="0.55000000000000004">
      <c r="B986" s="141" t="s">
        <v>1721</v>
      </c>
      <c r="C986" s="133" t="s">
        <v>956</v>
      </c>
      <c r="D986" s="110" t="s">
        <v>739</v>
      </c>
      <c r="E986" s="110" t="s">
        <v>128</v>
      </c>
      <c r="F986" s="110" t="s">
        <v>128</v>
      </c>
      <c r="G986" s="111" t="s">
        <v>957</v>
      </c>
    </row>
    <row r="987" spans="2:7" x14ac:dyDescent="0.55000000000000004">
      <c r="B987" s="141" t="s">
        <v>1721</v>
      </c>
      <c r="C987" s="133" t="s">
        <v>958</v>
      </c>
      <c r="D987" s="110" t="s">
        <v>739</v>
      </c>
      <c r="E987" s="110" t="s">
        <v>128</v>
      </c>
      <c r="F987" s="110" t="s">
        <v>128</v>
      </c>
      <c r="G987" s="111" t="s">
        <v>959</v>
      </c>
    </row>
    <row r="988" spans="2:7" x14ac:dyDescent="0.55000000000000004">
      <c r="B988" s="141" t="s">
        <v>1721</v>
      </c>
      <c r="C988" s="133" t="s">
        <v>960</v>
      </c>
      <c r="D988" s="110" t="s">
        <v>739</v>
      </c>
      <c r="E988" s="110" t="s">
        <v>128</v>
      </c>
      <c r="F988" s="110" t="s">
        <v>128</v>
      </c>
      <c r="G988" s="111" t="s">
        <v>929</v>
      </c>
    </row>
    <row r="989" spans="2:7" x14ac:dyDescent="0.55000000000000004">
      <c r="B989" s="141" t="s">
        <v>1721</v>
      </c>
      <c r="C989" s="133" t="s">
        <v>961</v>
      </c>
      <c r="D989" s="110" t="s">
        <v>739</v>
      </c>
      <c r="E989" s="110" t="s">
        <v>128</v>
      </c>
      <c r="F989" s="110" t="s">
        <v>128</v>
      </c>
      <c r="G989" s="111" t="s">
        <v>962</v>
      </c>
    </row>
    <row r="990" spans="2:7" x14ac:dyDescent="0.55000000000000004">
      <c r="B990" s="141" t="s">
        <v>1721</v>
      </c>
      <c r="C990" s="133" t="s">
        <v>963</v>
      </c>
      <c r="D990" s="110" t="s">
        <v>739</v>
      </c>
      <c r="E990" s="110" t="s">
        <v>128</v>
      </c>
      <c r="F990" s="110" t="s">
        <v>128</v>
      </c>
      <c r="G990" s="111" t="s">
        <v>935</v>
      </c>
    </row>
    <row r="991" spans="2:7" x14ac:dyDescent="0.55000000000000004">
      <c r="B991" s="141" t="s">
        <v>1721</v>
      </c>
      <c r="C991" s="133" t="s">
        <v>964</v>
      </c>
      <c r="D991" s="110" t="s">
        <v>739</v>
      </c>
      <c r="E991" s="110" t="s">
        <v>128</v>
      </c>
      <c r="F991" s="110" t="s">
        <v>128</v>
      </c>
      <c r="G991" s="111" t="s">
        <v>965</v>
      </c>
    </row>
    <row r="992" spans="2:7" x14ac:dyDescent="0.55000000000000004">
      <c r="B992" s="143" t="s">
        <v>1721</v>
      </c>
      <c r="C992" s="133" t="s">
        <v>966</v>
      </c>
      <c r="D992" s="110" t="s">
        <v>739</v>
      </c>
      <c r="E992" s="110" t="s">
        <v>128</v>
      </c>
      <c r="F992" s="110" t="s">
        <v>128</v>
      </c>
      <c r="G992" s="111" t="s">
        <v>942</v>
      </c>
    </row>
    <row r="993" spans="2:7" ht="24.6" x14ac:dyDescent="0.55000000000000004">
      <c r="B993" s="144" t="s">
        <v>1722</v>
      </c>
      <c r="C993" s="134" t="s">
        <v>967</v>
      </c>
      <c r="D993" s="108" t="s">
        <v>1648</v>
      </c>
      <c r="E993" s="108" t="s">
        <v>1783</v>
      </c>
      <c r="F993" s="108" t="s">
        <v>128</v>
      </c>
      <c r="G993" s="109" t="s">
        <v>968</v>
      </c>
    </row>
    <row r="994" spans="2:7" ht="24.6" x14ac:dyDescent="0.55000000000000004">
      <c r="B994" s="141" t="s">
        <v>1722</v>
      </c>
      <c r="C994" s="133" t="s">
        <v>969</v>
      </c>
      <c r="D994" s="110" t="s">
        <v>1648</v>
      </c>
      <c r="E994" s="110" t="s">
        <v>1783</v>
      </c>
      <c r="F994" s="110" t="s">
        <v>128</v>
      </c>
      <c r="G994" s="111" t="s">
        <v>970</v>
      </c>
    </row>
    <row r="995" spans="2:7" ht="24.6" x14ac:dyDescent="0.55000000000000004">
      <c r="B995" s="141" t="s">
        <v>1722</v>
      </c>
      <c r="C995" s="133" t="s">
        <v>971</v>
      </c>
      <c r="D995" s="110" t="s">
        <v>1648</v>
      </c>
      <c r="E995" s="110" t="s">
        <v>1783</v>
      </c>
      <c r="F995" s="110" t="s">
        <v>128</v>
      </c>
      <c r="G995" s="111" t="s">
        <v>972</v>
      </c>
    </row>
    <row r="996" spans="2:7" ht="24.6" x14ac:dyDescent="0.55000000000000004">
      <c r="B996" s="141" t="s">
        <v>1722</v>
      </c>
      <c r="C996" s="133" t="s">
        <v>973</v>
      </c>
      <c r="D996" s="110" t="s">
        <v>1648</v>
      </c>
      <c r="E996" s="110" t="s">
        <v>1783</v>
      </c>
      <c r="F996" s="110" t="s">
        <v>128</v>
      </c>
      <c r="G996" s="111" t="s">
        <v>972</v>
      </c>
    </row>
    <row r="997" spans="2:7" ht="24.6" x14ac:dyDescent="0.55000000000000004">
      <c r="B997" s="143" t="s">
        <v>1722</v>
      </c>
      <c r="C997" s="135" t="s">
        <v>974</v>
      </c>
      <c r="D997" s="112" t="s">
        <v>1648</v>
      </c>
      <c r="E997" s="110" t="s">
        <v>1783</v>
      </c>
      <c r="F997" s="112" t="s">
        <v>128</v>
      </c>
      <c r="G997" s="113" t="s">
        <v>968</v>
      </c>
    </row>
    <row r="998" spans="2:7" x14ac:dyDescent="0.55000000000000004">
      <c r="B998" s="144" t="s">
        <v>1723</v>
      </c>
      <c r="C998" s="134" t="s">
        <v>975</v>
      </c>
      <c r="D998" s="108" t="s">
        <v>976</v>
      </c>
      <c r="E998" s="108" t="s">
        <v>128</v>
      </c>
      <c r="F998" s="108" t="s">
        <v>128</v>
      </c>
      <c r="G998" s="109" t="s">
        <v>977</v>
      </c>
    </row>
    <row r="999" spans="2:7" x14ac:dyDescent="0.55000000000000004">
      <c r="B999" s="141" t="s">
        <v>1723</v>
      </c>
      <c r="C999" s="133" t="s">
        <v>978</v>
      </c>
      <c r="D999" s="110" t="s">
        <v>976</v>
      </c>
      <c r="E999" s="110" t="s">
        <v>128</v>
      </c>
      <c r="F999" s="110" t="s">
        <v>128</v>
      </c>
      <c r="G999" s="111" t="s">
        <v>192</v>
      </c>
    </row>
    <row r="1000" spans="2:7" x14ac:dyDescent="0.55000000000000004">
      <c r="B1000" s="141" t="s">
        <v>1723</v>
      </c>
      <c r="C1000" s="133" t="s">
        <v>979</v>
      </c>
      <c r="D1000" s="110" t="s">
        <v>976</v>
      </c>
      <c r="E1000" s="110" t="s">
        <v>128</v>
      </c>
      <c r="F1000" s="110" t="s">
        <v>128</v>
      </c>
      <c r="G1000" s="111" t="s">
        <v>980</v>
      </c>
    </row>
    <row r="1001" spans="2:7" x14ac:dyDescent="0.55000000000000004">
      <c r="B1001" s="141" t="s">
        <v>1723</v>
      </c>
      <c r="C1001" s="133" t="s">
        <v>981</v>
      </c>
      <c r="D1001" s="110" t="s">
        <v>982</v>
      </c>
      <c r="E1001" s="110" t="s">
        <v>128</v>
      </c>
      <c r="F1001" s="110" t="s">
        <v>128</v>
      </c>
      <c r="G1001" s="111" t="s">
        <v>980</v>
      </c>
    </row>
    <row r="1002" spans="2:7" x14ac:dyDescent="0.55000000000000004">
      <c r="B1002" s="141" t="s">
        <v>1723</v>
      </c>
      <c r="C1002" s="133" t="s">
        <v>983</v>
      </c>
      <c r="D1002" s="110" t="s">
        <v>976</v>
      </c>
      <c r="E1002" s="110" t="s">
        <v>128</v>
      </c>
      <c r="F1002" s="110" t="s">
        <v>128</v>
      </c>
      <c r="G1002" s="111" t="s">
        <v>984</v>
      </c>
    </row>
    <row r="1003" spans="2:7" x14ac:dyDescent="0.55000000000000004">
      <c r="B1003" s="141" t="s">
        <v>1723</v>
      </c>
      <c r="C1003" s="133" t="s">
        <v>985</v>
      </c>
      <c r="D1003" s="110" t="s">
        <v>982</v>
      </c>
      <c r="E1003" s="110" t="s">
        <v>128</v>
      </c>
      <c r="F1003" s="110" t="s">
        <v>128</v>
      </c>
      <c r="G1003" s="111" t="s">
        <v>984</v>
      </c>
    </row>
    <row r="1004" spans="2:7" x14ac:dyDescent="0.55000000000000004">
      <c r="B1004" s="141" t="s">
        <v>1723</v>
      </c>
      <c r="C1004" s="133" t="s">
        <v>986</v>
      </c>
      <c r="D1004" s="110" t="s">
        <v>976</v>
      </c>
      <c r="E1004" s="110" t="s">
        <v>128</v>
      </c>
      <c r="F1004" s="110" t="s">
        <v>128</v>
      </c>
      <c r="G1004" s="111" t="s">
        <v>987</v>
      </c>
    </row>
    <row r="1005" spans="2:7" x14ac:dyDescent="0.55000000000000004">
      <c r="B1005" s="141" t="s">
        <v>1723</v>
      </c>
      <c r="C1005" s="133" t="s">
        <v>988</v>
      </c>
      <c r="D1005" s="110" t="s">
        <v>982</v>
      </c>
      <c r="E1005" s="110" t="s">
        <v>128</v>
      </c>
      <c r="F1005" s="110" t="s">
        <v>128</v>
      </c>
      <c r="G1005" s="111" t="s">
        <v>989</v>
      </c>
    </row>
    <row r="1006" spans="2:7" x14ac:dyDescent="0.55000000000000004">
      <c r="B1006" s="141" t="s">
        <v>1723</v>
      </c>
      <c r="C1006" s="133" t="s">
        <v>990</v>
      </c>
      <c r="D1006" s="110" t="s">
        <v>982</v>
      </c>
      <c r="E1006" s="110" t="s">
        <v>128</v>
      </c>
      <c r="F1006" s="110" t="s">
        <v>128</v>
      </c>
      <c r="G1006" s="111" t="s">
        <v>75</v>
      </c>
    </row>
    <row r="1007" spans="2:7" x14ac:dyDescent="0.55000000000000004">
      <c r="B1007" s="143" t="s">
        <v>1723</v>
      </c>
      <c r="C1007" s="135" t="s">
        <v>991</v>
      </c>
      <c r="D1007" s="112" t="s">
        <v>982</v>
      </c>
      <c r="E1007" s="112" t="s">
        <v>128</v>
      </c>
      <c r="F1007" s="112" t="s">
        <v>128</v>
      </c>
      <c r="G1007" s="113" t="s">
        <v>992</v>
      </c>
    </row>
    <row r="1008" spans="2:7" x14ac:dyDescent="0.55000000000000004">
      <c r="B1008" s="141" t="s">
        <v>1724</v>
      </c>
      <c r="C1008" s="137" t="s">
        <v>2211</v>
      </c>
      <c r="D1008" s="166" t="s">
        <v>2210</v>
      </c>
      <c r="E1008" s="166" t="s">
        <v>128</v>
      </c>
      <c r="F1008" s="166" t="s">
        <v>128</v>
      </c>
      <c r="G1008" s="111" t="s">
        <v>980</v>
      </c>
    </row>
    <row r="1009" spans="2:7" x14ac:dyDescent="0.55000000000000004">
      <c r="B1009" s="141" t="s">
        <v>1724</v>
      </c>
      <c r="C1009" s="137" t="s">
        <v>2212</v>
      </c>
      <c r="D1009" s="166" t="s">
        <v>2210</v>
      </c>
      <c r="E1009" s="166" t="s">
        <v>128</v>
      </c>
      <c r="F1009" s="166" t="s">
        <v>128</v>
      </c>
      <c r="G1009" s="111" t="s">
        <v>984</v>
      </c>
    </row>
    <row r="1010" spans="2:7" x14ac:dyDescent="0.55000000000000004">
      <c r="B1010" s="141" t="s">
        <v>1724</v>
      </c>
      <c r="C1010" s="137" t="s">
        <v>2213</v>
      </c>
      <c r="D1010" s="166" t="s">
        <v>2210</v>
      </c>
      <c r="E1010" s="166" t="s">
        <v>128</v>
      </c>
      <c r="F1010" s="166" t="s">
        <v>128</v>
      </c>
      <c r="G1010" s="111" t="s">
        <v>987</v>
      </c>
    </row>
    <row r="1011" spans="2:7" x14ac:dyDescent="0.55000000000000004">
      <c r="B1011" s="141" t="s">
        <v>1724</v>
      </c>
      <c r="C1011" s="137" t="s">
        <v>2214</v>
      </c>
      <c r="D1011" s="166" t="s">
        <v>2210</v>
      </c>
      <c r="E1011" s="166" t="s">
        <v>128</v>
      </c>
      <c r="F1011" s="166" t="s">
        <v>128</v>
      </c>
      <c r="G1011" s="111" t="s">
        <v>2217</v>
      </c>
    </row>
    <row r="1012" spans="2:7" x14ac:dyDescent="0.55000000000000004">
      <c r="B1012" s="141" t="s">
        <v>1724</v>
      </c>
      <c r="C1012" s="137" t="s">
        <v>2216</v>
      </c>
      <c r="D1012" s="166" t="s">
        <v>2210</v>
      </c>
      <c r="E1012" s="166" t="s">
        <v>128</v>
      </c>
      <c r="F1012" s="166" t="s">
        <v>128</v>
      </c>
      <c r="G1012" s="111" t="s">
        <v>2218</v>
      </c>
    </row>
    <row r="1013" spans="2:7" x14ac:dyDescent="0.55000000000000004">
      <c r="B1013" s="141" t="s">
        <v>1724</v>
      </c>
      <c r="C1013" s="137" t="s">
        <v>2215</v>
      </c>
      <c r="D1013" s="166" t="s">
        <v>2210</v>
      </c>
      <c r="E1013" s="166" t="s">
        <v>128</v>
      </c>
      <c r="F1013" s="166" t="s">
        <v>128</v>
      </c>
      <c r="G1013" s="167" t="s">
        <v>992</v>
      </c>
    </row>
    <row r="1014" spans="2:7" x14ac:dyDescent="0.55000000000000004">
      <c r="B1014" s="141" t="s">
        <v>1724</v>
      </c>
      <c r="C1014" s="137" t="s">
        <v>2219</v>
      </c>
      <c r="D1014" s="166" t="s">
        <v>2225</v>
      </c>
      <c r="E1014" s="166" t="s">
        <v>128</v>
      </c>
      <c r="F1014" s="166" t="s">
        <v>128</v>
      </c>
      <c r="G1014" s="111" t="s">
        <v>192</v>
      </c>
    </row>
    <row r="1015" spans="2:7" x14ac:dyDescent="0.55000000000000004">
      <c r="B1015" s="141" t="s">
        <v>1724</v>
      </c>
      <c r="C1015" s="137" t="s">
        <v>2220</v>
      </c>
      <c r="D1015" s="166" t="s">
        <v>2225</v>
      </c>
      <c r="E1015" s="166" t="s">
        <v>128</v>
      </c>
      <c r="F1015" s="166" t="s">
        <v>128</v>
      </c>
      <c r="G1015" s="111" t="s">
        <v>980</v>
      </c>
    </row>
    <row r="1016" spans="2:7" x14ac:dyDescent="0.55000000000000004">
      <c r="B1016" s="141" t="s">
        <v>1724</v>
      </c>
      <c r="C1016" s="137" t="s">
        <v>2221</v>
      </c>
      <c r="D1016" s="166" t="s">
        <v>2225</v>
      </c>
      <c r="E1016" s="166" t="s">
        <v>128</v>
      </c>
      <c r="F1016" s="166" t="s">
        <v>128</v>
      </c>
      <c r="G1016" s="111" t="s">
        <v>1343</v>
      </c>
    </row>
    <row r="1017" spans="2:7" x14ac:dyDescent="0.55000000000000004">
      <c r="B1017" s="141" t="s">
        <v>1724</v>
      </c>
      <c r="C1017" s="137" t="s">
        <v>2222</v>
      </c>
      <c r="D1017" s="166" t="s">
        <v>2225</v>
      </c>
      <c r="E1017" s="166" t="s">
        <v>128</v>
      </c>
      <c r="F1017" s="166" t="s">
        <v>128</v>
      </c>
      <c r="G1017" s="111" t="s">
        <v>984</v>
      </c>
    </row>
    <row r="1018" spans="2:7" x14ac:dyDescent="0.55000000000000004">
      <c r="B1018" s="141" t="s">
        <v>1724</v>
      </c>
      <c r="C1018" s="137" t="s">
        <v>2223</v>
      </c>
      <c r="D1018" s="166" t="s">
        <v>2225</v>
      </c>
      <c r="E1018" s="166" t="s">
        <v>128</v>
      </c>
      <c r="F1018" s="166" t="s">
        <v>128</v>
      </c>
      <c r="G1018" s="111" t="s">
        <v>331</v>
      </c>
    </row>
    <row r="1019" spans="2:7" x14ac:dyDescent="0.55000000000000004">
      <c r="B1019" s="141" t="s">
        <v>1724</v>
      </c>
      <c r="C1019" s="137" t="s">
        <v>2224</v>
      </c>
      <c r="D1019" s="166" t="s">
        <v>2225</v>
      </c>
      <c r="E1019" s="166" t="s">
        <v>128</v>
      </c>
      <c r="F1019" s="166" t="s">
        <v>128</v>
      </c>
      <c r="G1019" s="111" t="s">
        <v>987</v>
      </c>
    </row>
    <row r="1020" spans="2:7" x14ac:dyDescent="0.55000000000000004">
      <c r="B1020" s="141" t="s">
        <v>1724</v>
      </c>
      <c r="C1020" s="137" t="s">
        <v>2226</v>
      </c>
      <c r="D1020" s="166" t="s">
        <v>2225</v>
      </c>
      <c r="E1020" s="166" t="s">
        <v>128</v>
      </c>
      <c r="F1020" s="166" t="s">
        <v>128</v>
      </c>
      <c r="G1020" s="111" t="s">
        <v>2217</v>
      </c>
    </row>
    <row r="1021" spans="2:7" x14ac:dyDescent="0.55000000000000004">
      <c r="B1021" s="141" t="s">
        <v>1724</v>
      </c>
      <c r="C1021" s="137" t="s">
        <v>2227</v>
      </c>
      <c r="D1021" s="166" t="s">
        <v>2225</v>
      </c>
      <c r="E1021" s="166" t="s">
        <v>128</v>
      </c>
      <c r="F1021" s="166" t="s">
        <v>128</v>
      </c>
      <c r="G1021" s="111" t="s">
        <v>75</v>
      </c>
    </row>
    <row r="1022" spans="2:7" x14ac:dyDescent="0.55000000000000004">
      <c r="B1022" s="141" t="s">
        <v>1724</v>
      </c>
      <c r="C1022" s="137" t="s">
        <v>2228</v>
      </c>
      <c r="D1022" s="166" t="s">
        <v>2225</v>
      </c>
      <c r="E1022" s="166" t="s">
        <v>128</v>
      </c>
      <c r="F1022" s="166" t="s">
        <v>128</v>
      </c>
      <c r="G1022" s="111" t="s">
        <v>2230</v>
      </c>
    </row>
    <row r="1023" spans="2:7" x14ac:dyDescent="0.55000000000000004">
      <c r="B1023" s="141" t="s">
        <v>1724</v>
      </c>
      <c r="C1023" s="137" t="s">
        <v>2229</v>
      </c>
      <c r="D1023" s="166" t="s">
        <v>2225</v>
      </c>
      <c r="E1023" s="166" t="s">
        <v>128</v>
      </c>
      <c r="F1023" s="166" t="s">
        <v>128</v>
      </c>
      <c r="G1023" s="111" t="s">
        <v>992</v>
      </c>
    </row>
    <row r="1024" spans="2:7" x14ac:dyDescent="0.55000000000000004">
      <c r="B1024" s="141" t="s">
        <v>1724</v>
      </c>
      <c r="C1024" s="137" t="s">
        <v>2231</v>
      </c>
      <c r="D1024" s="166" t="s">
        <v>2232</v>
      </c>
      <c r="E1024" s="166" t="s">
        <v>128</v>
      </c>
      <c r="F1024" s="166" t="s">
        <v>128</v>
      </c>
      <c r="G1024" s="111" t="s">
        <v>980</v>
      </c>
    </row>
    <row r="1025" spans="2:7" x14ac:dyDescent="0.55000000000000004">
      <c r="B1025" s="141" t="s">
        <v>1724</v>
      </c>
      <c r="C1025" s="137" t="s">
        <v>2233</v>
      </c>
      <c r="D1025" s="166" t="s">
        <v>2232</v>
      </c>
      <c r="E1025" s="166" t="s">
        <v>128</v>
      </c>
      <c r="F1025" s="166" t="s">
        <v>128</v>
      </c>
      <c r="G1025" s="111" t="s">
        <v>984</v>
      </c>
    </row>
    <row r="1026" spans="2:7" x14ac:dyDescent="0.55000000000000004">
      <c r="B1026" s="141" t="s">
        <v>1724</v>
      </c>
      <c r="C1026" s="137" t="s">
        <v>2234</v>
      </c>
      <c r="D1026" s="166" t="s">
        <v>2232</v>
      </c>
      <c r="E1026" s="166" t="s">
        <v>128</v>
      </c>
      <c r="F1026" s="166" t="s">
        <v>128</v>
      </c>
      <c r="G1026" s="111" t="s">
        <v>987</v>
      </c>
    </row>
    <row r="1027" spans="2:7" x14ac:dyDescent="0.55000000000000004">
      <c r="B1027" s="141" t="s">
        <v>1724</v>
      </c>
      <c r="C1027" s="137" t="s">
        <v>2235</v>
      </c>
      <c r="D1027" s="166" t="s">
        <v>2232</v>
      </c>
      <c r="E1027" s="166" t="s">
        <v>128</v>
      </c>
      <c r="F1027" s="166" t="s">
        <v>128</v>
      </c>
      <c r="G1027" s="111" t="s">
        <v>2217</v>
      </c>
    </row>
    <row r="1028" spans="2:7" x14ac:dyDescent="0.55000000000000004">
      <c r="B1028" s="141" t="s">
        <v>1724</v>
      </c>
      <c r="C1028" s="137" t="s">
        <v>2236</v>
      </c>
      <c r="D1028" s="166" t="s">
        <v>2232</v>
      </c>
      <c r="E1028" s="166" t="s">
        <v>128</v>
      </c>
      <c r="F1028" s="166" t="s">
        <v>128</v>
      </c>
      <c r="G1028" s="111" t="s">
        <v>2218</v>
      </c>
    </row>
    <row r="1029" spans="2:7" x14ac:dyDescent="0.55000000000000004">
      <c r="B1029" s="141" t="s">
        <v>1724</v>
      </c>
      <c r="C1029" s="137" t="s">
        <v>2237</v>
      </c>
      <c r="D1029" s="166" t="s">
        <v>2232</v>
      </c>
      <c r="E1029" s="166" t="s">
        <v>128</v>
      </c>
      <c r="F1029" s="166" t="s">
        <v>128</v>
      </c>
      <c r="G1029" s="111" t="s">
        <v>992</v>
      </c>
    </row>
    <row r="1030" spans="2:7" x14ac:dyDescent="0.55000000000000004">
      <c r="B1030" s="141" t="s">
        <v>1724</v>
      </c>
      <c r="C1030" s="137" t="s">
        <v>2238</v>
      </c>
      <c r="D1030" s="166" t="s">
        <v>2239</v>
      </c>
      <c r="E1030" s="166" t="s">
        <v>128</v>
      </c>
      <c r="F1030" s="166" t="s">
        <v>128</v>
      </c>
      <c r="G1030" s="167" t="s">
        <v>2240</v>
      </c>
    </row>
    <row r="1031" spans="2:7" x14ac:dyDescent="0.55000000000000004">
      <c r="B1031" s="141" t="s">
        <v>1724</v>
      </c>
      <c r="C1031" s="137" t="s">
        <v>2241</v>
      </c>
      <c r="D1031" s="166" t="s">
        <v>2239</v>
      </c>
      <c r="E1031" s="166" t="s">
        <v>128</v>
      </c>
      <c r="F1031" s="166" t="s">
        <v>128</v>
      </c>
      <c r="G1031" s="167" t="s">
        <v>2247</v>
      </c>
    </row>
    <row r="1032" spans="2:7" x14ac:dyDescent="0.55000000000000004">
      <c r="B1032" s="141" t="s">
        <v>1724</v>
      </c>
      <c r="C1032" s="137" t="s">
        <v>2242</v>
      </c>
      <c r="D1032" s="166" t="s">
        <v>2239</v>
      </c>
      <c r="E1032" s="166" t="s">
        <v>128</v>
      </c>
      <c r="F1032" s="166" t="s">
        <v>128</v>
      </c>
      <c r="G1032" s="167" t="s">
        <v>2217</v>
      </c>
    </row>
    <row r="1033" spans="2:7" x14ac:dyDescent="0.55000000000000004">
      <c r="B1033" s="141" t="s">
        <v>1724</v>
      </c>
      <c r="C1033" s="137" t="s">
        <v>2243</v>
      </c>
      <c r="D1033" s="166" t="s">
        <v>2239</v>
      </c>
      <c r="E1033" s="166" t="s">
        <v>128</v>
      </c>
      <c r="F1033" s="166" t="s">
        <v>128</v>
      </c>
      <c r="G1033" s="167" t="s">
        <v>2218</v>
      </c>
    </row>
    <row r="1034" spans="2:7" x14ac:dyDescent="0.55000000000000004">
      <c r="B1034" s="141" t="s">
        <v>1724</v>
      </c>
      <c r="C1034" s="137" t="s">
        <v>2244</v>
      </c>
      <c r="D1034" s="166" t="s">
        <v>2239</v>
      </c>
      <c r="E1034" s="166" t="s">
        <v>128</v>
      </c>
      <c r="F1034" s="166" t="s">
        <v>128</v>
      </c>
      <c r="G1034" s="167" t="s">
        <v>2230</v>
      </c>
    </row>
    <row r="1035" spans="2:7" x14ac:dyDescent="0.55000000000000004">
      <c r="B1035" s="141" t="s">
        <v>1724</v>
      </c>
      <c r="C1035" s="137" t="s">
        <v>2245</v>
      </c>
      <c r="D1035" s="166" t="s">
        <v>2239</v>
      </c>
      <c r="E1035" s="166" t="s">
        <v>128</v>
      </c>
      <c r="F1035" s="166" t="s">
        <v>128</v>
      </c>
      <c r="G1035" s="167" t="s">
        <v>992</v>
      </c>
    </row>
    <row r="1036" spans="2:7" x14ac:dyDescent="0.55000000000000004">
      <c r="B1036" s="141" t="s">
        <v>1724</v>
      </c>
      <c r="C1036" s="137" t="s">
        <v>2246</v>
      </c>
      <c r="D1036" s="166" t="s">
        <v>2239</v>
      </c>
      <c r="E1036" s="166" t="s">
        <v>128</v>
      </c>
      <c r="F1036" s="166" t="s">
        <v>128</v>
      </c>
      <c r="G1036" s="167" t="s">
        <v>2248</v>
      </c>
    </row>
    <row r="1037" spans="2:7" x14ac:dyDescent="0.55000000000000004">
      <c r="B1037" s="141" t="s">
        <v>1724</v>
      </c>
      <c r="C1037" s="137" t="s">
        <v>2249</v>
      </c>
      <c r="D1037" s="166" t="s">
        <v>2239</v>
      </c>
      <c r="E1037" s="166" t="s">
        <v>128</v>
      </c>
      <c r="F1037" s="166" t="s">
        <v>128</v>
      </c>
      <c r="G1037" s="167" t="s">
        <v>79</v>
      </c>
    </row>
    <row r="1038" spans="2:7" x14ac:dyDescent="0.55000000000000004">
      <c r="B1038" s="141" t="s">
        <v>1724</v>
      </c>
      <c r="C1038" s="137" t="s">
        <v>2250</v>
      </c>
      <c r="D1038" s="166" t="s">
        <v>2239</v>
      </c>
      <c r="E1038" s="166" t="s">
        <v>128</v>
      </c>
      <c r="F1038" s="166" t="s">
        <v>128</v>
      </c>
      <c r="G1038" s="167" t="s">
        <v>2251</v>
      </c>
    </row>
    <row r="1039" spans="2:7" x14ac:dyDescent="0.55000000000000004">
      <c r="B1039" s="141" t="s">
        <v>1724</v>
      </c>
      <c r="C1039" s="137" t="s">
        <v>2252</v>
      </c>
      <c r="D1039" s="166" t="s">
        <v>2232</v>
      </c>
      <c r="E1039" s="166" t="s">
        <v>128</v>
      </c>
      <c r="F1039" s="166" t="s">
        <v>128</v>
      </c>
      <c r="G1039" s="111" t="s">
        <v>2248</v>
      </c>
    </row>
    <row r="1040" spans="2:7" x14ac:dyDescent="0.55000000000000004">
      <c r="B1040" s="141" t="s">
        <v>1724</v>
      </c>
      <c r="C1040" s="137" t="s">
        <v>2253</v>
      </c>
      <c r="D1040" s="166" t="s">
        <v>2232</v>
      </c>
      <c r="E1040" s="166" t="s">
        <v>128</v>
      </c>
      <c r="F1040" s="166" t="s">
        <v>128</v>
      </c>
      <c r="G1040" s="111" t="s">
        <v>79</v>
      </c>
    </row>
    <row r="1041" spans="2:7" x14ac:dyDescent="0.55000000000000004">
      <c r="B1041" s="141" t="s">
        <v>1724</v>
      </c>
      <c r="C1041" s="137" t="s">
        <v>2254</v>
      </c>
      <c r="D1041" s="166" t="s">
        <v>2232</v>
      </c>
      <c r="E1041" s="166" t="s">
        <v>128</v>
      </c>
      <c r="F1041" s="166" t="s">
        <v>128</v>
      </c>
      <c r="G1041" s="111" t="s">
        <v>2251</v>
      </c>
    </row>
    <row r="1042" spans="2:7" x14ac:dyDescent="0.55000000000000004">
      <c r="B1042" s="141" t="s">
        <v>1724</v>
      </c>
      <c r="C1042" s="137" t="s">
        <v>2255</v>
      </c>
      <c r="D1042" s="166" t="s">
        <v>2210</v>
      </c>
      <c r="E1042" s="166" t="s">
        <v>128</v>
      </c>
      <c r="F1042" s="166" t="s">
        <v>128</v>
      </c>
      <c r="G1042" s="167" t="s">
        <v>2256</v>
      </c>
    </row>
    <row r="1043" spans="2:7" x14ac:dyDescent="0.55000000000000004">
      <c r="B1043" s="141" t="s">
        <v>1724</v>
      </c>
      <c r="C1043" s="137" t="s">
        <v>2209</v>
      </c>
      <c r="D1043" s="166" t="s">
        <v>2259</v>
      </c>
      <c r="E1043" s="166" t="s">
        <v>128</v>
      </c>
      <c r="F1043" s="166" t="s">
        <v>128</v>
      </c>
      <c r="G1043" s="167" t="s">
        <v>977</v>
      </c>
    </row>
    <row r="1044" spans="2:7" x14ac:dyDescent="0.55000000000000004">
      <c r="B1044" s="141" t="s">
        <v>1724</v>
      </c>
      <c r="C1044" s="137" t="s">
        <v>2257</v>
      </c>
      <c r="D1044" s="166" t="s">
        <v>2259</v>
      </c>
      <c r="E1044" s="166" t="s">
        <v>128</v>
      </c>
      <c r="F1044" s="166" t="s">
        <v>128</v>
      </c>
      <c r="G1044" s="167" t="s">
        <v>2256</v>
      </c>
    </row>
    <row r="1045" spans="2:7" x14ac:dyDescent="0.55000000000000004">
      <c r="B1045" s="141" t="s">
        <v>1724</v>
      </c>
      <c r="C1045" s="137" t="s">
        <v>2258</v>
      </c>
      <c r="D1045" s="166" t="s">
        <v>2259</v>
      </c>
      <c r="E1045" s="166" t="s">
        <v>128</v>
      </c>
      <c r="F1045" s="166" t="s">
        <v>128</v>
      </c>
      <c r="G1045" s="167" t="s">
        <v>2260</v>
      </c>
    </row>
    <row r="1046" spans="2:7" x14ac:dyDescent="0.55000000000000004">
      <c r="B1046" s="141" t="s">
        <v>1724</v>
      </c>
      <c r="C1046" s="137" t="s">
        <v>2261</v>
      </c>
      <c r="D1046" s="166" t="s">
        <v>2225</v>
      </c>
      <c r="E1046" s="166" t="s">
        <v>128</v>
      </c>
      <c r="F1046" s="166" t="s">
        <v>128</v>
      </c>
      <c r="G1046" s="167" t="s">
        <v>977</v>
      </c>
    </row>
    <row r="1047" spans="2:7" x14ac:dyDescent="0.55000000000000004">
      <c r="B1047" s="141" t="s">
        <v>1724</v>
      </c>
      <c r="C1047" s="137" t="s">
        <v>2262</v>
      </c>
      <c r="D1047" s="166" t="s">
        <v>2225</v>
      </c>
      <c r="E1047" s="166" t="s">
        <v>128</v>
      </c>
      <c r="F1047" s="166" t="s">
        <v>128</v>
      </c>
      <c r="G1047" s="167" t="s">
        <v>2256</v>
      </c>
    </row>
    <row r="1048" spans="2:7" x14ac:dyDescent="0.55000000000000004">
      <c r="B1048" s="141" t="s">
        <v>1724</v>
      </c>
      <c r="C1048" s="137" t="s">
        <v>2263</v>
      </c>
      <c r="D1048" s="166" t="s">
        <v>2225</v>
      </c>
      <c r="E1048" s="166" t="s">
        <v>128</v>
      </c>
      <c r="F1048" s="166" t="s">
        <v>128</v>
      </c>
      <c r="G1048" s="167" t="s">
        <v>2260</v>
      </c>
    </row>
    <row r="1049" spans="2:7" x14ac:dyDescent="0.55000000000000004">
      <c r="B1049" s="141" t="s">
        <v>1724</v>
      </c>
      <c r="C1049" s="137" t="s">
        <v>2264</v>
      </c>
      <c r="D1049" s="166" t="s">
        <v>2232</v>
      </c>
      <c r="E1049" s="166" t="s">
        <v>128</v>
      </c>
      <c r="F1049" s="166" t="s">
        <v>128</v>
      </c>
      <c r="G1049" s="167" t="s">
        <v>2256</v>
      </c>
    </row>
    <row r="1050" spans="2:7" x14ac:dyDescent="0.55000000000000004">
      <c r="B1050" s="141" t="s">
        <v>1724</v>
      </c>
      <c r="C1050" s="137" t="s">
        <v>2265</v>
      </c>
      <c r="D1050" s="166" t="s">
        <v>2232</v>
      </c>
      <c r="E1050" s="166" t="s">
        <v>128</v>
      </c>
      <c r="F1050" s="166" t="s">
        <v>128</v>
      </c>
      <c r="G1050" s="167" t="s">
        <v>2260</v>
      </c>
    </row>
    <row r="1051" spans="2:7" x14ac:dyDescent="0.55000000000000004">
      <c r="B1051" s="144" t="s">
        <v>1725</v>
      </c>
      <c r="C1051" s="134" t="s">
        <v>993</v>
      </c>
      <c r="D1051" s="124" t="s">
        <v>994</v>
      </c>
      <c r="E1051" s="124" t="s">
        <v>128</v>
      </c>
      <c r="F1051" s="124" t="s">
        <v>128</v>
      </c>
      <c r="G1051" s="114" t="s">
        <v>995</v>
      </c>
    </row>
    <row r="1052" spans="2:7" x14ac:dyDescent="0.55000000000000004">
      <c r="B1052" s="141" t="s">
        <v>1725</v>
      </c>
      <c r="C1052" s="133" t="s">
        <v>996</v>
      </c>
      <c r="D1052" s="106" t="s">
        <v>994</v>
      </c>
      <c r="E1052" s="106" t="s">
        <v>128</v>
      </c>
      <c r="F1052" s="106" t="s">
        <v>128</v>
      </c>
      <c r="G1052" s="107" t="s">
        <v>997</v>
      </c>
    </row>
    <row r="1053" spans="2:7" x14ac:dyDescent="0.55000000000000004">
      <c r="B1053" s="141" t="s">
        <v>1725</v>
      </c>
      <c r="C1053" s="133" t="s">
        <v>998</v>
      </c>
      <c r="D1053" s="106" t="s">
        <v>994</v>
      </c>
      <c r="E1053" s="106" t="s">
        <v>128</v>
      </c>
      <c r="F1053" s="106" t="s">
        <v>128</v>
      </c>
      <c r="G1053" s="107" t="s">
        <v>999</v>
      </c>
    </row>
    <row r="1054" spans="2:7" x14ac:dyDescent="0.55000000000000004">
      <c r="B1054" s="141" t="s">
        <v>1725</v>
      </c>
      <c r="C1054" s="133" t="s">
        <v>1000</v>
      </c>
      <c r="D1054" s="106" t="s">
        <v>994</v>
      </c>
      <c r="E1054" s="106" t="s">
        <v>128</v>
      </c>
      <c r="F1054" s="106" t="s">
        <v>128</v>
      </c>
      <c r="G1054" s="107" t="s">
        <v>1001</v>
      </c>
    </row>
    <row r="1055" spans="2:7" x14ac:dyDescent="0.55000000000000004">
      <c r="B1055" s="141" t="s">
        <v>1725</v>
      </c>
      <c r="C1055" s="133" t="s">
        <v>1002</v>
      </c>
      <c r="D1055" s="106" t="s">
        <v>994</v>
      </c>
      <c r="E1055" s="106" t="s">
        <v>128</v>
      </c>
      <c r="F1055" s="106" t="s">
        <v>128</v>
      </c>
      <c r="G1055" s="107" t="s">
        <v>1003</v>
      </c>
    </row>
    <row r="1056" spans="2:7" x14ac:dyDescent="0.55000000000000004">
      <c r="B1056" s="141" t="s">
        <v>1725</v>
      </c>
      <c r="C1056" s="133" t="s">
        <v>1004</v>
      </c>
      <c r="D1056" s="106" t="s">
        <v>994</v>
      </c>
      <c r="E1056" s="106" t="s">
        <v>128</v>
      </c>
      <c r="F1056" s="106" t="s">
        <v>128</v>
      </c>
      <c r="G1056" s="107" t="s">
        <v>1005</v>
      </c>
    </row>
    <row r="1057" spans="2:7" x14ac:dyDescent="0.55000000000000004">
      <c r="B1057" s="141" t="s">
        <v>1725</v>
      </c>
      <c r="C1057" s="133" t="s">
        <v>1006</v>
      </c>
      <c r="D1057" s="106" t="s">
        <v>994</v>
      </c>
      <c r="E1057" s="106" t="s">
        <v>128</v>
      </c>
      <c r="F1057" s="106" t="s">
        <v>128</v>
      </c>
      <c r="G1057" s="107" t="s">
        <v>1007</v>
      </c>
    </row>
    <row r="1058" spans="2:7" x14ac:dyDescent="0.55000000000000004">
      <c r="B1058" s="141" t="s">
        <v>1725</v>
      </c>
      <c r="C1058" s="133" t="s">
        <v>1008</v>
      </c>
      <c r="D1058" s="106" t="s">
        <v>994</v>
      </c>
      <c r="E1058" s="106" t="s">
        <v>128</v>
      </c>
      <c r="F1058" s="106" t="s">
        <v>128</v>
      </c>
      <c r="G1058" s="107" t="s">
        <v>1009</v>
      </c>
    </row>
    <row r="1059" spans="2:7" x14ac:dyDescent="0.55000000000000004">
      <c r="B1059" s="141" t="s">
        <v>1725</v>
      </c>
      <c r="C1059" s="133" t="s">
        <v>1010</v>
      </c>
      <c r="D1059" s="106" t="s">
        <v>994</v>
      </c>
      <c r="E1059" s="106" t="s">
        <v>128</v>
      </c>
      <c r="F1059" s="106" t="s">
        <v>128</v>
      </c>
      <c r="G1059" s="107" t="s">
        <v>1011</v>
      </c>
    </row>
    <row r="1060" spans="2:7" x14ac:dyDescent="0.55000000000000004">
      <c r="B1060" s="141" t="s">
        <v>1725</v>
      </c>
      <c r="C1060" s="133" t="s">
        <v>1012</v>
      </c>
      <c r="D1060" s="106" t="s">
        <v>994</v>
      </c>
      <c r="E1060" s="106" t="s">
        <v>128</v>
      </c>
      <c r="F1060" s="106" t="s">
        <v>128</v>
      </c>
      <c r="G1060" s="107" t="s">
        <v>1013</v>
      </c>
    </row>
    <row r="1061" spans="2:7" x14ac:dyDescent="0.55000000000000004">
      <c r="B1061" s="141" t="s">
        <v>1725</v>
      </c>
      <c r="C1061" s="133" t="s">
        <v>1014</v>
      </c>
      <c r="D1061" s="106" t="s">
        <v>994</v>
      </c>
      <c r="E1061" s="106" t="s">
        <v>128</v>
      </c>
      <c r="F1061" s="106" t="s">
        <v>128</v>
      </c>
      <c r="G1061" s="107" t="s">
        <v>1015</v>
      </c>
    </row>
    <row r="1062" spans="2:7" x14ac:dyDescent="0.55000000000000004">
      <c r="B1062" s="141" t="s">
        <v>1725</v>
      </c>
      <c r="C1062" s="133" t="s">
        <v>1016</v>
      </c>
      <c r="D1062" s="106" t="s">
        <v>994</v>
      </c>
      <c r="E1062" s="106" t="s">
        <v>128</v>
      </c>
      <c r="F1062" s="106" t="s">
        <v>128</v>
      </c>
      <c r="G1062" s="107" t="s">
        <v>1017</v>
      </c>
    </row>
    <row r="1063" spans="2:7" x14ac:dyDescent="0.55000000000000004">
      <c r="B1063" s="141" t="s">
        <v>1725</v>
      </c>
      <c r="C1063" s="133" t="s">
        <v>1018</v>
      </c>
      <c r="D1063" s="106" t="s">
        <v>994</v>
      </c>
      <c r="E1063" s="106" t="s">
        <v>128</v>
      </c>
      <c r="F1063" s="106" t="s">
        <v>128</v>
      </c>
      <c r="G1063" s="107" t="s">
        <v>1019</v>
      </c>
    </row>
    <row r="1064" spans="2:7" x14ac:dyDescent="0.55000000000000004">
      <c r="B1064" s="141" t="s">
        <v>1725</v>
      </c>
      <c r="C1064" s="133" t="s">
        <v>1020</v>
      </c>
      <c r="D1064" s="106" t="s">
        <v>994</v>
      </c>
      <c r="E1064" s="106" t="s">
        <v>128</v>
      </c>
      <c r="F1064" s="106" t="s">
        <v>128</v>
      </c>
      <c r="G1064" s="107" t="s">
        <v>1021</v>
      </c>
    </row>
    <row r="1065" spans="2:7" x14ac:dyDescent="0.55000000000000004">
      <c r="B1065" s="143" t="s">
        <v>1725</v>
      </c>
      <c r="C1065" s="133" t="s">
        <v>1022</v>
      </c>
      <c r="D1065" s="106" t="s">
        <v>994</v>
      </c>
      <c r="E1065" s="106" t="s">
        <v>128</v>
      </c>
      <c r="F1065" s="106" t="s">
        <v>128</v>
      </c>
      <c r="G1065" s="107" t="s">
        <v>1023</v>
      </c>
    </row>
    <row r="1066" spans="2:7" x14ac:dyDescent="0.55000000000000004">
      <c r="B1066" s="144" t="s">
        <v>1726</v>
      </c>
      <c r="C1066" s="134" t="s">
        <v>1024</v>
      </c>
      <c r="D1066" s="108" t="s">
        <v>1025</v>
      </c>
      <c r="E1066" s="108" t="s">
        <v>128</v>
      </c>
      <c r="F1066" s="108" t="s">
        <v>128</v>
      </c>
      <c r="G1066" s="109" t="s">
        <v>1026</v>
      </c>
    </row>
    <row r="1067" spans="2:7" x14ac:dyDescent="0.55000000000000004">
      <c r="B1067" s="141" t="s">
        <v>1726</v>
      </c>
      <c r="C1067" s="133" t="s">
        <v>1027</v>
      </c>
      <c r="D1067" s="110" t="s">
        <v>1025</v>
      </c>
      <c r="E1067" s="110" t="s">
        <v>128</v>
      </c>
      <c r="F1067" s="110" t="s">
        <v>128</v>
      </c>
      <c r="G1067" s="111" t="s">
        <v>1026</v>
      </c>
    </row>
    <row r="1068" spans="2:7" x14ac:dyDescent="0.55000000000000004">
      <c r="B1068" s="141" t="s">
        <v>1726</v>
      </c>
      <c r="C1068" s="133" t="s">
        <v>1028</v>
      </c>
      <c r="D1068" s="110" t="s">
        <v>1029</v>
      </c>
      <c r="E1068" s="110" t="s">
        <v>128</v>
      </c>
      <c r="F1068" s="110" t="s">
        <v>128</v>
      </c>
      <c r="G1068" s="111" t="s">
        <v>1030</v>
      </c>
    </row>
    <row r="1069" spans="2:7" x14ac:dyDescent="0.55000000000000004">
      <c r="B1069" s="141" t="s">
        <v>1726</v>
      </c>
      <c r="C1069" s="133" t="s">
        <v>1031</v>
      </c>
      <c r="D1069" s="110" t="s">
        <v>1029</v>
      </c>
      <c r="E1069" s="110" t="s">
        <v>128</v>
      </c>
      <c r="F1069" s="110" t="s">
        <v>128</v>
      </c>
      <c r="G1069" s="111" t="s">
        <v>1032</v>
      </c>
    </row>
    <row r="1070" spans="2:7" x14ac:dyDescent="0.55000000000000004">
      <c r="B1070" s="141" t="s">
        <v>1726</v>
      </c>
      <c r="C1070" s="133" t="s">
        <v>1033</v>
      </c>
      <c r="D1070" s="110" t="s">
        <v>1029</v>
      </c>
      <c r="E1070" s="110" t="s">
        <v>128</v>
      </c>
      <c r="F1070" s="110" t="s">
        <v>128</v>
      </c>
      <c r="G1070" s="111" t="s">
        <v>1034</v>
      </c>
    </row>
    <row r="1071" spans="2:7" x14ac:dyDescent="0.55000000000000004">
      <c r="B1071" s="141" t="s">
        <v>1726</v>
      </c>
      <c r="C1071" s="133" t="s">
        <v>1035</v>
      </c>
      <c r="D1071" s="110" t="s">
        <v>1029</v>
      </c>
      <c r="E1071" s="110" t="s">
        <v>128</v>
      </c>
      <c r="F1071" s="110" t="s">
        <v>128</v>
      </c>
      <c r="G1071" s="111" t="s">
        <v>1036</v>
      </c>
    </row>
    <row r="1072" spans="2:7" x14ac:dyDescent="0.55000000000000004">
      <c r="B1072" s="141" t="s">
        <v>1726</v>
      </c>
      <c r="C1072" s="133" t="s">
        <v>1037</v>
      </c>
      <c r="D1072" s="110" t="s">
        <v>1029</v>
      </c>
      <c r="E1072" s="110" t="s">
        <v>128</v>
      </c>
      <c r="F1072" s="110" t="s">
        <v>128</v>
      </c>
      <c r="G1072" s="111" t="s">
        <v>1038</v>
      </c>
    </row>
    <row r="1073" spans="2:7" x14ac:dyDescent="0.55000000000000004">
      <c r="B1073" s="141" t="s">
        <v>1726</v>
      </c>
      <c r="C1073" s="133" t="s">
        <v>1039</v>
      </c>
      <c r="D1073" s="110" t="s">
        <v>1029</v>
      </c>
      <c r="E1073" s="110" t="s">
        <v>128</v>
      </c>
      <c r="F1073" s="110" t="s">
        <v>128</v>
      </c>
      <c r="G1073" s="111" t="s">
        <v>1040</v>
      </c>
    </row>
    <row r="1074" spans="2:7" x14ac:dyDescent="0.55000000000000004">
      <c r="B1074" s="141" t="s">
        <v>1726</v>
      </c>
      <c r="C1074" s="133" t="s">
        <v>1041</v>
      </c>
      <c r="D1074" s="110" t="s">
        <v>1029</v>
      </c>
      <c r="E1074" s="110" t="s">
        <v>128</v>
      </c>
      <c r="F1074" s="110" t="s">
        <v>128</v>
      </c>
      <c r="G1074" s="111" t="s">
        <v>1042</v>
      </c>
    </row>
    <row r="1075" spans="2:7" x14ac:dyDescent="0.55000000000000004">
      <c r="B1075" s="141" t="s">
        <v>1726</v>
      </c>
      <c r="C1075" s="133" t="s">
        <v>1043</v>
      </c>
      <c r="D1075" s="110" t="s">
        <v>1029</v>
      </c>
      <c r="E1075" s="110" t="s">
        <v>128</v>
      </c>
      <c r="F1075" s="110" t="s">
        <v>128</v>
      </c>
      <c r="G1075" s="111" t="s">
        <v>814</v>
      </c>
    </row>
    <row r="1076" spans="2:7" x14ac:dyDescent="0.55000000000000004">
      <c r="B1076" s="143" t="s">
        <v>1726</v>
      </c>
      <c r="C1076" s="135" t="s">
        <v>1044</v>
      </c>
      <c r="D1076" s="112" t="s">
        <v>1029</v>
      </c>
      <c r="E1076" s="112" t="s">
        <v>128</v>
      </c>
      <c r="F1076" s="112" t="s">
        <v>128</v>
      </c>
      <c r="G1076" s="113" t="s">
        <v>1045</v>
      </c>
    </row>
    <row r="1077" spans="2:7" x14ac:dyDescent="0.55000000000000004">
      <c r="B1077" s="144" t="s">
        <v>1727</v>
      </c>
      <c r="C1077" s="134" t="s">
        <v>1046</v>
      </c>
      <c r="D1077" s="108" t="s">
        <v>1047</v>
      </c>
      <c r="E1077" s="108" t="s">
        <v>128</v>
      </c>
      <c r="F1077" s="108" t="s">
        <v>128</v>
      </c>
      <c r="G1077" s="109" t="s">
        <v>169</v>
      </c>
    </row>
    <row r="1078" spans="2:7" x14ac:dyDescent="0.55000000000000004">
      <c r="B1078" s="141" t="s">
        <v>1727</v>
      </c>
      <c r="C1078" s="133" t="s">
        <v>1048</v>
      </c>
      <c r="D1078" s="110" t="s">
        <v>1047</v>
      </c>
      <c r="E1078" s="110" t="s">
        <v>128</v>
      </c>
      <c r="F1078" s="110" t="s">
        <v>128</v>
      </c>
      <c r="G1078" s="111" t="s">
        <v>245</v>
      </c>
    </row>
    <row r="1079" spans="2:7" x14ac:dyDescent="0.55000000000000004">
      <c r="B1079" s="141" t="s">
        <v>1727</v>
      </c>
      <c r="C1079" s="133" t="s">
        <v>1049</v>
      </c>
      <c r="D1079" s="110" t="s">
        <v>1047</v>
      </c>
      <c r="E1079" s="110" t="s">
        <v>128</v>
      </c>
      <c r="F1079" s="110" t="s">
        <v>128</v>
      </c>
      <c r="G1079" s="111" t="s">
        <v>219</v>
      </c>
    </row>
    <row r="1080" spans="2:7" x14ac:dyDescent="0.55000000000000004">
      <c r="B1080" s="141" t="s">
        <v>1727</v>
      </c>
      <c r="C1080" s="133" t="s">
        <v>1050</v>
      </c>
      <c r="D1080" s="110" t="s">
        <v>1047</v>
      </c>
      <c r="E1080" s="110" t="s">
        <v>128</v>
      </c>
      <c r="F1080" s="110" t="s">
        <v>128</v>
      </c>
      <c r="G1080" s="111" t="s">
        <v>192</v>
      </c>
    </row>
    <row r="1081" spans="2:7" x14ac:dyDescent="0.55000000000000004">
      <c r="B1081" s="141" t="s">
        <v>1727</v>
      </c>
      <c r="C1081" s="133" t="s">
        <v>1051</v>
      </c>
      <c r="D1081" s="110" t="s">
        <v>1047</v>
      </c>
      <c r="E1081" s="110" t="s">
        <v>128</v>
      </c>
      <c r="F1081" s="110" t="s">
        <v>128</v>
      </c>
      <c r="G1081" s="111" t="s">
        <v>194</v>
      </c>
    </row>
    <row r="1082" spans="2:7" x14ac:dyDescent="0.55000000000000004">
      <c r="B1082" s="141" t="s">
        <v>1727</v>
      </c>
      <c r="C1082" s="133" t="s">
        <v>1052</v>
      </c>
      <c r="D1082" s="110" t="s">
        <v>1047</v>
      </c>
      <c r="E1082" s="110" t="s">
        <v>128</v>
      </c>
      <c r="F1082" s="110" t="s">
        <v>128</v>
      </c>
      <c r="G1082" s="111" t="s">
        <v>513</v>
      </c>
    </row>
    <row r="1083" spans="2:7" x14ac:dyDescent="0.55000000000000004">
      <c r="B1083" s="141" t="s">
        <v>1727</v>
      </c>
      <c r="C1083" s="133" t="s">
        <v>1053</v>
      </c>
      <c r="D1083" s="110" t="s">
        <v>1047</v>
      </c>
      <c r="E1083" s="110" t="s">
        <v>128</v>
      </c>
      <c r="F1083" s="110" t="s">
        <v>128</v>
      </c>
      <c r="G1083" s="111" t="s">
        <v>328</v>
      </c>
    </row>
    <row r="1084" spans="2:7" x14ac:dyDescent="0.55000000000000004">
      <c r="B1084" s="141" t="s">
        <v>1727</v>
      </c>
      <c r="C1084" s="133" t="s">
        <v>1054</v>
      </c>
      <c r="D1084" s="110" t="s">
        <v>1047</v>
      </c>
      <c r="E1084" s="110" t="s">
        <v>128</v>
      </c>
      <c r="F1084" s="110" t="s">
        <v>128</v>
      </c>
      <c r="G1084" s="111" t="s">
        <v>334</v>
      </c>
    </row>
    <row r="1085" spans="2:7" x14ac:dyDescent="0.55000000000000004">
      <c r="B1085" s="141" t="s">
        <v>1727</v>
      </c>
      <c r="C1085" s="133" t="s">
        <v>1055</v>
      </c>
      <c r="D1085" s="110" t="s">
        <v>1047</v>
      </c>
      <c r="E1085" s="110" t="s">
        <v>128</v>
      </c>
      <c r="F1085" s="110" t="s">
        <v>128</v>
      </c>
      <c r="G1085" s="111" t="s">
        <v>734</v>
      </c>
    </row>
    <row r="1086" spans="2:7" x14ac:dyDescent="0.55000000000000004">
      <c r="B1086" s="141" t="s">
        <v>1727</v>
      </c>
      <c r="C1086" s="133" t="s">
        <v>1056</v>
      </c>
      <c r="D1086" s="110" t="s">
        <v>1047</v>
      </c>
      <c r="E1086" s="110" t="s">
        <v>128</v>
      </c>
      <c r="F1086" s="110" t="s">
        <v>128</v>
      </c>
      <c r="G1086" s="111" t="s">
        <v>702</v>
      </c>
    </row>
    <row r="1087" spans="2:7" x14ac:dyDescent="0.55000000000000004">
      <c r="B1087" s="141" t="s">
        <v>1727</v>
      </c>
      <c r="C1087" s="133" t="s">
        <v>1057</v>
      </c>
      <c r="D1087" s="110" t="s">
        <v>1047</v>
      </c>
      <c r="E1087" s="110" t="s">
        <v>128</v>
      </c>
      <c r="F1087" s="110" t="s">
        <v>128</v>
      </c>
      <c r="G1087" s="111" t="s">
        <v>1058</v>
      </c>
    </row>
    <row r="1088" spans="2:7" x14ac:dyDescent="0.55000000000000004">
      <c r="B1088" s="143" t="s">
        <v>1727</v>
      </c>
      <c r="C1088" s="135" t="s">
        <v>1059</v>
      </c>
      <c r="D1088" s="112" t="s">
        <v>1047</v>
      </c>
      <c r="E1088" s="112" t="s">
        <v>128</v>
      </c>
      <c r="F1088" s="112" t="s">
        <v>128</v>
      </c>
      <c r="G1088" s="113" t="s">
        <v>310</v>
      </c>
    </row>
    <row r="1089" spans="2:7" x14ac:dyDescent="0.55000000000000004">
      <c r="B1089" s="144" t="s">
        <v>1728</v>
      </c>
      <c r="C1089" s="134" t="s">
        <v>1060</v>
      </c>
      <c r="D1089" s="108" t="s">
        <v>1061</v>
      </c>
      <c r="E1089" s="108" t="s">
        <v>128</v>
      </c>
      <c r="F1089" s="108" t="s">
        <v>128</v>
      </c>
      <c r="G1089" s="109" t="s">
        <v>1062</v>
      </c>
    </row>
    <row r="1090" spans="2:7" x14ac:dyDescent="0.55000000000000004">
      <c r="B1090" s="141" t="s">
        <v>1728</v>
      </c>
      <c r="C1090" s="133" t="s">
        <v>1063</v>
      </c>
      <c r="D1090" s="110" t="s">
        <v>1061</v>
      </c>
      <c r="E1090" s="110" t="s">
        <v>128</v>
      </c>
      <c r="F1090" s="110" t="s">
        <v>128</v>
      </c>
      <c r="G1090" s="111" t="s">
        <v>1064</v>
      </c>
    </row>
    <row r="1091" spans="2:7" x14ac:dyDescent="0.55000000000000004">
      <c r="B1091" s="141" t="s">
        <v>1728</v>
      </c>
      <c r="C1091" s="133" t="s">
        <v>1065</v>
      </c>
      <c r="D1091" s="110" t="s">
        <v>1061</v>
      </c>
      <c r="E1091" s="110" t="s">
        <v>128</v>
      </c>
      <c r="F1091" s="110" t="s">
        <v>128</v>
      </c>
      <c r="G1091" s="111" t="s">
        <v>1066</v>
      </c>
    </row>
    <row r="1092" spans="2:7" x14ac:dyDescent="0.55000000000000004">
      <c r="B1092" s="141" t="s">
        <v>1728</v>
      </c>
      <c r="C1092" s="133" t="s">
        <v>1067</v>
      </c>
      <c r="D1092" s="110" t="s">
        <v>1061</v>
      </c>
      <c r="E1092" s="110" t="s">
        <v>128</v>
      </c>
      <c r="F1092" s="110" t="s">
        <v>128</v>
      </c>
      <c r="G1092" s="111" t="s">
        <v>1068</v>
      </c>
    </row>
    <row r="1093" spans="2:7" x14ac:dyDescent="0.55000000000000004">
      <c r="B1093" s="141" t="s">
        <v>1728</v>
      </c>
      <c r="C1093" s="133" t="s">
        <v>1069</v>
      </c>
      <c r="D1093" s="110" t="s">
        <v>1061</v>
      </c>
      <c r="E1093" s="110" t="s">
        <v>128</v>
      </c>
      <c r="F1093" s="110" t="s">
        <v>128</v>
      </c>
      <c r="G1093" s="111" t="s">
        <v>1070</v>
      </c>
    </row>
    <row r="1094" spans="2:7" x14ac:dyDescent="0.55000000000000004">
      <c r="B1094" s="141" t="s">
        <v>1728</v>
      </c>
      <c r="C1094" s="133" t="s">
        <v>1071</v>
      </c>
      <c r="D1094" s="110" t="s">
        <v>1061</v>
      </c>
      <c r="E1094" s="110" t="s">
        <v>128</v>
      </c>
      <c r="F1094" s="110" t="s">
        <v>128</v>
      </c>
      <c r="G1094" s="111" t="s">
        <v>1072</v>
      </c>
    </row>
    <row r="1095" spans="2:7" x14ac:dyDescent="0.55000000000000004">
      <c r="B1095" s="141" t="s">
        <v>1728</v>
      </c>
      <c r="C1095" s="133" t="s">
        <v>1073</v>
      </c>
      <c r="D1095" s="110" t="s">
        <v>1061</v>
      </c>
      <c r="E1095" s="110" t="s">
        <v>128</v>
      </c>
      <c r="F1095" s="110" t="s">
        <v>128</v>
      </c>
      <c r="G1095" s="111" t="s">
        <v>849</v>
      </c>
    </row>
    <row r="1096" spans="2:7" x14ac:dyDescent="0.55000000000000004">
      <c r="B1096" s="143" t="s">
        <v>1728</v>
      </c>
      <c r="C1096" s="135" t="s">
        <v>1074</v>
      </c>
      <c r="D1096" s="112" t="s">
        <v>1061</v>
      </c>
      <c r="E1096" s="112" t="s">
        <v>128</v>
      </c>
      <c r="F1096" s="112" t="s">
        <v>128</v>
      </c>
      <c r="G1096" s="113" t="s">
        <v>1075</v>
      </c>
    </row>
    <row r="1097" spans="2:7" x14ac:dyDescent="0.55000000000000004">
      <c r="B1097" s="175" t="s">
        <v>2505</v>
      </c>
      <c r="C1097" s="136" t="s">
        <v>2506</v>
      </c>
      <c r="D1097" s="115" t="s">
        <v>994</v>
      </c>
      <c r="E1097" s="115" t="s">
        <v>128</v>
      </c>
      <c r="F1097" s="115" t="s">
        <v>128</v>
      </c>
      <c r="G1097" s="116" t="s">
        <v>2507</v>
      </c>
    </row>
    <row r="1098" spans="2:7" x14ac:dyDescent="0.55000000000000004">
      <c r="B1098" s="141" t="s">
        <v>1729</v>
      </c>
      <c r="C1098" s="137" t="s">
        <v>2266</v>
      </c>
      <c r="D1098" s="166" t="s">
        <v>638</v>
      </c>
      <c r="E1098" s="166" t="s">
        <v>128</v>
      </c>
      <c r="F1098" s="166" t="s">
        <v>128</v>
      </c>
      <c r="G1098" s="167" t="s">
        <v>2267</v>
      </c>
    </row>
    <row r="1099" spans="2:7" x14ac:dyDescent="0.55000000000000004">
      <c r="B1099" s="141" t="s">
        <v>1729</v>
      </c>
      <c r="C1099" s="137" t="s">
        <v>2268</v>
      </c>
      <c r="D1099" s="166" t="s">
        <v>638</v>
      </c>
      <c r="E1099" s="166" t="s">
        <v>128</v>
      </c>
      <c r="F1099" s="166" t="s">
        <v>128</v>
      </c>
      <c r="G1099" s="167" t="s">
        <v>949</v>
      </c>
    </row>
    <row r="1100" spans="2:7" x14ac:dyDescent="0.55000000000000004">
      <c r="B1100" s="141" t="s">
        <v>1729</v>
      </c>
      <c r="C1100" s="137" t="s">
        <v>2269</v>
      </c>
      <c r="D1100" s="166" t="s">
        <v>638</v>
      </c>
      <c r="E1100" s="166" t="s">
        <v>128</v>
      </c>
      <c r="F1100" s="166" t="s">
        <v>128</v>
      </c>
      <c r="G1100" s="167" t="s">
        <v>925</v>
      </c>
    </row>
    <row r="1101" spans="2:7" x14ac:dyDescent="0.55000000000000004">
      <c r="B1101" s="141" t="s">
        <v>1729</v>
      </c>
      <c r="C1101" s="137" t="s">
        <v>2270</v>
      </c>
      <c r="D1101" s="166" t="s">
        <v>638</v>
      </c>
      <c r="E1101" s="166" t="s">
        <v>128</v>
      </c>
      <c r="F1101" s="166" t="s">
        <v>128</v>
      </c>
      <c r="G1101" s="167" t="s">
        <v>2267</v>
      </c>
    </row>
    <row r="1102" spans="2:7" x14ac:dyDescent="0.55000000000000004">
      <c r="B1102" s="141" t="s">
        <v>1729</v>
      </c>
      <c r="C1102" s="137" t="s">
        <v>2271</v>
      </c>
      <c r="D1102" s="166" t="s">
        <v>638</v>
      </c>
      <c r="E1102" s="166" t="s">
        <v>128</v>
      </c>
      <c r="F1102" s="166" t="s">
        <v>128</v>
      </c>
      <c r="G1102" s="167" t="s">
        <v>949</v>
      </c>
    </row>
    <row r="1103" spans="2:7" x14ac:dyDescent="0.55000000000000004">
      <c r="B1103" s="141" t="s">
        <v>1729</v>
      </c>
      <c r="C1103" s="137" t="s">
        <v>2272</v>
      </c>
      <c r="D1103" s="166" t="s">
        <v>638</v>
      </c>
      <c r="E1103" s="166" t="s">
        <v>128</v>
      </c>
      <c r="F1103" s="166" t="s">
        <v>128</v>
      </c>
      <c r="G1103" s="167" t="s">
        <v>925</v>
      </c>
    </row>
    <row r="1104" spans="2:7" x14ac:dyDescent="0.55000000000000004">
      <c r="B1104" s="141" t="s">
        <v>1729</v>
      </c>
      <c r="C1104" s="137" t="s">
        <v>2275</v>
      </c>
      <c r="D1104" s="166" t="s">
        <v>638</v>
      </c>
      <c r="E1104" s="166" t="s">
        <v>128</v>
      </c>
      <c r="F1104" s="166" t="s">
        <v>128</v>
      </c>
      <c r="G1104" s="167" t="s">
        <v>2273</v>
      </c>
    </row>
    <row r="1105" spans="2:7" x14ac:dyDescent="0.55000000000000004">
      <c r="B1105" s="141" t="s">
        <v>1729</v>
      </c>
      <c r="C1105" s="137" t="s">
        <v>2276</v>
      </c>
      <c r="D1105" s="166" t="s">
        <v>638</v>
      </c>
      <c r="E1105" s="166" t="s">
        <v>128</v>
      </c>
      <c r="F1105" s="166" t="s">
        <v>128</v>
      </c>
      <c r="G1105" s="167" t="s">
        <v>925</v>
      </c>
    </row>
    <row r="1106" spans="2:7" x14ac:dyDescent="0.55000000000000004">
      <c r="B1106" s="141" t="s">
        <v>1729</v>
      </c>
      <c r="C1106" s="137" t="s">
        <v>2277</v>
      </c>
      <c r="D1106" s="166" t="s">
        <v>638</v>
      </c>
      <c r="E1106" s="166" t="s">
        <v>128</v>
      </c>
      <c r="F1106" s="166" t="s">
        <v>128</v>
      </c>
      <c r="G1106" s="167" t="s">
        <v>2274</v>
      </c>
    </row>
    <row r="1107" spans="2:7" x14ac:dyDescent="0.55000000000000004">
      <c r="B1107" s="141" t="s">
        <v>1729</v>
      </c>
      <c r="C1107" s="137" t="s">
        <v>2278</v>
      </c>
      <c r="D1107" s="166" t="s">
        <v>638</v>
      </c>
      <c r="E1107" s="166" t="s">
        <v>128</v>
      </c>
      <c r="F1107" s="166" t="s">
        <v>128</v>
      </c>
      <c r="G1107" s="167" t="s">
        <v>2274</v>
      </c>
    </row>
    <row r="1108" spans="2:7" x14ac:dyDescent="0.55000000000000004">
      <c r="B1108" s="141" t="s">
        <v>1729</v>
      </c>
      <c r="C1108" s="137" t="s">
        <v>2279</v>
      </c>
      <c r="D1108" s="166" t="s">
        <v>638</v>
      </c>
      <c r="E1108" s="166" t="s">
        <v>128</v>
      </c>
      <c r="F1108" s="166" t="s">
        <v>128</v>
      </c>
      <c r="G1108" s="167" t="s">
        <v>942</v>
      </c>
    </row>
    <row r="1109" spans="2:7" x14ac:dyDescent="0.55000000000000004">
      <c r="B1109" s="141" t="s">
        <v>1729</v>
      </c>
      <c r="C1109" s="137" t="s">
        <v>2280</v>
      </c>
      <c r="D1109" s="166" t="s">
        <v>638</v>
      </c>
      <c r="E1109" s="166" t="s">
        <v>128</v>
      </c>
      <c r="F1109" s="166" t="s">
        <v>128</v>
      </c>
      <c r="G1109" s="167" t="s">
        <v>2283</v>
      </c>
    </row>
    <row r="1110" spans="2:7" x14ac:dyDescent="0.55000000000000004">
      <c r="B1110" s="141" t="s">
        <v>1729</v>
      </c>
      <c r="C1110" s="137" t="s">
        <v>2281</v>
      </c>
      <c r="D1110" s="166" t="s">
        <v>638</v>
      </c>
      <c r="E1110" s="166" t="s">
        <v>128</v>
      </c>
      <c r="F1110" s="166" t="s">
        <v>128</v>
      </c>
      <c r="G1110" s="167" t="s">
        <v>929</v>
      </c>
    </row>
    <row r="1111" spans="2:7" x14ac:dyDescent="0.55000000000000004">
      <c r="B1111" s="141" t="s">
        <v>1729</v>
      </c>
      <c r="C1111" s="137" t="s">
        <v>2282</v>
      </c>
      <c r="D1111" s="166" t="s">
        <v>638</v>
      </c>
      <c r="E1111" s="166" t="s">
        <v>128</v>
      </c>
      <c r="F1111" s="166" t="s">
        <v>128</v>
      </c>
      <c r="G1111" s="167" t="s">
        <v>2284</v>
      </c>
    </row>
    <row r="1112" spans="2:7" x14ac:dyDescent="0.55000000000000004">
      <c r="B1112" s="141" t="s">
        <v>1729</v>
      </c>
      <c r="C1112" s="137" t="s">
        <v>2285</v>
      </c>
      <c r="D1112" s="166" t="s">
        <v>638</v>
      </c>
      <c r="E1112" s="166" t="s">
        <v>128</v>
      </c>
      <c r="F1112" s="166" t="s">
        <v>128</v>
      </c>
      <c r="G1112" s="167" t="s">
        <v>2284</v>
      </c>
    </row>
    <row r="1113" spans="2:7" x14ac:dyDescent="0.55000000000000004">
      <c r="B1113" s="141" t="s">
        <v>1729</v>
      </c>
      <c r="C1113" s="137" t="s">
        <v>2286</v>
      </c>
      <c r="D1113" s="166" t="s">
        <v>638</v>
      </c>
      <c r="E1113" s="166" t="s">
        <v>128</v>
      </c>
      <c r="F1113" s="166" t="s">
        <v>128</v>
      </c>
      <c r="G1113" s="167" t="s">
        <v>2288</v>
      </c>
    </row>
    <row r="1114" spans="2:7" x14ac:dyDescent="0.55000000000000004">
      <c r="B1114" s="143" t="s">
        <v>1729</v>
      </c>
      <c r="C1114" s="168" t="s">
        <v>2287</v>
      </c>
      <c r="D1114" s="169" t="s">
        <v>638</v>
      </c>
      <c r="E1114" s="169" t="s">
        <v>128</v>
      </c>
      <c r="F1114" s="169" t="s">
        <v>128</v>
      </c>
      <c r="G1114" s="170" t="s">
        <v>2289</v>
      </c>
    </row>
    <row r="1115" spans="2:7" x14ac:dyDescent="0.55000000000000004">
      <c r="B1115" s="141" t="s">
        <v>1730</v>
      </c>
      <c r="C1115" s="137" t="s">
        <v>2290</v>
      </c>
      <c r="D1115" s="166" t="s">
        <v>1377</v>
      </c>
      <c r="E1115" s="166" t="s">
        <v>128</v>
      </c>
      <c r="F1115" s="166" t="s">
        <v>128</v>
      </c>
      <c r="G1115" s="111" t="s">
        <v>2291</v>
      </c>
    </row>
    <row r="1116" spans="2:7" x14ac:dyDescent="0.55000000000000004">
      <c r="B1116" s="141" t="s">
        <v>1730</v>
      </c>
      <c r="C1116" s="137" t="s">
        <v>2292</v>
      </c>
      <c r="D1116" s="166" t="s">
        <v>1377</v>
      </c>
      <c r="E1116" s="166" t="s">
        <v>128</v>
      </c>
      <c r="F1116" s="166" t="s">
        <v>128</v>
      </c>
      <c r="G1116" s="111" t="s">
        <v>2293</v>
      </c>
    </row>
    <row r="1117" spans="2:7" x14ac:dyDescent="0.55000000000000004">
      <c r="B1117" s="141" t="s">
        <v>1730</v>
      </c>
      <c r="C1117" s="137" t="s">
        <v>2294</v>
      </c>
      <c r="D1117" s="166" t="s">
        <v>1377</v>
      </c>
      <c r="E1117" s="166" t="s">
        <v>128</v>
      </c>
      <c r="F1117" s="166" t="s">
        <v>128</v>
      </c>
      <c r="G1117" s="111" t="s">
        <v>2299</v>
      </c>
    </row>
    <row r="1118" spans="2:7" x14ac:dyDescent="0.55000000000000004">
      <c r="B1118" s="141" t="s">
        <v>1730</v>
      </c>
      <c r="C1118" s="137" t="s">
        <v>2295</v>
      </c>
      <c r="D1118" s="166" t="s">
        <v>1377</v>
      </c>
      <c r="E1118" s="166" t="s">
        <v>128</v>
      </c>
      <c r="F1118" s="166" t="s">
        <v>128</v>
      </c>
      <c r="G1118" s="111" t="s">
        <v>2300</v>
      </c>
    </row>
    <row r="1119" spans="2:7" x14ac:dyDescent="0.55000000000000004">
      <c r="B1119" s="141" t="s">
        <v>1730</v>
      </c>
      <c r="C1119" s="137" t="s">
        <v>2296</v>
      </c>
      <c r="D1119" s="166" t="s">
        <v>1377</v>
      </c>
      <c r="E1119" s="166" t="s">
        <v>128</v>
      </c>
      <c r="F1119" s="166" t="s">
        <v>128</v>
      </c>
      <c r="G1119" s="111" t="s">
        <v>2301</v>
      </c>
    </row>
    <row r="1120" spans="2:7" x14ac:dyDescent="0.55000000000000004">
      <c r="B1120" s="141" t="s">
        <v>1730</v>
      </c>
      <c r="C1120" s="137" t="s">
        <v>2297</v>
      </c>
      <c r="D1120" s="166" t="s">
        <v>1377</v>
      </c>
      <c r="E1120" s="166" t="s">
        <v>128</v>
      </c>
      <c r="F1120" s="166" t="s">
        <v>128</v>
      </c>
      <c r="G1120" s="111" t="s">
        <v>2302</v>
      </c>
    </row>
    <row r="1121" spans="2:7" x14ac:dyDescent="0.55000000000000004">
      <c r="B1121" s="141" t="s">
        <v>1730</v>
      </c>
      <c r="C1121" s="137" t="s">
        <v>2298</v>
      </c>
      <c r="D1121" s="166" t="s">
        <v>1377</v>
      </c>
      <c r="E1121" s="166" t="s">
        <v>128</v>
      </c>
      <c r="F1121" s="166" t="s">
        <v>128</v>
      </c>
      <c r="G1121" s="111" t="s">
        <v>2303</v>
      </c>
    </row>
    <row r="1122" spans="2:7" x14ac:dyDescent="0.55000000000000004">
      <c r="B1122" s="141" t="s">
        <v>1730</v>
      </c>
      <c r="C1122" s="137" t="s">
        <v>2304</v>
      </c>
      <c r="D1122" s="166" t="s">
        <v>1377</v>
      </c>
      <c r="E1122" s="166" t="s">
        <v>128</v>
      </c>
      <c r="F1122" s="166" t="s">
        <v>128</v>
      </c>
      <c r="G1122" s="111" t="s">
        <v>2312</v>
      </c>
    </row>
    <row r="1123" spans="2:7" x14ac:dyDescent="0.55000000000000004">
      <c r="B1123" s="141" t="s">
        <v>1730</v>
      </c>
      <c r="C1123" s="137" t="s">
        <v>2305</v>
      </c>
      <c r="D1123" s="166" t="s">
        <v>1377</v>
      </c>
      <c r="E1123" s="166" t="s">
        <v>128</v>
      </c>
      <c r="F1123" s="166" t="s">
        <v>128</v>
      </c>
      <c r="G1123" s="111" t="s">
        <v>2313</v>
      </c>
    </row>
    <row r="1124" spans="2:7" x14ac:dyDescent="0.55000000000000004">
      <c r="B1124" s="141" t="s">
        <v>1730</v>
      </c>
      <c r="C1124" s="137" t="s">
        <v>2306</v>
      </c>
      <c r="D1124" s="166" t="s">
        <v>1377</v>
      </c>
      <c r="E1124" s="166" t="s">
        <v>128</v>
      </c>
      <c r="F1124" s="166" t="s">
        <v>128</v>
      </c>
      <c r="G1124" s="111" t="s">
        <v>192</v>
      </c>
    </row>
    <row r="1125" spans="2:7" x14ac:dyDescent="0.55000000000000004">
      <c r="B1125" s="141" t="s">
        <v>1730</v>
      </c>
      <c r="C1125" s="137" t="s">
        <v>2307</v>
      </c>
      <c r="D1125" s="166" t="s">
        <v>1377</v>
      </c>
      <c r="E1125" s="166" t="s">
        <v>128</v>
      </c>
      <c r="F1125" s="166" t="s">
        <v>128</v>
      </c>
      <c r="G1125" s="111" t="s">
        <v>224</v>
      </c>
    </row>
    <row r="1126" spans="2:7" x14ac:dyDescent="0.55000000000000004">
      <c r="B1126" s="141" t="s">
        <v>1730</v>
      </c>
      <c r="C1126" s="137" t="s">
        <v>2308</v>
      </c>
      <c r="D1126" s="166" t="s">
        <v>1377</v>
      </c>
      <c r="E1126" s="166" t="s">
        <v>128</v>
      </c>
      <c r="F1126" s="166" t="s">
        <v>128</v>
      </c>
      <c r="G1126" s="111" t="s">
        <v>194</v>
      </c>
    </row>
    <row r="1127" spans="2:7" x14ac:dyDescent="0.55000000000000004">
      <c r="B1127" s="141" t="s">
        <v>1730</v>
      </c>
      <c r="C1127" s="137" t="s">
        <v>2309</v>
      </c>
      <c r="D1127" s="166" t="s">
        <v>1377</v>
      </c>
      <c r="E1127" s="166" t="s">
        <v>128</v>
      </c>
      <c r="F1127" s="166" t="s">
        <v>128</v>
      </c>
      <c r="G1127" s="111" t="s">
        <v>232</v>
      </c>
    </row>
    <row r="1128" spans="2:7" x14ac:dyDescent="0.55000000000000004">
      <c r="B1128" s="141" t="s">
        <v>1730</v>
      </c>
      <c r="C1128" s="137" t="s">
        <v>2310</v>
      </c>
      <c r="D1128" s="166" t="s">
        <v>1377</v>
      </c>
      <c r="E1128" s="166" t="s">
        <v>128</v>
      </c>
      <c r="F1128" s="166" t="s">
        <v>128</v>
      </c>
      <c r="G1128" s="111" t="s">
        <v>1323</v>
      </c>
    </row>
    <row r="1129" spans="2:7" x14ac:dyDescent="0.55000000000000004">
      <c r="B1129" s="141" t="s">
        <v>1730</v>
      </c>
      <c r="C1129" s="137" t="s">
        <v>2311</v>
      </c>
      <c r="D1129" s="166" t="s">
        <v>1377</v>
      </c>
      <c r="E1129" s="166" t="s">
        <v>128</v>
      </c>
      <c r="F1129" s="166" t="s">
        <v>128</v>
      </c>
      <c r="G1129" s="111" t="s">
        <v>1343</v>
      </c>
    </row>
    <row r="1130" spans="2:7" x14ac:dyDescent="0.55000000000000004">
      <c r="B1130" s="141" t="s">
        <v>1730</v>
      </c>
      <c r="C1130" s="137" t="s">
        <v>2314</v>
      </c>
      <c r="D1130" s="166" t="s">
        <v>1377</v>
      </c>
      <c r="E1130" s="166" t="s">
        <v>128</v>
      </c>
      <c r="F1130" s="166" t="s">
        <v>128</v>
      </c>
      <c r="G1130" s="111" t="s">
        <v>328</v>
      </c>
    </row>
    <row r="1131" spans="2:7" x14ac:dyDescent="0.55000000000000004">
      <c r="B1131" s="141" t="s">
        <v>1730</v>
      </c>
      <c r="C1131" s="137" t="s">
        <v>2315</v>
      </c>
      <c r="D1131" s="166" t="s">
        <v>1377</v>
      </c>
      <c r="E1131" s="166" t="s">
        <v>128</v>
      </c>
      <c r="F1131" s="166" t="s">
        <v>128</v>
      </c>
      <c r="G1131" s="111" t="s">
        <v>1326</v>
      </c>
    </row>
    <row r="1132" spans="2:7" x14ac:dyDescent="0.55000000000000004">
      <c r="B1132" s="141" t="s">
        <v>1730</v>
      </c>
      <c r="C1132" s="137" t="s">
        <v>2316</v>
      </c>
      <c r="D1132" s="166" t="s">
        <v>1377</v>
      </c>
      <c r="E1132" s="166" t="s">
        <v>128</v>
      </c>
      <c r="F1132" s="166" t="s">
        <v>128</v>
      </c>
      <c r="G1132" s="111" t="s">
        <v>2321</v>
      </c>
    </row>
    <row r="1133" spans="2:7" x14ac:dyDescent="0.55000000000000004">
      <c r="B1133" s="141" t="s">
        <v>1730</v>
      </c>
      <c r="C1133" s="137" t="s">
        <v>2317</v>
      </c>
      <c r="D1133" s="166" t="s">
        <v>1377</v>
      </c>
      <c r="E1133" s="166" t="s">
        <v>128</v>
      </c>
      <c r="F1133" s="166" t="s">
        <v>128</v>
      </c>
      <c r="G1133" s="111" t="s">
        <v>2322</v>
      </c>
    </row>
    <row r="1134" spans="2:7" x14ac:dyDescent="0.55000000000000004">
      <c r="B1134" s="141" t="s">
        <v>1730</v>
      </c>
      <c r="C1134" s="137" t="s">
        <v>2318</v>
      </c>
      <c r="D1134" s="166" t="s">
        <v>1377</v>
      </c>
      <c r="E1134" s="166" t="s">
        <v>128</v>
      </c>
      <c r="F1134" s="166" t="s">
        <v>128</v>
      </c>
      <c r="G1134" s="111" t="s">
        <v>2323</v>
      </c>
    </row>
    <row r="1135" spans="2:7" x14ac:dyDescent="0.55000000000000004">
      <c r="B1135" s="141" t="s">
        <v>1730</v>
      </c>
      <c r="C1135" s="137" t="s">
        <v>2319</v>
      </c>
      <c r="D1135" s="166" t="s">
        <v>1377</v>
      </c>
      <c r="E1135" s="166" t="s">
        <v>128</v>
      </c>
      <c r="F1135" s="166" t="s">
        <v>128</v>
      </c>
      <c r="G1135" s="111" t="s">
        <v>2324</v>
      </c>
    </row>
    <row r="1136" spans="2:7" x14ac:dyDescent="0.55000000000000004">
      <c r="B1136" s="143" t="s">
        <v>1730</v>
      </c>
      <c r="C1136" s="168" t="s">
        <v>2320</v>
      </c>
      <c r="D1136" s="169" t="s">
        <v>1377</v>
      </c>
      <c r="E1136" s="169" t="s">
        <v>128</v>
      </c>
      <c r="F1136" s="169" t="s">
        <v>128</v>
      </c>
      <c r="G1136" s="113" t="s">
        <v>2325</v>
      </c>
    </row>
    <row r="1137" spans="2:7" x14ac:dyDescent="0.55000000000000004">
      <c r="B1137" s="141" t="s">
        <v>1731</v>
      </c>
      <c r="C1137" s="137" t="s">
        <v>2327</v>
      </c>
      <c r="D1137" s="166" t="s">
        <v>2326</v>
      </c>
      <c r="E1137" s="166" t="s">
        <v>128</v>
      </c>
      <c r="F1137" s="166" t="s">
        <v>128</v>
      </c>
      <c r="G1137" s="167" t="s">
        <v>149</v>
      </c>
    </row>
    <row r="1138" spans="2:7" x14ac:dyDescent="0.55000000000000004">
      <c r="B1138" s="141" t="s">
        <v>1731</v>
      </c>
      <c r="C1138" s="137" t="s">
        <v>2328</v>
      </c>
      <c r="D1138" s="166" t="s">
        <v>2326</v>
      </c>
      <c r="E1138" s="166" t="s">
        <v>128</v>
      </c>
      <c r="F1138" s="166" t="s">
        <v>128</v>
      </c>
      <c r="G1138" s="167" t="s">
        <v>149</v>
      </c>
    </row>
    <row r="1139" spans="2:7" x14ac:dyDescent="0.55000000000000004">
      <c r="B1139" s="141" t="s">
        <v>1731</v>
      </c>
      <c r="C1139" s="137" t="s">
        <v>2329</v>
      </c>
      <c r="D1139" s="166" t="s">
        <v>2326</v>
      </c>
      <c r="E1139" s="166" t="s">
        <v>128</v>
      </c>
      <c r="F1139" s="166" t="s">
        <v>128</v>
      </c>
      <c r="G1139" s="111" t="s">
        <v>192</v>
      </c>
    </row>
    <row r="1140" spans="2:7" x14ac:dyDescent="0.55000000000000004">
      <c r="B1140" s="141" t="s">
        <v>1731</v>
      </c>
      <c r="C1140" s="137" t="s">
        <v>2330</v>
      </c>
      <c r="D1140" s="166" t="s">
        <v>2326</v>
      </c>
      <c r="E1140" s="166" t="s">
        <v>128</v>
      </c>
      <c r="F1140" s="166" t="s">
        <v>128</v>
      </c>
      <c r="G1140" s="111" t="s">
        <v>192</v>
      </c>
    </row>
    <row r="1141" spans="2:7" x14ac:dyDescent="0.55000000000000004">
      <c r="B1141" s="141" t="s">
        <v>1731</v>
      </c>
      <c r="C1141" s="137" t="s">
        <v>2331</v>
      </c>
      <c r="D1141" s="166" t="s">
        <v>2326</v>
      </c>
      <c r="E1141" s="166" t="s">
        <v>128</v>
      </c>
      <c r="F1141" s="166" t="s">
        <v>128</v>
      </c>
      <c r="G1141" s="111" t="s">
        <v>224</v>
      </c>
    </row>
    <row r="1142" spans="2:7" x14ac:dyDescent="0.55000000000000004">
      <c r="B1142" s="141" t="s">
        <v>1731</v>
      </c>
      <c r="C1142" s="137" t="s">
        <v>2332</v>
      </c>
      <c r="D1142" s="166" t="s">
        <v>2326</v>
      </c>
      <c r="E1142" s="166" t="s">
        <v>128</v>
      </c>
      <c r="F1142" s="166" t="s">
        <v>128</v>
      </c>
      <c r="G1142" s="111" t="s">
        <v>224</v>
      </c>
    </row>
    <row r="1143" spans="2:7" x14ac:dyDescent="0.55000000000000004">
      <c r="B1143" s="141" t="s">
        <v>1731</v>
      </c>
      <c r="C1143" s="137" t="s">
        <v>2333</v>
      </c>
      <c r="D1143" s="166" t="s">
        <v>2326</v>
      </c>
      <c r="E1143" s="166" t="s">
        <v>128</v>
      </c>
      <c r="F1143" s="166" t="s">
        <v>128</v>
      </c>
      <c r="G1143" s="111" t="s">
        <v>2339</v>
      </c>
    </row>
    <row r="1144" spans="2:7" x14ac:dyDescent="0.55000000000000004">
      <c r="B1144" s="141" t="s">
        <v>1731</v>
      </c>
      <c r="C1144" s="137" t="s">
        <v>2334</v>
      </c>
      <c r="D1144" s="166" t="s">
        <v>2326</v>
      </c>
      <c r="E1144" s="166" t="s">
        <v>128</v>
      </c>
      <c r="F1144" s="166" t="s">
        <v>128</v>
      </c>
      <c r="G1144" s="111" t="s">
        <v>2339</v>
      </c>
    </row>
    <row r="1145" spans="2:7" x14ac:dyDescent="0.55000000000000004">
      <c r="B1145" s="141" t="s">
        <v>1731</v>
      </c>
      <c r="C1145" s="137" t="s">
        <v>2335</v>
      </c>
      <c r="D1145" s="166" t="s">
        <v>2326</v>
      </c>
      <c r="E1145" s="166" t="s">
        <v>128</v>
      </c>
      <c r="F1145" s="166" t="s">
        <v>128</v>
      </c>
      <c r="G1145" s="111" t="s">
        <v>1323</v>
      </c>
    </row>
    <row r="1146" spans="2:7" x14ac:dyDescent="0.55000000000000004">
      <c r="B1146" s="141" t="s">
        <v>1731</v>
      </c>
      <c r="C1146" s="137" t="s">
        <v>2336</v>
      </c>
      <c r="D1146" s="166" t="s">
        <v>2326</v>
      </c>
      <c r="E1146" s="166" t="s">
        <v>128</v>
      </c>
      <c r="F1146" s="166" t="s">
        <v>128</v>
      </c>
      <c r="G1146" s="111" t="s">
        <v>1323</v>
      </c>
    </row>
    <row r="1147" spans="2:7" x14ac:dyDescent="0.55000000000000004">
      <c r="B1147" s="141" t="s">
        <v>1731</v>
      </c>
      <c r="C1147" s="137" t="s">
        <v>2337</v>
      </c>
      <c r="D1147" s="166" t="s">
        <v>2326</v>
      </c>
      <c r="E1147" s="166" t="s">
        <v>128</v>
      </c>
      <c r="F1147" s="166" t="s">
        <v>128</v>
      </c>
      <c r="G1147" s="111" t="s">
        <v>328</v>
      </c>
    </row>
    <row r="1148" spans="2:7" x14ac:dyDescent="0.55000000000000004">
      <c r="B1148" s="141" t="s">
        <v>1731</v>
      </c>
      <c r="C1148" s="137" t="s">
        <v>2338</v>
      </c>
      <c r="D1148" s="166" t="s">
        <v>2326</v>
      </c>
      <c r="E1148" s="166" t="s">
        <v>128</v>
      </c>
      <c r="F1148" s="166" t="s">
        <v>128</v>
      </c>
      <c r="G1148" s="111" t="s">
        <v>328</v>
      </c>
    </row>
    <row r="1149" spans="2:7" x14ac:dyDescent="0.55000000000000004">
      <c r="B1149" s="141" t="s">
        <v>1731</v>
      </c>
      <c r="C1149" s="137" t="s">
        <v>2340</v>
      </c>
      <c r="D1149" s="166" t="s">
        <v>2326</v>
      </c>
      <c r="E1149" s="166" t="s">
        <v>128</v>
      </c>
      <c r="F1149" s="166" t="s">
        <v>128</v>
      </c>
      <c r="G1149" s="111" t="s">
        <v>331</v>
      </c>
    </row>
    <row r="1150" spans="2:7" x14ac:dyDescent="0.55000000000000004">
      <c r="B1150" s="141" t="s">
        <v>1731</v>
      </c>
      <c r="C1150" s="137" t="s">
        <v>2341</v>
      </c>
      <c r="D1150" s="166" t="s">
        <v>2326</v>
      </c>
      <c r="E1150" s="166" t="s">
        <v>128</v>
      </c>
      <c r="F1150" s="166" t="s">
        <v>128</v>
      </c>
      <c r="G1150" s="111" t="s">
        <v>331</v>
      </c>
    </row>
    <row r="1151" spans="2:7" x14ac:dyDescent="0.55000000000000004">
      <c r="B1151" s="141" t="s">
        <v>1731</v>
      </c>
      <c r="C1151" s="137" t="s">
        <v>2342</v>
      </c>
      <c r="D1151" s="166" t="s">
        <v>2326</v>
      </c>
      <c r="E1151" s="166" t="s">
        <v>128</v>
      </c>
      <c r="F1151" s="166" t="s">
        <v>128</v>
      </c>
      <c r="G1151" s="167" t="s">
        <v>589</v>
      </c>
    </row>
    <row r="1152" spans="2:7" x14ac:dyDescent="0.55000000000000004">
      <c r="B1152" s="141" t="s">
        <v>1731</v>
      </c>
      <c r="C1152" s="137" t="s">
        <v>2343</v>
      </c>
      <c r="D1152" s="166" t="s">
        <v>2326</v>
      </c>
      <c r="E1152" s="166" t="s">
        <v>128</v>
      </c>
      <c r="F1152" s="166" t="s">
        <v>128</v>
      </c>
      <c r="G1152" s="167" t="s">
        <v>589</v>
      </c>
    </row>
    <row r="1153" spans="2:7" x14ac:dyDescent="0.55000000000000004">
      <c r="B1153" s="144" t="s">
        <v>1732</v>
      </c>
      <c r="C1153" s="134" t="s">
        <v>1076</v>
      </c>
      <c r="D1153" s="108" t="s">
        <v>1077</v>
      </c>
      <c r="E1153" s="108" t="s">
        <v>128</v>
      </c>
      <c r="F1153" s="108" t="s">
        <v>128</v>
      </c>
      <c r="G1153" s="109" t="s">
        <v>1078</v>
      </c>
    </row>
    <row r="1154" spans="2:7" x14ac:dyDescent="0.55000000000000004">
      <c r="B1154" s="141" t="s">
        <v>1732</v>
      </c>
      <c r="C1154" s="133" t="s">
        <v>1079</v>
      </c>
      <c r="D1154" s="110" t="s">
        <v>1077</v>
      </c>
      <c r="E1154" s="110" t="s">
        <v>128</v>
      </c>
      <c r="F1154" s="110" t="s">
        <v>128</v>
      </c>
      <c r="G1154" s="111" t="s">
        <v>1080</v>
      </c>
    </row>
    <row r="1155" spans="2:7" x14ac:dyDescent="0.55000000000000004">
      <c r="B1155" s="141" t="s">
        <v>1732</v>
      </c>
      <c r="C1155" s="133" t="s">
        <v>1081</v>
      </c>
      <c r="D1155" s="110" t="s">
        <v>1077</v>
      </c>
      <c r="E1155" s="110" t="s">
        <v>128</v>
      </c>
      <c r="F1155" s="110" t="s">
        <v>128</v>
      </c>
      <c r="G1155" s="111" t="s">
        <v>1082</v>
      </c>
    </row>
    <row r="1156" spans="2:7" x14ac:dyDescent="0.55000000000000004">
      <c r="B1156" s="141" t="s">
        <v>1732</v>
      </c>
      <c r="C1156" s="133" t="s">
        <v>1083</v>
      </c>
      <c r="D1156" s="110" t="s">
        <v>1077</v>
      </c>
      <c r="E1156" s="110" t="s">
        <v>128</v>
      </c>
      <c r="F1156" s="110" t="s">
        <v>128</v>
      </c>
      <c r="G1156" s="111" t="s">
        <v>1084</v>
      </c>
    </row>
    <row r="1157" spans="2:7" x14ac:dyDescent="0.55000000000000004">
      <c r="B1157" s="141" t="s">
        <v>1732</v>
      </c>
      <c r="C1157" s="133" t="s">
        <v>1085</v>
      </c>
      <c r="D1157" s="110" t="s">
        <v>1077</v>
      </c>
      <c r="E1157" s="110" t="s">
        <v>128</v>
      </c>
      <c r="F1157" s="110" t="s">
        <v>128</v>
      </c>
      <c r="G1157" s="111" t="s">
        <v>1086</v>
      </c>
    </row>
    <row r="1158" spans="2:7" x14ac:dyDescent="0.55000000000000004">
      <c r="B1158" s="141" t="s">
        <v>1732</v>
      </c>
      <c r="C1158" s="133" t="s">
        <v>1087</v>
      </c>
      <c r="D1158" s="110" t="s">
        <v>1077</v>
      </c>
      <c r="E1158" s="110" t="s">
        <v>128</v>
      </c>
      <c r="F1158" s="110" t="s">
        <v>128</v>
      </c>
      <c r="G1158" s="111" t="s">
        <v>1088</v>
      </c>
    </row>
    <row r="1159" spans="2:7" x14ac:dyDescent="0.55000000000000004">
      <c r="B1159" s="141" t="s">
        <v>1732</v>
      </c>
      <c r="C1159" s="133" t="s">
        <v>1089</v>
      </c>
      <c r="D1159" s="110" t="s">
        <v>1077</v>
      </c>
      <c r="E1159" s="110" t="s">
        <v>128</v>
      </c>
      <c r="F1159" s="110" t="s">
        <v>128</v>
      </c>
      <c r="G1159" s="111" t="s">
        <v>1090</v>
      </c>
    </row>
    <row r="1160" spans="2:7" x14ac:dyDescent="0.55000000000000004">
      <c r="B1160" s="141" t="s">
        <v>1732</v>
      </c>
      <c r="C1160" s="133" t="s">
        <v>1091</v>
      </c>
      <c r="D1160" s="110" t="s">
        <v>1077</v>
      </c>
      <c r="E1160" s="110" t="s">
        <v>128</v>
      </c>
      <c r="F1160" s="110" t="s">
        <v>128</v>
      </c>
      <c r="G1160" s="111" t="s">
        <v>1092</v>
      </c>
    </row>
    <row r="1161" spans="2:7" x14ac:dyDescent="0.55000000000000004">
      <c r="B1161" s="141" t="s">
        <v>1732</v>
      </c>
      <c r="C1161" s="133" t="s">
        <v>1093</v>
      </c>
      <c r="D1161" s="110" t="s">
        <v>1077</v>
      </c>
      <c r="E1161" s="110" t="s">
        <v>128</v>
      </c>
      <c r="F1161" s="110" t="s">
        <v>128</v>
      </c>
      <c r="G1161" s="111" t="s">
        <v>1094</v>
      </c>
    </row>
    <row r="1162" spans="2:7" x14ac:dyDescent="0.55000000000000004">
      <c r="B1162" s="141" t="s">
        <v>1732</v>
      </c>
      <c r="C1162" s="133" t="s">
        <v>1095</v>
      </c>
      <c r="D1162" s="110" t="s">
        <v>1077</v>
      </c>
      <c r="E1162" s="110" t="s">
        <v>128</v>
      </c>
      <c r="F1162" s="110" t="s">
        <v>128</v>
      </c>
      <c r="G1162" s="111" t="s">
        <v>1096</v>
      </c>
    </row>
    <row r="1163" spans="2:7" x14ac:dyDescent="0.55000000000000004">
      <c r="B1163" s="141" t="s">
        <v>1732</v>
      </c>
      <c r="C1163" s="133" t="s">
        <v>1097</v>
      </c>
      <c r="D1163" s="110" t="s">
        <v>1077</v>
      </c>
      <c r="E1163" s="110" t="s">
        <v>128</v>
      </c>
      <c r="F1163" s="110" t="s">
        <v>128</v>
      </c>
      <c r="G1163" s="111" t="s">
        <v>1098</v>
      </c>
    </row>
    <row r="1164" spans="2:7" x14ac:dyDescent="0.55000000000000004">
      <c r="B1164" s="141" t="s">
        <v>1732</v>
      </c>
      <c r="C1164" s="133" t="s">
        <v>1099</v>
      </c>
      <c r="D1164" s="110" t="s">
        <v>1077</v>
      </c>
      <c r="E1164" s="110" t="s">
        <v>128</v>
      </c>
      <c r="F1164" s="110" t="s">
        <v>128</v>
      </c>
      <c r="G1164" s="111" t="s">
        <v>1100</v>
      </c>
    </row>
    <row r="1165" spans="2:7" x14ac:dyDescent="0.55000000000000004">
      <c r="B1165" s="141" t="s">
        <v>1732</v>
      </c>
      <c r="C1165" s="133" t="s">
        <v>1101</v>
      </c>
      <c r="D1165" s="110" t="s">
        <v>1077</v>
      </c>
      <c r="E1165" s="110" t="s">
        <v>128</v>
      </c>
      <c r="F1165" s="110" t="s">
        <v>128</v>
      </c>
      <c r="G1165" s="111" t="s">
        <v>1102</v>
      </c>
    </row>
    <row r="1166" spans="2:7" x14ac:dyDescent="0.55000000000000004">
      <c r="B1166" s="141" t="s">
        <v>1732</v>
      </c>
      <c r="C1166" s="133" t="s">
        <v>1103</v>
      </c>
      <c r="D1166" s="110" t="s">
        <v>1077</v>
      </c>
      <c r="E1166" s="110" t="s">
        <v>128</v>
      </c>
      <c r="F1166" s="110" t="s">
        <v>128</v>
      </c>
      <c r="G1166" s="111" t="s">
        <v>1104</v>
      </c>
    </row>
    <row r="1167" spans="2:7" x14ac:dyDescent="0.55000000000000004">
      <c r="B1167" s="141" t="s">
        <v>1732</v>
      </c>
      <c r="C1167" s="133" t="s">
        <v>1105</v>
      </c>
      <c r="D1167" s="110" t="s">
        <v>1077</v>
      </c>
      <c r="E1167" s="110" t="s">
        <v>128</v>
      </c>
      <c r="F1167" s="110" t="s">
        <v>128</v>
      </c>
      <c r="G1167" s="111" t="s">
        <v>1106</v>
      </c>
    </row>
    <row r="1168" spans="2:7" x14ac:dyDescent="0.55000000000000004">
      <c r="B1168" s="141" t="s">
        <v>1732</v>
      </c>
      <c r="C1168" s="133" t="s">
        <v>1107</v>
      </c>
      <c r="D1168" s="110" t="s">
        <v>1077</v>
      </c>
      <c r="E1168" s="110" t="s">
        <v>128</v>
      </c>
      <c r="F1168" s="110" t="s">
        <v>128</v>
      </c>
      <c r="G1168" s="111" t="s">
        <v>1108</v>
      </c>
    </row>
    <row r="1169" spans="2:7" x14ac:dyDescent="0.55000000000000004">
      <c r="B1169" s="141" t="s">
        <v>1732</v>
      </c>
      <c r="C1169" s="133" t="s">
        <v>1109</v>
      </c>
      <c r="D1169" s="110" t="s">
        <v>1077</v>
      </c>
      <c r="E1169" s="110" t="s">
        <v>128</v>
      </c>
      <c r="F1169" s="110" t="s">
        <v>128</v>
      </c>
      <c r="G1169" s="111" t="s">
        <v>1110</v>
      </c>
    </row>
    <row r="1170" spans="2:7" x14ac:dyDescent="0.55000000000000004">
      <c r="B1170" s="141" t="s">
        <v>1732</v>
      </c>
      <c r="C1170" s="133" t="s">
        <v>1111</v>
      </c>
      <c r="D1170" s="110" t="s">
        <v>1077</v>
      </c>
      <c r="E1170" s="110" t="s">
        <v>128</v>
      </c>
      <c r="F1170" s="110" t="s">
        <v>128</v>
      </c>
      <c r="G1170" s="111" t="s">
        <v>1112</v>
      </c>
    </row>
    <row r="1171" spans="2:7" x14ac:dyDescent="0.55000000000000004">
      <c r="B1171" s="141" t="s">
        <v>1732</v>
      </c>
      <c r="C1171" s="133" t="s">
        <v>1113</v>
      </c>
      <c r="D1171" s="110" t="s">
        <v>1077</v>
      </c>
      <c r="E1171" s="110" t="s">
        <v>128</v>
      </c>
      <c r="F1171" s="110" t="s">
        <v>128</v>
      </c>
      <c r="G1171" s="111" t="s">
        <v>1114</v>
      </c>
    </row>
    <row r="1172" spans="2:7" x14ac:dyDescent="0.55000000000000004">
      <c r="B1172" s="141" t="s">
        <v>1732</v>
      </c>
      <c r="C1172" s="133" t="s">
        <v>1115</v>
      </c>
      <c r="D1172" s="110" t="s">
        <v>1077</v>
      </c>
      <c r="E1172" s="110" t="s">
        <v>128</v>
      </c>
      <c r="F1172" s="110" t="s">
        <v>128</v>
      </c>
      <c r="G1172" s="111" t="s">
        <v>1116</v>
      </c>
    </row>
    <row r="1173" spans="2:7" x14ac:dyDescent="0.55000000000000004">
      <c r="B1173" s="141" t="s">
        <v>1732</v>
      </c>
      <c r="C1173" s="133" t="s">
        <v>1117</v>
      </c>
      <c r="D1173" s="110" t="s">
        <v>1077</v>
      </c>
      <c r="E1173" s="110" t="s">
        <v>128</v>
      </c>
      <c r="F1173" s="110" t="s">
        <v>128</v>
      </c>
      <c r="G1173" s="111" t="s">
        <v>1118</v>
      </c>
    </row>
    <row r="1174" spans="2:7" x14ac:dyDescent="0.55000000000000004">
      <c r="B1174" s="141" t="s">
        <v>1732</v>
      </c>
      <c r="C1174" s="133" t="s">
        <v>1119</v>
      </c>
      <c r="D1174" s="110" t="s">
        <v>1077</v>
      </c>
      <c r="E1174" s="110" t="s">
        <v>128</v>
      </c>
      <c r="F1174" s="110" t="s">
        <v>128</v>
      </c>
      <c r="G1174" s="111" t="s">
        <v>1120</v>
      </c>
    </row>
    <row r="1175" spans="2:7" x14ac:dyDescent="0.55000000000000004">
      <c r="B1175" s="141" t="s">
        <v>1732</v>
      </c>
      <c r="C1175" s="133" t="s">
        <v>1121</v>
      </c>
      <c r="D1175" s="110" t="s">
        <v>1077</v>
      </c>
      <c r="E1175" s="110" t="s">
        <v>128</v>
      </c>
      <c r="F1175" s="110" t="s">
        <v>128</v>
      </c>
      <c r="G1175" s="111" t="s">
        <v>1122</v>
      </c>
    </row>
    <row r="1176" spans="2:7" x14ac:dyDescent="0.55000000000000004">
      <c r="B1176" s="141" t="s">
        <v>1732</v>
      </c>
      <c r="C1176" s="133" t="s">
        <v>1123</v>
      </c>
      <c r="D1176" s="110" t="s">
        <v>1077</v>
      </c>
      <c r="E1176" s="110" t="s">
        <v>128</v>
      </c>
      <c r="F1176" s="110" t="s">
        <v>128</v>
      </c>
      <c r="G1176" s="111" t="s">
        <v>1124</v>
      </c>
    </row>
    <row r="1177" spans="2:7" x14ac:dyDescent="0.55000000000000004">
      <c r="B1177" s="141" t="s">
        <v>1732</v>
      </c>
      <c r="C1177" s="133" t="s">
        <v>1125</v>
      </c>
      <c r="D1177" s="110" t="s">
        <v>1077</v>
      </c>
      <c r="E1177" s="110" t="s">
        <v>128</v>
      </c>
      <c r="F1177" s="110" t="s">
        <v>128</v>
      </c>
      <c r="G1177" s="111" t="s">
        <v>1126</v>
      </c>
    </row>
    <row r="1178" spans="2:7" x14ac:dyDescent="0.55000000000000004">
      <c r="B1178" s="141" t="s">
        <v>1732</v>
      </c>
      <c r="C1178" s="133" t="s">
        <v>1127</v>
      </c>
      <c r="D1178" s="110" t="s">
        <v>1077</v>
      </c>
      <c r="E1178" s="110" t="s">
        <v>128</v>
      </c>
      <c r="F1178" s="110" t="s">
        <v>128</v>
      </c>
      <c r="G1178" s="111" t="s">
        <v>1128</v>
      </c>
    </row>
    <row r="1179" spans="2:7" x14ac:dyDescent="0.55000000000000004">
      <c r="B1179" s="143" t="s">
        <v>1732</v>
      </c>
      <c r="C1179" s="135" t="s">
        <v>1129</v>
      </c>
      <c r="D1179" s="112" t="s">
        <v>1077</v>
      </c>
      <c r="E1179" s="112" t="s">
        <v>128</v>
      </c>
      <c r="F1179" s="112" t="s">
        <v>128</v>
      </c>
      <c r="G1179" s="113" t="s">
        <v>1130</v>
      </c>
    </row>
    <row r="1180" spans="2:7" x14ac:dyDescent="0.55000000000000004">
      <c r="B1180" s="141" t="s">
        <v>1732</v>
      </c>
      <c r="C1180" s="134" t="s">
        <v>1131</v>
      </c>
      <c r="D1180" s="108" t="s">
        <v>1132</v>
      </c>
      <c r="E1180" s="108" t="s">
        <v>128</v>
      </c>
      <c r="F1180" s="108" t="s">
        <v>128</v>
      </c>
      <c r="G1180" s="109" t="s">
        <v>1133</v>
      </c>
    </row>
    <row r="1181" spans="2:7" x14ac:dyDescent="0.55000000000000004">
      <c r="B1181" s="141" t="s">
        <v>1732</v>
      </c>
      <c r="C1181" s="133" t="s">
        <v>1134</v>
      </c>
      <c r="D1181" s="110" t="s">
        <v>1132</v>
      </c>
      <c r="E1181" s="110" t="s">
        <v>128</v>
      </c>
      <c r="F1181" s="110" t="s">
        <v>128</v>
      </c>
      <c r="G1181" s="111" t="s">
        <v>1133</v>
      </c>
    </row>
    <row r="1182" spans="2:7" x14ac:dyDescent="0.55000000000000004">
      <c r="B1182" s="141" t="s">
        <v>1732</v>
      </c>
      <c r="C1182" s="133" t="s">
        <v>1135</v>
      </c>
      <c r="D1182" s="110" t="s">
        <v>1132</v>
      </c>
      <c r="E1182" s="110" t="s">
        <v>128</v>
      </c>
      <c r="F1182" s="110" t="s">
        <v>128</v>
      </c>
      <c r="G1182" s="111" t="s">
        <v>1133</v>
      </c>
    </row>
    <row r="1183" spans="2:7" x14ac:dyDescent="0.55000000000000004">
      <c r="B1183" s="141" t="s">
        <v>1732</v>
      </c>
      <c r="C1183" s="133" t="s">
        <v>1136</v>
      </c>
      <c r="D1183" s="110" t="s">
        <v>1132</v>
      </c>
      <c r="E1183" s="110" t="s">
        <v>128</v>
      </c>
      <c r="F1183" s="110" t="s">
        <v>128</v>
      </c>
      <c r="G1183" s="111" t="s">
        <v>1137</v>
      </c>
    </row>
    <row r="1184" spans="2:7" x14ac:dyDescent="0.55000000000000004">
      <c r="B1184" s="141" t="s">
        <v>1732</v>
      </c>
      <c r="C1184" s="133" t="s">
        <v>1138</v>
      </c>
      <c r="D1184" s="110" t="s">
        <v>1132</v>
      </c>
      <c r="E1184" s="110" t="s">
        <v>128</v>
      </c>
      <c r="F1184" s="110" t="s">
        <v>128</v>
      </c>
      <c r="G1184" s="111" t="s">
        <v>1137</v>
      </c>
    </row>
    <row r="1185" spans="2:7" x14ac:dyDescent="0.55000000000000004">
      <c r="B1185" s="141" t="s">
        <v>1732</v>
      </c>
      <c r="C1185" s="133" t="s">
        <v>1139</v>
      </c>
      <c r="D1185" s="110" t="s">
        <v>1132</v>
      </c>
      <c r="E1185" s="110" t="s">
        <v>128</v>
      </c>
      <c r="F1185" s="110" t="s">
        <v>128</v>
      </c>
      <c r="G1185" s="111" t="s">
        <v>1137</v>
      </c>
    </row>
    <row r="1186" spans="2:7" x14ac:dyDescent="0.55000000000000004">
      <c r="B1186" s="141" t="s">
        <v>1732</v>
      </c>
      <c r="C1186" s="133" t="s">
        <v>1140</v>
      </c>
      <c r="D1186" s="110" t="s">
        <v>1132</v>
      </c>
      <c r="E1186" s="110" t="s">
        <v>128</v>
      </c>
      <c r="F1186" s="110" t="s">
        <v>128</v>
      </c>
      <c r="G1186" s="111" t="s">
        <v>1082</v>
      </c>
    </row>
    <row r="1187" spans="2:7" x14ac:dyDescent="0.55000000000000004">
      <c r="B1187" s="141" t="s">
        <v>1732</v>
      </c>
      <c r="C1187" s="133" t="s">
        <v>1141</v>
      </c>
      <c r="D1187" s="110" t="s">
        <v>1132</v>
      </c>
      <c r="E1187" s="110" t="s">
        <v>128</v>
      </c>
      <c r="F1187" s="110" t="s">
        <v>128</v>
      </c>
      <c r="G1187" s="111" t="s">
        <v>1082</v>
      </c>
    </row>
    <row r="1188" spans="2:7" x14ac:dyDescent="0.55000000000000004">
      <c r="B1188" s="141" t="s">
        <v>1732</v>
      </c>
      <c r="C1188" s="133" t="s">
        <v>1142</v>
      </c>
      <c r="D1188" s="110" t="s">
        <v>1132</v>
      </c>
      <c r="E1188" s="110" t="s">
        <v>128</v>
      </c>
      <c r="F1188" s="110" t="s">
        <v>128</v>
      </c>
      <c r="G1188" s="111" t="s">
        <v>1082</v>
      </c>
    </row>
    <row r="1189" spans="2:7" x14ac:dyDescent="0.55000000000000004">
      <c r="B1189" s="141" t="s">
        <v>1732</v>
      </c>
      <c r="C1189" s="133" t="s">
        <v>1143</v>
      </c>
      <c r="D1189" s="110" t="s">
        <v>1132</v>
      </c>
      <c r="E1189" s="110" t="s">
        <v>128</v>
      </c>
      <c r="F1189" s="110" t="s">
        <v>128</v>
      </c>
      <c r="G1189" s="111" t="s">
        <v>1086</v>
      </c>
    </row>
    <row r="1190" spans="2:7" x14ac:dyDescent="0.55000000000000004">
      <c r="B1190" s="141" t="s">
        <v>1732</v>
      </c>
      <c r="C1190" s="133" t="s">
        <v>1144</v>
      </c>
      <c r="D1190" s="110" t="s">
        <v>1132</v>
      </c>
      <c r="E1190" s="110" t="s">
        <v>128</v>
      </c>
      <c r="F1190" s="110" t="s">
        <v>128</v>
      </c>
      <c r="G1190" s="111" t="s">
        <v>1086</v>
      </c>
    </row>
    <row r="1191" spans="2:7" x14ac:dyDescent="0.55000000000000004">
      <c r="B1191" s="141" t="s">
        <v>1732</v>
      </c>
      <c r="C1191" s="133" t="s">
        <v>1145</v>
      </c>
      <c r="D1191" s="110" t="s">
        <v>1132</v>
      </c>
      <c r="E1191" s="110" t="s">
        <v>128</v>
      </c>
      <c r="F1191" s="110" t="s">
        <v>128</v>
      </c>
      <c r="G1191" s="111" t="s">
        <v>1086</v>
      </c>
    </row>
    <row r="1192" spans="2:7" x14ac:dyDescent="0.55000000000000004">
      <c r="B1192" s="141" t="s">
        <v>1732</v>
      </c>
      <c r="C1192" s="133" t="s">
        <v>1146</v>
      </c>
      <c r="D1192" s="110" t="s">
        <v>1132</v>
      </c>
      <c r="E1192" s="110" t="s">
        <v>128</v>
      </c>
      <c r="F1192" s="110" t="s">
        <v>128</v>
      </c>
      <c r="G1192" s="111" t="s">
        <v>1088</v>
      </c>
    </row>
    <row r="1193" spans="2:7" x14ac:dyDescent="0.55000000000000004">
      <c r="B1193" s="141" t="s">
        <v>1732</v>
      </c>
      <c r="C1193" s="133" t="s">
        <v>1147</v>
      </c>
      <c r="D1193" s="110" t="s">
        <v>1132</v>
      </c>
      <c r="E1193" s="110" t="s">
        <v>128</v>
      </c>
      <c r="F1193" s="110" t="s">
        <v>128</v>
      </c>
      <c r="G1193" s="111" t="s">
        <v>1088</v>
      </c>
    </row>
    <row r="1194" spans="2:7" x14ac:dyDescent="0.55000000000000004">
      <c r="B1194" s="143" t="s">
        <v>1732</v>
      </c>
      <c r="C1194" s="135" t="s">
        <v>1148</v>
      </c>
      <c r="D1194" s="112" t="s">
        <v>1132</v>
      </c>
      <c r="E1194" s="112" t="s">
        <v>128</v>
      </c>
      <c r="F1194" s="112" t="s">
        <v>128</v>
      </c>
      <c r="G1194" s="113" t="s">
        <v>1088</v>
      </c>
    </row>
    <row r="1195" spans="2:7" ht="28.8" x14ac:dyDescent="0.55000000000000004">
      <c r="B1195" s="144" t="s">
        <v>1733</v>
      </c>
      <c r="C1195" s="165" t="s">
        <v>2344</v>
      </c>
      <c r="D1195" s="174" t="s">
        <v>2363</v>
      </c>
      <c r="E1195" s="174" t="s">
        <v>128</v>
      </c>
      <c r="F1195" s="174" t="s">
        <v>128</v>
      </c>
      <c r="G1195" s="109" t="s">
        <v>2350</v>
      </c>
    </row>
    <row r="1196" spans="2:7" ht="28.8" x14ac:dyDescent="0.55000000000000004">
      <c r="B1196" s="141" t="s">
        <v>1733</v>
      </c>
      <c r="C1196" s="137" t="s">
        <v>2345</v>
      </c>
      <c r="D1196" s="166" t="s">
        <v>2363</v>
      </c>
      <c r="E1196" s="166" t="s">
        <v>128</v>
      </c>
      <c r="F1196" s="166" t="s">
        <v>128</v>
      </c>
      <c r="G1196" s="111" t="s">
        <v>2350</v>
      </c>
    </row>
    <row r="1197" spans="2:7" x14ac:dyDescent="0.55000000000000004">
      <c r="B1197" s="141" t="s">
        <v>1733</v>
      </c>
      <c r="C1197" s="137" t="s">
        <v>2346</v>
      </c>
      <c r="D1197" s="166" t="s">
        <v>2364</v>
      </c>
      <c r="E1197" s="166" t="s">
        <v>128</v>
      </c>
      <c r="F1197" s="166" t="s">
        <v>128</v>
      </c>
      <c r="G1197" s="111" t="s">
        <v>2352</v>
      </c>
    </row>
    <row r="1198" spans="2:7" ht="28.8" x14ac:dyDescent="0.55000000000000004">
      <c r="B1198" s="141" t="s">
        <v>1733</v>
      </c>
      <c r="C1198" s="137" t="s">
        <v>2347</v>
      </c>
      <c r="D1198" s="166" t="s">
        <v>2365</v>
      </c>
      <c r="E1198" s="166" t="s">
        <v>128</v>
      </c>
      <c r="F1198" s="166" t="s">
        <v>128</v>
      </c>
      <c r="G1198" s="111" t="s">
        <v>2351</v>
      </c>
    </row>
    <row r="1199" spans="2:7" ht="28.8" x14ac:dyDescent="0.55000000000000004">
      <c r="B1199" s="141" t="s">
        <v>1733</v>
      </c>
      <c r="C1199" s="137" t="s">
        <v>2348</v>
      </c>
      <c r="D1199" s="166" t="s">
        <v>2365</v>
      </c>
      <c r="E1199" s="166" t="s">
        <v>128</v>
      </c>
      <c r="F1199" s="166" t="s">
        <v>128</v>
      </c>
      <c r="G1199" s="111" t="s">
        <v>2351</v>
      </c>
    </row>
    <row r="1200" spans="2:7" ht="28.8" x14ac:dyDescent="0.55000000000000004">
      <c r="B1200" s="141" t="s">
        <v>1733</v>
      </c>
      <c r="C1200" s="137" t="s">
        <v>2349</v>
      </c>
      <c r="D1200" s="166" t="s">
        <v>2363</v>
      </c>
      <c r="E1200" s="166" t="s">
        <v>128</v>
      </c>
      <c r="F1200" s="166" t="s">
        <v>128</v>
      </c>
      <c r="G1200" s="111" t="s">
        <v>2350</v>
      </c>
    </row>
    <row r="1201" spans="2:7" ht="28.8" x14ac:dyDescent="0.55000000000000004">
      <c r="B1201" s="141" t="s">
        <v>1733</v>
      </c>
      <c r="C1201" s="137" t="s">
        <v>2353</v>
      </c>
      <c r="D1201" s="166" t="s">
        <v>2363</v>
      </c>
      <c r="E1201" s="166" t="s">
        <v>128</v>
      </c>
      <c r="F1201" s="166" t="s">
        <v>128</v>
      </c>
      <c r="G1201" s="111" t="s">
        <v>2350</v>
      </c>
    </row>
    <row r="1202" spans="2:7" x14ac:dyDescent="0.55000000000000004">
      <c r="B1202" s="141" t="s">
        <v>1733</v>
      </c>
      <c r="C1202" s="137" t="s">
        <v>2354</v>
      </c>
      <c r="D1202" s="166" t="s">
        <v>739</v>
      </c>
      <c r="E1202" s="166" t="s">
        <v>128</v>
      </c>
      <c r="F1202" s="166" t="s">
        <v>128</v>
      </c>
      <c r="G1202" s="111" t="s">
        <v>2352</v>
      </c>
    </row>
    <row r="1203" spans="2:7" x14ac:dyDescent="0.55000000000000004">
      <c r="B1203" s="141" t="s">
        <v>1733</v>
      </c>
      <c r="C1203" s="137" t="s">
        <v>2355</v>
      </c>
      <c r="D1203" s="166" t="s">
        <v>2364</v>
      </c>
      <c r="E1203" s="166" t="s">
        <v>128</v>
      </c>
      <c r="F1203" s="166" t="s">
        <v>128</v>
      </c>
      <c r="G1203" s="111" t="s">
        <v>2352</v>
      </c>
    </row>
    <row r="1204" spans="2:7" x14ac:dyDescent="0.55000000000000004">
      <c r="B1204" s="141" t="s">
        <v>1733</v>
      </c>
      <c r="C1204" s="137" t="s">
        <v>2356</v>
      </c>
      <c r="D1204" s="166" t="s">
        <v>739</v>
      </c>
      <c r="E1204" s="166" t="s">
        <v>128</v>
      </c>
      <c r="F1204" s="166" t="s">
        <v>128</v>
      </c>
      <c r="G1204" s="111" t="s">
        <v>2352</v>
      </c>
    </row>
    <row r="1205" spans="2:7" x14ac:dyDescent="0.55000000000000004">
      <c r="B1205" s="141" t="s">
        <v>1733</v>
      </c>
      <c r="C1205" s="137" t="s">
        <v>2357</v>
      </c>
      <c r="D1205" s="166" t="s">
        <v>2364</v>
      </c>
      <c r="E1205" s="166" t="s">
        <v>128</v>
      </c>
      <c r="F1205" s="166" t="s">
        <v>128</v>
      </c>
      <c r="G1205" s="111" t="s">
        <v>2352</v>
      </c>
    </row>
    <row r="1206" spans="2:7" x14ac:dyDescent="0.55000000000000004">
      <c r="B1206" s="141" t="s">
        <v>1733</v>
      </c>
      <c r="C1206" s="137" t="s">
        <v>2358</v>
      </c>
      <c r="D1206" s="166" t="s">
        <v>2364</v>
      </c>
      <c r="E1206" s="166" t="s">
        <v>128</v>
      </c>
      <c r="F1206" s="166" t="s">
        <v>128</v>
      </c>
      <c r="G1206" s="111" t="s">
        <v>2352</v>
      </c>
    </row>
    <row r="1207" spans="2:7" x14ac:dyDescent="0.55000000000000004">
      <c r="B1207" s="141" t="s">
        <v>1733</v>
      </c>
      <c r="C1207" s="137" t="s">
        <v>2359</v>
      </c>
      <c r="D1207" s="166" t="s">
        <v>739</v>
      </c>
      <c r="E1207" s="166" t="s">
        <v>128</v>
      </c>
      <c r="F1207" s="166" t="s">
        <v>128</v>
      </c>
      <c r="G1207" s="111" t="s">
        <v>2351</v>
      </c>
    </row>
    <row r="1208" spans="2:7" x14ac:dyDescent="0.55000000000000004">
      <c r="B1208" s="141" t="s">
        <v>1733</v>
      </c>
      <c r="C1208" s="137" t="s">
        <v>2360</v>
      </c>
      <c r="D1208" s="166" t="s">
        <v>739</v>
      </c>
      <c r="E1208" s="166" t="s">
        <v>128</v>
      </c>
      <c r="F1208" s="166" t="s">
        <v>128</v>
      </c>
      <c r="G1208" s="111" t="s">
        <v>2351</v>
      </c>
    </row>
    <row r="1209" spans="2:7" ht="28.8" x14ac:dyDescent="0.55000000000000004">
      <c r="B1209" s="141" t="s">
        <v>1733</v>
      </c>
      <c r="C1209" s="137" t="s">
        <v>2361</v>
      </c>
      <c r="D1209" s="166" t="s">
        <v>2363</v>
      </c>
      <c r="E1209" s="166" t="s">
        <v>128</v>
      </c>
      <c r="F1209" s="166" t="s">
        <v>128</v>
      </c>
      <c r="G1209" s="111" t="s">
        <v>2350</v>
      </c>
    </row>
    <row r="1210" spans="2:7" ht="28.8" x14ac:dyDescent="0.55000000000000004">
      <c r="B1210" s="143" t="s">
        <v>1733</v>
      </c>
      <c r="C1210" s="168" t="s">
        <v>2362</v>
      </c>
      <c r="D1210" s="169" t="s">
        <v>2363</v>
      </c>
      <c r="E1210" s="169" t="s">
        <v>128</v>
      </c>
      <c r="F1210" s="169" t="s">
        <v>128</v>
      </c>
      <c r="G1210" s="113" t="s">
        <v>2350</v>
      </c>
    </row>
    <row r="1211" spans="2:7" x14ac:dyDescent="0.55000000000000004">
      <c r="B1211" s="141" t="s">
        <v>1734</v>
      </c>
      <c r="C1211" s="137" t="s">
        <v>2367</v>
      </c>
      <c r="D1211" s="166" t="s">
        <v>2366</v>
      </c>
      <c r="E1211" s="166" t="s">
        <v>128</v>
      </c>
      <c r="F1211" s="166" t="s">
        <v>128</v>
      </c>
      <c r="G1211" s="167" t="s">
        <v>491</v>
      </c>
    </row>
    <row r="1212" spans="2:7" x14ac:dyDescent="0.55000000000000004">
      <c r="B1212" s="141" t="s">
        <v>1734</v>
      </c>
      <c r="C1212" s="137" t="s">
        <v>2368</v>
      </c>
      <c r="D1212" s="166" t="s">
        <v>2366</v>
      </c>
      <c r="E1212" s="166" t="s">
        <v>128</v>
      </c>
      <c r="F1212" s="166" t="s">
        <v>128</v>
      </c>
      <c r="G1212" s="167" t="s">
        <v>2369</v>
      </c>
    </row>
    <row r="1213" spans="2:7" x14ac:dyDescent="0.55000000000000004">
      <c r="B1213" s="141" t="s">
        <v>1734</v>
      </c>
      <c r="C1213" s="137" t="s">
        <v>2370</v>
      </c>
      <c r="D1213" s="166" t="s">
        <v>2366</v>
      </c>
      <c r="E1213" s="166" t="s">
        <v>128</v>
      </c>
      <c r="F1213" s="166" t="s">
        <v>128</v>
      </c>
      <c r="G1213" s="167" t="s">
        <v>441</v>
      </c>
    </row>
    <row r="1214" spans="2:7" x14ac:dyDescent="0.55000000000000004">
      <c r="B1214" s="141" t="s">
        <v>1734</v>
      </c>
      <c r="C1214" s="137" t="s">
        <v>2371</v>
      </c>
      <c r="D1214" s="166" t="s">
        <v>2366</v>
      </c>
      <c r="E1214" s="166" t="s">
        <v>128</v>
      </c>
      <c r="F1214" s="166" t="s">
        <v>128</v>
      </c>
      <c r="G1214" s="167" t="s">
        <v>2372</v>
      </c>
    </row>
    <row r="1215" spans="2:7" x14ac:dyDescent="0.55000000000000004">
      <c r="B1215" s="141" t="s">
        <v>1734</v>
      </c>
      <c r="C1215" s="137" t="s">
        <v>2373</v>
      </c>
      <c r="D1215" s="166" t="s">
        <v>2366</v>
      </c>
      <c r="E1215" s="166" t="s">
        <v>128</v>
      </c>
      <c r="F1215" s="166" t="s">
        <v>128</v>
      </c>
      <c r="G1215" s="167" t="s">
        <v>2374</v>
      </c>
    </row>
    <row r="1216" spans="2:7" x14ac:dyDescent="0.55000000000000004">
      <c r="B1216" s="141" t="s">
        <v>1734</v>
      </c>
      <c r="C1216" s="137" t="s">
        <v>2375</v>
      </c>
      <c r="D1216" s="166" t="s">
        <v>2366</v>
      </c>
      <c r="E1216" s="166" t="s">
        <v>128</v>
      </c>
      <c r="F1216" s="166" t="s">
        <v>128</v>
      </c>
      <c r="G1216" s="167" t="s">
        <v>444</v>
      </c>
    </row>
    <row r="1217" spans="2:7" x14ac:dyDescent="0.55000000000000004">
      <c r="B1217" s="141" t="s">
        <v>1734</v>
      </c>
      <c r="C1217" s="137" t="s">
        <v>2376</v>
      </c>
      <c r="D1217" s="166" t="s">
        <v>2366</v>
      </c>
      <c r="E1217" s="166" t="s">
        <v>128</v>
      </c>
      <c r="F1217" s="166" t="s">
        <v>128</v>
      </c>
      <c r="G1217" s="167" t="s">
        <v>2377</v>
      </c>
    </row>
    <row r="1218" spans="2:7" x14ac:dyDescent="0.55000000000000004">
      <c r="B1218" s="141" t="s">
        <v>1734</v>
      </c>
      <c r="C1218" s="137" t="s">
        <v>2378</v>
      </c>
      <c r="D1218" s="166" t="s">
        <v>2366</v>
      </c>
      <c r="E1218" s="166" t="s">
        <v>128</v>
      </c>
      <c r="F1218" s="166" t="s">
        <v>128</v>
      </c>
      <c r="G1218" s="167" t="s">
        <v>2379</v>
      </c>
    </row>
    <row r="1219" spans="2:7" x14ac:dyDescent="0.55000000000000004">
      <c r="B1219" s="141" t="s">
        <v>1734</v>
      </c>
      <c r="C1219" s="137" t="s">
        <v>2380</v>
      </c>
      <c r="D1219" s="166" t="s">
        <v>2366</v>
      </c>
      <c r="E1219" s="166" t="s">
        <v>128</v>
      </c>
      <c r="F1219" s="166" t="s">
        <v>128</v>
      </c>
      <c r="G1219" s="167" t="s">
        <v>447</v>
      </c>
    </row>
    <row r="1220" spans="2:7" x14ac:dyDescent="0.55000000000000004">
      <c r="B1220" s="141" t="s">
        <v>1734</v>
      </c>
      <c r="C1220" s="137" t="s">
        <v>2381</v>
      </c>
      <c r="D1220" s="166" t="s">
        <v>2366</v>
      </c>
      <c r="E1220" s="166" t="s">
        <v>128</v>
      </c>
      <c r="F1220" s="166" t="s">
        <v>128</v>
      </c>
      <c r="G1220" s="167" t="s">
        <v>2382</v>
      </c>
    </row>
    <row r="1221" spans="2:7" x14ac:dyDescent="0.55000000000000004">
      <c r="B1221" s="141" t="s">
        <v>1734</v>
      </c>
      <c r="C1221" s="137" t="s">
        <v>2383</v>
      </c>
      <c r="D1221" s="166" t="s">
        <v>2366</v>
      </c>
      <c r="E1221" s="166" t="s">
        <v>128</v>
      </c>
      <c r="F1221" s="166" t="s">
        <v>128</v>
      </c>
      <c r="G1221" s="167" t="s">
        <v>450</v>
      </c>
    </row>
    <row r="1222" spans="2:7" x14ac:dyDescent="0.55000000000000004">
      <c r="B1222" s="141" t="s">
        <v>1734</v>
      </c>
      <c r="C1222" s="137" t="s">
        <v>2384</v>
      </c>
      <c r="D1222" s="166" t="s">
        <v>2366</v>
      </c>
      <c r="E1222" s="166" t="s">
        <v>128</v>
      </c>
      <c r="F1222" s="166" t="s">
        <v>128</v>
      </c>
      <c r="G1222" s="167" t="s">
        <v>453</v>
      </c>
    </row>
    <row r="1223" spans="2:7" x14ac:dyDescent="0.55000000000000004">
      <c r="B1223" s="141" t="s">
        <v>1734</v>
      </c>
      <c r="C1223" s="137" t="s">
        <v>2385</v>
      </c>
      <c r="D1223" s="166" t="s">
        <v>2366</v>
      </c>
      <c r="E1223" s="166" t="s">
        <v>128</v>
      </c>
      <c r="F1223" s="166" t="s">
        <v>128</v>
      </c>
      <c r="G1223" s="167" t="s">
        <v>491</v>
      </c>
    </row>
    <row r="1224" spans="2:7" x14ac:dyDescent="0.55000000000000004">
      <c r="B1224" s="141" t="s">
        <v>1734</v>
      </c>
      <c r="C1224" s="137" t="s">
        <v>2386</v>
      </c>
      <c r="D1224" s="166" t="s">
        <v>2366</v>
      </c>
      <c r="E1224" s="166" t="s">
        <v>128</v>
      </c>
      <c r="F1224" s="166" t="s">
        <v>128</v>
      </c>
      <c r="G1224" s="167" t="s">
        <v>2369</v>
      </c>
    </row>
    <row r="1225" spans="2:7" x14ac:dyDescent="0.55000000000000004">
      <c r="B1225" s="141" t="s">
        <v>1734</v>
      </c>
      <c r="C1225" s="137" t="s">
        <v>2387</v>
      </c>
      <c r="D1225" s="166" t="s">
        <v>2366</v>
      </c>
      <c r="E1225" s="166" t="s">
        <v>128</v>
      </c>
      <c r="F1225" s="166" t="s">
        <v>128</v>
      </c>
      <c r="G1225" s="167" t="s">
        <v>441</v>
      </c>
    </row>
    <row r="1226" spans="2:7" x14ac:dyDescent="0.55000000000000004">
      <c r="B1226" s="141" t="s">
        <v>1734</v>
      </c>
      <c r="C1226" s="137" t="s">
        <v>2388</v>
      </c>
      <c r="D1226" s="166" t="s">
        <v>2366</v>
      </c>
      <c r="E1226" s="166" t="s">
        <v>128</v>
      </c>
      <c r="F1226" s="166" t="s">
        <v>128</v>
      </c>
      <c r="G1226" s="167" t="s">
        <v>2372</v>
      </c>
    </row>
    <row r="1227" spans="2:7" x14ac:dyDescent="0.55000000000000004">
      <c r="B1227" s="141" t="s">
        <v>1734</v>
      </c>
      <c r="C1227" s="137" t="s">
        <v>2389</v>
      </c>
      <c r="D1227" s="166" t="s">
        <v>2366</v>
      </c>
      <c r="E1227" s="166" t="s">
        <v>128</v>
      </c>
      <c r="F1227" s="166" t="s">
        <v>128</v>
      </c>
      <c r="G1227" s="167" t="s">
        <v>2374</v>
      </c>
    </row>
    <row r="1228" spans="2:7" x14ac:dyDescent="0.55000000000000004">
      <c r="B1228" s="141" t="s">
        <v>1734</v>
      </c>
      <c r="C1228" s="137" t="s">
        <v>2390</v>
      </c>
      <c r="D1228" s="166" t="s">
        <v>2366</v>
      </c>
      <c r="E1228" s="166" t="s">
        <v>128</v>
      </c>
      <c r="F1228" s="166" t="s">
        <v>128</v>
      </c>
      <c r="G1228" s="167" t="s">
        <v>444</v>
      </c>
    </row>
    <row r="1229" spans="2:7" x14ac:dyDescent="0.55000000000000004">
      <c r="B1229" s="141" t="s">
        <v>1734</v>
      </c>
      <c r="C1229" s="137" t="s">
        <v>2391</v>
      </c>
      <c r="D1229" s="166" t="s">
        <v>2366</v>
      </c>
      <c r="E1229" s="166" t="s">
        <v>128</v>
      </c>
      <c r="F1229" s="166" t="s">
        <v>128</v>
      </c>
      <c r="G1229" s="167" t="s">
        <v>2377</v>
      </c>
    </row>
    <row r="1230" spans="2:7" x14ac:dyDescent="0.55000000000000004">
      <c r="B1230" s="141" t="s">
        <v>1734</v>
      </c>
      <c r="C1230" s="137" t="s">
        <v>2392</v>
      </c>
      <c r="D1230" s="166" t="s">
        <v>2366</v>
      </c>
      <c r="E1230" s="166" t="s">
        <v>128</v>
      </c>
      <c r="F1230" s="166" t="s">
        <v>128</v>
      </c>
      <c r="G1230" s="167" t="s">
        <v>2379</v>
      </c>
    </row>
    <row r="1231" spans="2:7" x14ac:dyDescent="0.55000000000000004">
      <c r="B1231" s="141" t="s">
        <v>1734</v>
      </c>
      <c r="C1231" s="137" t="s">
        <v>2393</v>
      </c>
      <c r="D1231" s="166" t="s">
        <v>2366</v>
      </c>
      <c r="E1231" s="166" t="s">
        <v>128</v>
      </c>
      <c r="F1231" s="166" t="s">
        <v>128</v>
      </c>
      <c r="G1231" s="167" t="s">
        <v>447</v>
      </c>
    </row>
    <row r="1232" spans="2:7" x14ac:dyDescent="0.55000000000000004">
      <c r="B1232" s="141" t="s">
        <v>1734</v>
      </c>
      <c r="C1232" s="137" t="s">
        <v>2394</v>
      </c>
      <c r="D1232" s="166" t="s">
        <v>2366</v>
      </c>
      <c r="E1232" s="166" t="s">
        <v>128</v>
      </c>
      <c r="F1232" s="166" t="s">
        <v>128</v>
      </c>
      <c r="G1232" s="167" t="s">
        <v>2382</v>
      </c>
    </row>
    <row r="1233" spans="2:7" x14ac:dyDescent="0.55000000000000004">
      <c r="B1233" s="141" t="s">
        <v>1734</v>
      </c>
      <c r="C1233" s="137" t="s">
        <v>2395</v>
      </c>
      <c r="D1233" s="166" t="s">
        <v>2366</v>
      </c>
      <c r="E1233" s="166" t="s">
        <v>128</v>
      </c>
      <c r="F1233" s="166" t="s">
        <v>128</v>
      </c>
      <c r="G1233" s="167" t="s">
        <v>450</v>
      </c>
    </row>
    <row r="1234" spans="2:7" x14ac:dyDescent="0.55000000000000004">
      <c r="B1234" s="141" t="s">
        <v>1734</v>
      </c>
      <c r="C1234" s="137" t="s">
        <v>2396</v>
      </c>
      <c r="D1234" s="166" t="s">
        <v>2366</v>
      </c>
      <c r="E1234" s="166" t="s">
        <v>128</v>
      </c>
      <c r="F1234" s="166" t="s">
        <v>128</v>
      </c>
      <c r="G1234" s="167" t="s">
        <v>453</v>
      </c>
    </row>
    <row r="1235" spans="2:7" x14ac:dyDescent="0.55000000000000004">
      <c r="B1235" s="141" t="s">
        <v>1734</v>
      </c>
      <c r="C1235" s="137" t="s">
        <v>2397</v>
      </c>
      <c r="D1235" s="166" t="s">
        <v>2366</v>
      </c>
      <c r="E1235" s="166" t="s">
        <v>128</v>
      </c>
      <c r="F1235" s="166" t="s">
        <v>128</v>
      </c>
      <c r="G1235" s="167" t="s">
        <v>491</v>
      </c>
    </row>
    <row r="1236" spans="2:7" x14ac:dyDescent="0.55000000000000004">
      <c r="B1236" s="141" t="s">
        <v>1734</v>
      </c>
      <c r="C1236" s="137" t="s">
        <v>2398</v>
      </c>
      <c r="D1236" s="166" t="s">
        <v>2366</v>
      </c>
      <c r="E1236" s="166" t="s">
        <v>128</v>
      </c>
      <c r="F1236" s="166" t="s">
        <v>128</v>
      </c>
      <c r="G1236" s="167" t="s">
        <v>2369</v>
      </c>
    </row>
    <row r="1237" spans="2:7" x14ac:dyDescent="0.55000000000000004">
      <c r="B1237" s="141" t="s">
        <v>1734</v>
      </c>
      <c r="C1237" s="137" t="s">
        <v>2399</v>
      </c>
      <c r="D1237" s="166" t="s">
        <v>2366</v>
      </c>
      <c r="E1237" s="166" t="s">
        <v>128</v>
      </c>
      <c r="F1237" s="166" t="s">
        <v>128</v>
      </c>
      <c r="G1237" s="167" t="s">
        <v>441</v>
      </c>
    </row>
    <row r="1238" spans="2:7" x14ac:dyDescent="0.55000000000000004">
      <c r="B1238" s="141" t="s">
        <v>1734</v>
      </c>
      <c r="C1238" s="137" t="s">
        <v>2400</v>
      </c>
      <c r="D1238" s="166" t="s">
        <v>2366</v>
      </c>
      <c r="E1238" s="166" t="s">
        <v>128</v>
      </c>
      <c r="F1238" s="166" t="s">
        <v>128</v>
      </c>
      <c r="G1238" s="167" t="s">
        <v>2372</v>
      </c>
    </row>
    <row r="1239" spans="2:7" x14ac:dyDescent="0.55000000000000004">
      <c r="B1239" s="141" t="s">
        <v>1734</v>
      </c>
      <c r="C1239" s="137" t="s">
        <v>2401</v>
      </c>
      <c r="D1239" s="166" t="s">
        <v>2366</v>
      </c>
      <c r="E1239" s="166" t="s">
        <v>128</v>
      </c>
      <c r="F1239" s="166" t="s">
        <v>128</v>
      </c>
      <c r="G1239" s="167" t="s">
        <v>2374</v>
      </c>
    </row>
    <row r="1240" spans="2:7" x14ac:dyDescent="0.55000000000000004">
      <c r="B1240" s="141" t="s">
        <v>1734</v>
      </c>
      <c r="C1240" s="137" t="s">
        <v>2402</v>
      </c>
      <c r="D1240" s="166" t="s">
        <v>2366</v>
      </c>
      <c r="E1240" s="166" t="s">
        <v>128</v>
      </c>
      <c r="F1240" s="166" t="s">
        <v>128</v>
      </c>
      <c r="G1240" s="167" t="s">
        <v>444</v>
      </c>
    </row>
    <row r="1241" spans="2:7" x14ac:dyDescent="0.55000000000000004">
      <c r="B1241" s="141" t="s">
        <v>1734</v>
      </c>
      <c r="C1241" s="137" t="s">
        <v>2403</v>
      </c>
      <c r="D1241" s="166" t="s">
        <v>2366</v>
      </c>
      <c r="E1241" s="166" t="s">
        <v>128</v>
      </c>
      <c r="F1241" s="166" t="s">
        <v>128</v>
      </c>
      <c r="G1241" s="167" t="s">
        <v>2377</v>
      </c>
    </row>
    <row r="1242" spans="2:7" x14ac:dyDescent="0.55000000000000004">
      <c r="B1242" s="141" t="s">
        <v>1734</v>
      </c>
      <c r="C1242" s="137" t="s">
        <v>2404</v>
      </c>
      <c r="D1242" s="166" t="s">
        <v>2366</v>
      </c>
      <c r="E1242" s="166" t="s">
        <v>128</v>
      </c>
      <c r="F1242" s="166" t="s">
        <v>128</v>
      </c>
      <c r="G1242" s="167" t="s">
        <v>2379</v>
      </c>
    </row>
    <row r="1243" spans="2:7" x14ac:dyDescent="0.55000000000000004">
      <c r="B1243" s="141" t="s">
        <v>1734</v>
      </c>
      <c r="C1243" s="137" t="s">
        <v>2405</v>
      </c>
      <c r="D1243" s="166" t="s">
        <v>2366</v>
      </c>
      <c r="E1243" s="166" t="s">
        <v>128</v>
      </c>
      <c r="F1243" s="166" t="s">
        <v>128</v>
      </c>
      <c r="G1243" s="167" t="s">
        <v>447</v>
      </c>
    </row>
    <row r="1244" spans="2:7" x14ac:dyDescent="0.55000000000000004">
      <c r="B1244" s="141" t="s">
        <v>1734</v>
      </c>
      <c r="C1244" s="137" t="s">
        <v>2406</v>
      </c>
      <c r="D1244" s="166" t="s">
        <v>2366</v>
      </c>
      <c r="E1244" s="166" t="s">
        <v>128</v>
      </c>
      <c r="F1244" s="166" t="s">
        <v>128</v>
      </c>
      <c r="G1244" s="167" t="s">
        <v>2382</v>
      </c>
    </row>
    <row r="1245" spans="2:7" x14ac:dyDescent="0.55000000000000004">
      <c r="B1245" s="141" t="s">
        <v>1734</v>
      </c>
      <c r="C1245" s="137" t="s">
        <v>2407</v>
      </c>
      <c r="D1245" s="166" t="s">
        <v>2366</v>
      </c>
      <c r="E1245" s="166" t="s">
        <v>128</v>
      </c>
      <c r="F1245" s="166" t="s">
        <v>128</v>
      </c>
      <c r="G1245" s="167" t="s">
        <v>450</v>
      </c>
    </row>
    <row r="1246" spans="2:7" x14ac:dyDescent="0.55000000000000004">
      <c r="B1246" s="141" t="s">
        <v>1734</v>
      </c>
      <c r="C1246" s="137" t="s">
        <v>2408</v>
      </c>
      <c r="D1246" s="166" t="s">
        <v>2366</v>
      </c>
      <c r="E1246" s="166" t="s">
        <v>128</v>
      </c>
      <c r="F1246" s="166" t="s">
        <v>128</v>
      </c>
      <c r="G1246" s="167" t="s">
        <v>453</v>
      </c>
    </row>
    <row r="1247" spans="2:7" x14ac:dyDescent="0.55000000000000004">
      <c r="B1247" s="141" t="s">
        <v>1734</v>
      </c>
      <c r="C1247" s="137" t="s">
        <v>2409</v>
      </c>
      <c r="D1247" s="166" t="s">
        <v>2366</v>
      </c>
      <c r="E1247" s="166" t="s">
        <v>128</v>
      </c>
      <c r="F1247" s="166" t="s">
        <v>128</v>
      </c>
      <c r="G1247" s="167" t="s">
        <v>491</v>
      </c>
    </row>
    <row r="1248" spans="2:7" x14ac:dyDescent="0.55000000000000004">
      <c r="B1248" s="141" t="s">
        <v>1734</v>
      </c>
      <c r="C1248" s="137" t="s">
        <v>2410</v>
      </c>
      <c r="D1248" s="166" t="s">
        <v>2366</v>
      </c>
      <c r="E1248" s="166" t="s">
        <v>128</v>
      </c>
      <c r="F1248" s="166" t="s">
        <v>128</v>
      </c>
      <c r="G1248" s="167" t="s">
        <v>2369</v>
      </c>
    </row>
    <row r="1249" spans="2:7" x14ac:dyDescent="0.55000000000000004">
      <c r="B1249" s="141" t="s">
        <v>1734</v>
      </c>
      <c r="C1249" s="137" t="s">
        <v>2411</v>
      </c>
      <c r="D1249" s="166" t="s">
        <v>2366</v>
      </c>
      <c r="E1249" s="166" t="s">
        <v>128</v>
      </c>
      <c r="F1249" s="166" t="s">
        <v>128</v>
      </c>
      <c r="G1249" s="167" t="s">
        <v>441</v>
      </c>
    </row>
    <row r="1250" spans="2:7" x14ac:dyDescent="0.55000000000000004">
      <c r="B1250" s="141" t="s">
        <v>1734</v>
      </c>
      <c r="C1250" s="137" t="s">
        <v>2412</v>
      </c>
      <c r="D1250" s="166" t="s">
        <v>2366</v>
      </c>
      <c r="E1250" s="166" t="s">
        <v>128</v>
      </c>
      <c r="F1250" s="166" t="s">
        <v>128</v>
      </c>
      <c r="G1250" s="167" t="s">
        <v>2372</v>
      </c>
    </row>
    <row r="1251" spans="2:7" x14ac:dyDescent="0.55000000000000004">
      <c r="B1251" s="141" t="s">
        <v>1734</v>
      </c>
      <c r="C1251" s="137" t="s">
        <v>2413</v>
      </c>
      <c r="D1251" s="166" t="s">
        <v>2366</v>
      </c>
      <c r="E1251" s="166" t="s">
        <v>128</v>
      </c>
      <c r="F1251" s="166" t="s">
        <v>128</v>
      </c>
      <c r="G1251" s="167" t="s">
        <v>2374</v>
      </c>
    </row>
    <row r="1252" spans="2:7" x14ac:dyDescent="0.55000000000000004">
      <c r="B1252" s="141" t="s">
        <v>1734</v>
      </c>
      <c r="C1252" s="137" t="s">
        <v>2414</v>
      </c>
      <c r="D1252" s="166" t="s">
        <v>2366</v>
      </c>
      <c r="E1252" s="166" t="s">
        <v>128</v>
      </c>
      <c r="F1252" s="166" t="s">
        <v>128</v>
      </c>
      <c r="G1252" s="167" t="s">
        <v>444</v>
      </c>
    </row>
    <row r="1253" spans="2:7" x14ac:dyDescent="0.55000000000000004">
      <c r="B1253" s="141" t="s">
        <v>1734</v>
      </c>
      <c r="C1253" s="137" t="s">
        <v>2415</v>
      </c>
      <c r="D1253" s="166" t="s">
        <v>2366</v>
      </c>
      <c r="E1253" s="166" t="s">
        <v>128</v>
      </c>
      <c r="F1253" s="166" t="s">
        <v>128</v>
      </c>
      <c r="G1253" s="167" t="s">
        <v>2377</v>
      </c>
    </row>
    <row r="1254" spans="2:7" x14ac:dyDescent="0.55000000000000004">
      <c r="B1254" s="141" t="s">
        <v>1734</v>
      </c>
      <c r="C1254" s="137" t="s">
        <v>2416</v>
      </c>
      <c r="D1254" s="166" t="s">
        <v>2366</v>
      </c>
      <c r="E1254" s="166" t="s">
        <v>128</v>
      </c>
      <c r="F1254" s="166" t="s">
        <v>128</v>
      </c>
      <c r="G1254" s="167" t="s">
        <v>2379</v>
      </c>
    </row>
    <row r="1255" spans="2:7" x14ac:dyDescent="0.55000000000000004">
      <c r="B1255" s="141" t="s">
        <v>1734</v>
      </c>
      <c r="C1255" s="137" t="s">
        <v>2417</v>
      </c>
      <c r="D1255" s="166" t="s">
        <v>2366</v>
      </c>
      <c r="E1255" s="166" t="s">
        <v>128</v>
      </c>
      <c r="F1255" s="166" t="s">
        <v>128</v>
      </c>
      <c r="G1255" s="167" t="s">
        <v>447</v>
      </c>
    </row>
    <row r="1256" spans="2:7" x14ac:dyDescent="0.55000000000000004">
      <c r="B1256" s="141" t="s">
        <v>1734</v>
      </c>
      <c r="C1256" s="137" t="s">
        <v>2418</v>
      </c>
      <c r="D1256" s="166" t="s">
        <v>2366</v>
      </c>
      <c r="E1256" s="166" t="s">
        <v>128</v>
      </c>
      <c r="F1256" s="166" t="s">
        <v>128</v>
      </c>
      <c r="G1256" s="167" t="s">
        <v>2382</v>
      </c>
    </row>
    <row r="1257" spans="2:7" x14ac:dyDescent="0.55000000000000004">
      <c r="B1257" s="141" t="s">
        <v>1734</v>
      </c>
      <c r="C1257" s="137" t="s">
        <v>2419</v>
      </c>
      <c r="D1257" s="166" t="s">
        <v>2366</v>
      </c>
      <c r="E1257" s="166" t="s">
        <v>128</v>
      </c>
      <c r="F1257" s="166" t="s">
        <v>128</v>
      </c>
      <c r="G1257" s="167" t="s">
        <v>450</v>
      </c>
    </row>
    <row r="1258" spans="2:7" x14ac:dyDescent="0.55000000000000004">
      <c r="B1258" s="143" t="s">
        <v>1734</v>
      </c>
      <c r="C1258" s="168" t="s">
        <v>2420</v>
      </c>
      <c r="D1258" s="169" t="s">
        <v>2366</v>
      </c>
      <c r="E1258" s="169" t="s">
        <v>128</v>
      </c>
      <c r="F1258" s="169" t="s">
        <v>128</v>
      </c>
      <c r="G1258" s="170" t="s">
        <v>453</v>
      </c>
    </row>
    <row r="1259" spans="2:7" ht="24.6" x14ac:dyDescent="0.55000000000000004">
      <c r="B1259" s="141" t="s">
        <v>1735</v>
      </c>
      <c r="C1259" s="137" t="s">
        <v>1776</v>
      </c>
      <c r="D1259" s="166" t="s">
        <v>2421</v>
      </c>
      <c r="E1259" s="110" t="s">
        <v>1783</v>
      </c>
      <c r="F1259" s="166" t="s">
        <v>128</v>
      </c>
      <c r="G1259" s="111" t="s">
        <v>968</v>
      </c>
    </row>
    <row r="1260" spans="2:7" ht="24.6" x14ac:dyDescent="0.55000000000000004">
      <c r="B1260" s="141" t="s">
        <v>1735</v>
      </c>
      <c r="C1260" s="137" t="s">
        <v>2422</v>
      </c>
      <c r="D1260" s="166" t="s">
        <v>2421</v>
      </c>
      <c r="E1260" s="110" t="s">
        <v>1783</v>
      </c>
      <c r="F1260" s="166" t="s">
        <v>128</v>
      </c>
      <c r="G1260" s="111" t="s">
        <v>968</v>
      </c>
    </row>
    <row r="1261" spans="2:7" ht="24.6" x14ac:dyDescent="0.55000000000000004">
      <c r="B1261" s="141" t="s">
        <v>1735</v>
      </c>
      <c r="C1261" s="137" t="s">
        <v>2423</v>
      </c>
      <c r="D1261" s="166" t="s">
        <v>2421</v>
      </c>
      <c r="E1261" s="110" t="s">
        <v>1783</v>
      </c>
      <c r="F1261" s="166" t="s">
        <v>128</v>
      </c>
      <c r="G1261" s="111" t="s">
        <v>968</v>
      </c>
    </row>
    <row r="1262" spans="2:7" ht="24.6" x14ac:dyDescent="0.55000000000000004">
      <c r="B1262" s="141" t="s">
        <v>1735</v>
      </c>
      <c r="C1262" s="137" t="s">
        <v>2424</v>
      </c>
      <c r="D1262" s="166" t="s">
        <v>2421</v>
      </c>
      <c r="E1262" s="110" t="s">
        <v>2425</v>
      </c>
      <c r="F1262" s="166" t="s">
        <v>128</v>
      </c>
      <c r="G1262" s="111" t="s">
        <v>968</v>
      </c>
    </row>
    <row r="1263" spans="2:7" ht="24.6" x14ac:dyDescent="0.55000000000000004">
      <c r="B1263" s="141" t="s">
        <v>1735</v>
      </c>
      <c r="C1263" s="137" t="s">
        <v>2426</v>
      </c>
      <c r="D1263" s="166" t="s">
        <v>2421</v>
      </c>
      <c r="E1263" s="110" t="s">
        <v>2427</v>
      </c>
      <c r="F1263" s="166" t="s">
        <v>128</v>
      </c>
      <c r="G1263" s="111" t="s">
        <v>968</v>
      </c>
    </row>
    <row r="1264" spans="2:7" ht="24.6" x14ac:dyDescent="0.55000000000000004">
      <c r="B1264" s="141" t="s">
        <v>1735</v>
      </c>
      <c r="C1264" s="137" t="s">
        <v>2428</v>
      </c>
      <c r="D1264" s="166" t="s">
        <v>2421</v>
      </c>
      <c r="E1264" s="110" t="s">
        <v>2425</v>
      </c>
      <c r="F1264" s="166" t="s">
        <v>128</v>
      </c>
      <c r="G1264" s="111" t="s">
        <v>968</v>
      </c>
    </row>
    <row r="1265" spans="2:7" ht="24.6" x14ac:dyDescent="0.55000000000000004">
      <c r="B1265" s="141" t="s">
        <v>1735</v>
      </c>
      <c r="C1265" s="137" t="s">
        <v>2429</v>
      </c>
      <c r="D1265" s="166" t="s">
        <v>2421</v>
      </c>
      <c r="E1265" s="110" t="s">
        <v>2425</v>
      </c>
      <c r="F1265" s="166" t="s">
        <v>128</v>
      </c>
      <c r="G1265" s="111" t="s">
        <v>968</v>
      </c>
    </row>
    <row r="1266" spans="2:7" ht="24.6" x14ac:dyDescent="0.55000000000000004">
      <c r="B1266" s="141" t="s">
        <v>1735</v>
      </c>
      <c r="C1266" s="137" t="s">
        <v>2430</v>
      </c>
      <c r="D1266" s="166" t="s">
        <v>2421</v>
      </c>
      <c r="E1266" s="110" t="s">
        <v>2427</v>
      </c>
      <c r="F1266" s="166" t="s">
        <v>128</v>
      </c>
      <c r="G1266" s="111" t="s">
        <v>968</v>
      </c>
    </row>
    <row r="1267" spans="2:7" ht="24.6" x14ac:dyDescent="0.55000000000000004">
      <c r="B1267" s="141" t="s">
        <v>1735</v>
      </c>
      <c r="C1267" s="137" t="s">
        <v>2431</v>
      </c>
      <c r="D1267" s="166" t="s">
        <v>2421</v>
      </c>
      <c r="E1267" s="110" t="s">
        <v>1783</v>
      </c>
      <c r="F1267" s="166" t="s">
        <v>128</v>
      </c>
      <c r="G1267" s="111" t="s">
        <v>968</v>
      </c>
    </row>
    <row r="1268" spans="2:7" ht="24.6" x14ac:dyDescent="0.55000000000000004">
      <c r="B1268" s="141" t="s">
        <v>1735</v>
      </c>
      <c r="C1268" s="137" t="s">
        <v>2432</v>
      </c>
      <c r="D1268" s="166" t="s">
        <v>2421</v>
      </c>
      <c r="E1268" s="110" t="s">
        <v>1783</v>
      </c>
      <c r="F1268" s="166" t="s">
        <v>128</v>
      </c>
      <c r="G1268" s="111" t="s">
        <v>968</v>
      </c>
    </row>
    <row r="1269" spans="2:7" ht="24.6" x14ac:dyDescent="0.55000000000000004">
      <c r="B1269" s="141" t="s">
        <v>1735</v>
      </c>
      <c r="C1269" s="137" t="s">
        <v>2433</v>
      </c>
      <c r="D1269" s="166" t="s">
        <v>2421</v>
      </c>
      <c r="E1269" s="110" t="s">
        <v>1783</v>
      </c>
      <c r="F1269" s="166" t="s">
        <v>128</v>
      </c>
      <c r="G1269" s="111" t="s">
        <v>968</v>
      </c>
    </row>
    <row r="1270" spans="2:7" ht="24.6" x14ac:dyDescent="0.55000000000000004">
      <c r="B1270" s="141" t="s">
        <v>1735</v>
      </c>
      <c r="C1270" s="137" t="s">
        <v>2434</v>
      </c>
      <c r="D1270" s="166" t="s">
        <v>2421</v>
      </c>
      <c r="E1270" s="110" t="s">
        <v>2425</v>
      </c>
      <c r="F1270" s="166" t="s">
        <v>128</v>
      </c>
      <c r="G1270" s="111" t="s">
        <v>968</v>
      </c>
    </row>
    <row r="1271" spans="2:7" ht="24.6" x14ac:dyDescent="0.55000000000000004">
      <c r="B1271" s="141" t="s">
        <v>1735</v>
      </c>
      <c r="C1271" s="137" t="s">
        <v>2435</v>
      </c>
      <c r="D1271" s="166" t="s">
        <v>2421</v>
      </c>
      <c r="E1271" s="110" t="s">
        <v>2427</v>
      </c>
      <c r="F1271" s="166" t="s">
        <v>128</v>
      </c>
      <c r="G1271" s="111" t="s">
        <v>968</v>
      </c>
    </row>
    <row r="1272" spans="2:7" ht="24.6" x14ac:dyDescent="0.55000000000000004">
      <c r="B1272" s="141" t="s">
        <v>1735</v>
      </c>
      <c r="C1272" s="137" t="s">
        <v>2436</v>
      </c>
      <c r="D1272" s="166" t="s">
        <v>2421</v>
      </c>
      <c r="E1272" s="110" t="s">
        <v>2425</v>
      </c>
      <c r="F1272" s="166" t="s">
        <v>128</v>
      </c>
      <c r="G1272" s="111" t="s">
        <v>968</v>
      </c>
    </row>
    <row r="1273" spans="2:7" ht="24.6" x14ac:dyDescent="0.55000000000000004">
      <c r="B1273" s="141" t="s">
        <v>1735</v>
      </c>
      <c r="C1273" s="137" t="s">
        <v>2437</v>
      </c>
      <c r="D1273" s="166" t="s">
        <v>2421</v>
      </c>
      <c r="E1273" s="110" t="s">
        <v>2425</v>
      </c>
      <c r="F1273" s="166" t="s">
        <v>128</v>
      </c>
      <c r="G1273" s="111" t="s">
        <v>968</v>
      </c>
    </row>
    <row r="1274" spans="2:7" ht="24.6" x14ac:dyDescent="0.55000000000000004">
      <c r="B1274" s="141" t="s">
        <v>1735</v>
      </c>
      <c r="C1274" s="137" t="s">
        <v>2438</v>
      </c>
      <c r="D1274" s="166" t="s">
        <v>2421</v>
      </c>
      <c r="E1274" s="110" t="s">
        <v>2427</v>
      </c>
      <c r="F1274" s="166" t="s">
        <v>128</v>
      </c>
      <c r="G1274" s="111" t="s">
        <v>968</v>
      </c>
    </row>
    <row r="1275" spans="2:7" ht="24.6" x14ac:dyDescent="0.55000000000000004">
      <c r="B1275" s="141" t="s">
        <v>1735</v>
      </c>
      <c r="C1275" s="137" t="s">
        <v>2439</v>
      </c>
      <c r="D1275" s="166" t="s">
        <v>2421</v>
      </c>
      <c r="E1275" s="110" t="s">
        <v>1783</v>
      </c>
      <c r="F1275" s="166" t="s">
        <v>128</v>
      </c>
      <c r="G1275" s="111" t="s">
        <v>968</v>
      </c>
    </row>
    <row r="1276" spans="2:7" ht="24.6" x14ac:dyDescent="0.55000000000000004">
      <c r="B1276" s="141" t="s">
        <v>1735</v>
      </c>
      <c r="C1276" s="137" t="s">
        <v>2440</v>
      </c>
      <c r="D1276" s="166" t="s">
        <v>2421</v>
      </c>
      <c r="E1276" s="110" t="s">
        <v>1783</v>
      </c>
      <c r="F1276" s="166" t="s">
        <v>128</v>
      </c>
      <c r="G1276" s="111" t="s">
        <v>968</v>
      </c>
    </row>
    <row r="1277" spans="2:7" ht="24.6" x14ac:dyDescent="0.55000000000000004">
      <c r="B1277" s="141" t="s">
        <v>1735</v>
      </c>
      <c r="C1277" s="137" t="s">
        <v>2441</v>
      </c>
      <c r="D1277" s="166" t="s">
        <v>2421</v>
      </c>
      <c r="E1277" s="110" t="s">
        <v>1783</v>
      </c>
      <c r="F1277" s="166" t="s">
        <v>128</v>
      </c>
      <c r="G1277" s="111" t="s">
        <v>968</v>
      </c>
    </row>
    <row r="1278" spans="2:7" ht="24.6" x14ac:dyDescent="0.55000000000000004">
      <c r="B1278" s="141" t="s">
        <v>1735</v>
      </c>
      <c r="C1278" s="137" t="s">
        <v>2442</v>
      </c>
      <c r="D1278" s="166" t="s">
        <v>2421</v>
      </c>
      <c r="E1278" s="110" t="s">
        <v>1783</v>
      </c>
      <c r="F1278" s="166" t="s">
        <v>128</v>
      </c>
      <c r="G1278" s="111" t="s">
        <v>968</v>
      </c>
    </row>
    <row r="1279" spans="2:7" ht="24.6" x14ac:dyDescent="0.55000000000000004">
      <c r="B1279" s="141" t="s">
        <v>1735</v>
      </c>
      <c r="C1279" s="137" t="s">
        <v>2443</v>
      </c>
      <c r="D1279" s="166" t="s">
        <v>2421</v>
      </c>
      <c r="E1279" s="110" t="s">
        <v>2427</v>
      </c>
      <c r="F1279" s="166" t="s">
        <v>128</v>
      </c>
      <c r="G1279" s="111" t="s">
        <v>968</v>
      </c>
    </row>
    <row r="1280" spans="2:7" ht="24.6" x14ac:dyDescent="0.55000000000000004">
      <c r="B1280" s="141" t="s">
        <v>1735</v>
      </c>
      <c r="C1280" s="137" t="s">
        <v>2444</v>
      </c>
      <c r="D1280" s="166" t="s">
        <v>2421</v>
      </c>
      <c r="E1280" s="110" t="s">
        <v>2427</v>
      </c>
      <c r="F1280" s="166" t="s">
        <v>128</v>
      </c>
      <c r="G1280" s="111" t="s">
        <v>968</v>
      </c>
    </row>
    <row r="1281" spans="2:7" ht="24.6" x14ac:dyDescent="0.55000000000000004">
      <c r="B1281" s="141" t="s">
        <v>1735</v>
      </c>
      <c r="C1281" s="137" t="s">
        <v>2445</v>
      </c>
      <c r="D1281" s="166" t="s">
        <v>2421</v>
      </c>
      <c r="E1281" s="110" t="s">
        <v>2425</v>
      </c>
      <c r="F1281" s="166" t="s">
        <v>128</v>
      </c>
      <c r="G1281" s="111" t="s">
        <v>968</v>
      </c>
    </row>
    <row r="1282" spans="2:7" ht="24.6" x14ac:dyDescent="0.55000000000000004">
      <c r="B1282" s="141" t="s">
        <v>1735</v>
      </c>
      <c r="C1282" s="137" t="s">
        <v>2446</v>
      </c>
      <c r="D1282" s="166" t="s">
        <v>2421</v>
      </c>
      <c r="E1282" s="110" t="s">
        <v>2425</v>
      </c>
      <c r="F1282" s="166" t="s">
        <v>128</v>
      </c>
      <c r="G1282" s="111" t="s">
        <v>968</v>
      </c>
    </row>
    <row r="1283" spans="2:7" ht="24.6" x14ac:dyDescent="0.55000000000000004">
      <c r="B1283" s="141" t="s">
        <v>1735</v>
      </c>
      <c r="C1283" s="137" t="s">
        <v>2447</v>
      </c>
      <c r="D1283" s="166" t="s">
        <v>2421</v>
      </c>
      <c r="E1283" s="110" t="s">
        <v>2427</v>
      </c>
      <c r="F1283" s="166" t="s">
        <v>128</v>
      </c>
      <c r="G1283" s="111" t="s">
        <v>968</v>
      </c>
    </row>
    <row r="1284" spans="2:7" ht="24.6" x14ac:dyDescent="0.55000000000000004">
      <c r="B1284" s="141" t="s">
        <v>1735</v>
      </c>
      <c r="C1284" s="137" t="s">
        <v>2448</v>
      </c>
      <c r="D1284" s="166" t="s">
        <v>2421</v>
      </c>
      <c r="E1284" s="110" t="s">
        <v>1783</v>
      </c>
      <c r="F1284" s="166" t="s">
        <v>128</v>
      </c>
      <c r="G1284" s="111" t="s">
        <v>968</v>
      </c>
    </row>
    <row r="1285" spans="2:7" ht="24.6" x14ac:dyDescent="0.55000000000000004">
      <c r="B1285" s="141" t="s">
        <v>1735</v>
      </c>
      <c r="C1285" s="137" t="s">
        <v>2449</v>
      </c>
      <c r="D1285" s="166" t="s">
        <v>2421</v>
      </c>
      <c r="E1285" s="110" t="s">
        <v>1783</v>
      </c>
      <c r="F1285" s="166" t="s">
        <v>128</v>
      </c>
      <c r="G1285" s="111" t="s">
        <v>968</v>
      </c>
    </row>
    <row r="1286" spans="2:7" ht="24.6" x14ac:dyDescent="0.55000000000000004">
      <c r="B1286" s="141" t="s">
        <v>1735</v>
      </c>
      <c r="C1286" s="137" t="s">
        <v>2450</v>
      </c>
      <c r="D1286" s="166" t="s">
        <v>2421</v>
      </c>
      <c r="E1286" s="110" t="s">
        <v>2427</v>
      </c>
      <c r="F1286" s="166" t="s">
        <v>128</v>
      </c>
      <c r="G1286" s="111" t="s">
        <v>968</v>
      </c>
    </row>
    <row r="1287" spans="2:7" ht="24.6" x14ac:dyDescent="0.55000000000000004">
      <c r="B1287" s="141" t="s">
        <v>1735</v>
      </c>
      <c r="C1287" s="137" t="s">
        <v>2451</v>
      </c>
      <c r="D1287" s="166" t="s">
        <v>2421</v>
      </c>
      <c r="E1287" s="110" t="s">
        <v>2427</v>
      </c>
      <c r="F1287" s="166" t="s">
        <v>128</v>
      </c>
      <c r="G1287" s="111" t="s">
        <v>968</v>
      </c>
    </row>
    <row r="1288" spans="2:7" ht="24.6" x14ac:dyDescent="0.55000000000000004">
      <c r="B1288" s="141" t="s">
        <v>1735</v>
      </c>
      <c r="C1288" s="137" t="s">
        <v>2452</v>
      </c>
      <c r="D1288" s="166" t="s">
        <v>2421</v>
      </c>
      <c r="E1288" s="110" t="s">
        <v>2425</v>
      </c>
      <c r="F1288" s="166" t="s">
        <v>128</v>
      </c>
      <c r="G1288" s="111" t="s">
        <v>968</v>
      </c>
    </row>
    <row r="1289" spans="2:7" ht="24.6" x14ac:dyDescent="0.55000000000000004">
      <c r="B1289" s="141" t="s">
        <v>1735</v>
      </c>
      <c r="C1289" s="137" t="s">
        <v>2453</v>
      </c>
      <c r="D1289" s="166" t="s">
        <v>2421</v>
      </c>
      <c r="E1289" s="110" t="s">
        <v>2425</v>
      </c>
      <c r="F1289" s="166" t="s">
        <v>128</v>
      </c>
      <c r="G1289" s="111" t="s">
        <v>968</v>
      </c>
    </row>
    <row r="1290" spans="2:7" ht="24.6" x14ac:dyDescent="0.55000000000000004">
      <c r="B1290" s="141" t="s">
        <v>1735</v>
      </c>
      <c r="C1290" s="137" t="s">
        <v>2454</v>
      </c>
      <c r="D1290" s="166" t="s">
        <v>2421</v>
      </c>
      <c r="E1290" s="110" t="s">
        <v>2427</v>
      </c>
      <c r="F1290" s="166" t="s">
        <v>128</v>
      </c>
      <c r="G1290" s="111" t="s">
        <v>968</v>
      </c>
    </row>
    <row r="1291" spans="2:7" ht="24.6" x14ac:dyDescent="0.55000000000000004">
      <c r="B1291" s="141" t="s">
        <v>1735</v>
      </c>
      <c r="C1291" s="137" t="s">
        <v>2455</v>
      </c>
      <c r="D1291" s="166" t="s">
        <v>2421</v>
      </c>
      <c r="E1291" s="110" t="s">
        <v>1783</v>
      </c>
      <c r="F1291" s="166" t="s">
        <v>128</v>
      </c>
      <c r="G1291" s="111" t="s">
        <v>968</v>
      </c>
    </row>
    <row r="1292" spans="2:7" ht="24.6" x14ac:dyDescent="0.55000000000000004">
      <c r="B1292" s="141" t="s">
        <v>1735</v>
      </c>
      <c r="C1292" s="137" t="s">
        <v>2456</v>
      </c>
      <c r="D1292" s="166" t="s">
        <v>2421</v>
      </c>
      <c r="E1292" s="110" t="s">
        <v>2427</v>
      </c>
      <c r="F1292" s="166" t="s">
        <v>128</v>
      </c>
      <c r="G1292" s="111" t="s">
        <v>968</v>
      </c>
    </row>
    <row r="1293" spans="2:7" ht="24.6" x14ac:dyDescent="0.55000000000000004">
      <c r="B1293" s="141" t="s">
        <v>1735</v>
      </c>
      <c r="C1293" s="137" t="s">
        <v>2457</v>
      </c>
      <c r="D1293" s="166" t="s">
        <v>2421</v>
      </c>
      <c r="E1293" s="110" t="s">
        <v>1783</v>
      </c>
      <c r="F1293" s="166" t="s">
        <v>128</v>
      </c>
      <c r="G1293" s="111" t="s">
        <v>968</v>
      </c>
    </row>
    <row r="1294" spans="2:7" ht="24.6" x14ac:dyDescent="0.55000000000000004">
      <c r="B1294" s="141" t="s">
        <v>1735</v>
      </c>
      <c r="C1294" s="137" t="s">
        <v>2458</v>
      </c>
      <c r="D1294" s="166" t="s">
        <v>2421</v>
      </c>
      <c r="E1294" s="110" t="s">
        <v>2427</v>
      </c>
      <c r="F1294" s="166" t="s">
        <v>128</v>
      </c>
      <c r="G1294" s="111" t="s">
        <v>968</v>
      </c>
    </row>
    <row r="1295" spans="2:7" ht="24.6" x14ac:dyDescent="0.55000000000000004">
      <c r="B1295" s="141" t="s">
        <v>1735</v>
      </c>
      <c r="C1295" s="137" t="s">
        <v>2459</v>
      </c>
      <c r="D1295" s="166" t="s">
        <v>2421</v>
      </c>
      <c r="E1295" s="110" t="s">
        <v>2425</v>
      </c>
      <c r="F1295" s="166" t="s">
        <v>128</v>
      </c>
      <c r="G1295" s="111" t="s">
        <v>968</v>
      </c>
    </row>
    <row r="1296" spans="2:7" ht="24.6" x14ac:dyDescent="0.55000000000000004">
      <c r="B1296" s="141" t="s">
        <v>1735</v>
      </c>
      <c r="C1296" s="137" t="s">
        <v>2460</v>
      </c>
      <c r="D1296" s="166" t="s">
        <v>2461</v>
      </c>
      <c r="E1296" s="110" t="s">
        <v>1783</v>
      </c>
      <c r="F1296" s="166" t="s">
        <v>128</v>
      </c>
      <c r="G1296" s="111" t="s">
        <v>968</v>
      </c>
    </row>
    <row r="1297" spans="2:7" ht="24.6" x14ac:dyDescent="0.55000000000000004">
      <c r="B1297" s="141" t="s">
        <v>1735</v>
      </c>
      <c r="C1297" s="137" t="s">
        <v>2462</v>
      </c>
      <c r="D1297" s="166" t="s">
        <v>2461</v>
      </c>
      <c r="E1297" s="110" t="s">
        <v>1783</v>
      </c>
      <c r="F1297" s="166" t="s">
        <v>128</v>
      </c>
      <c r="G1297" s="111" t="s">
        <v>968</v>
      </c>
    </row>
    <row r="1298" spans="2:7" ht="24.6" x14ac:dyDescent="0.55000000000000004">
      <c r="B1298" s="141" t="s">
        <v>1735</v>
      </c>
      <c r="C1298" s="137" t="s">
        <v>2463</v>
      </c>
      <c r="D1298" s="166" t="s">
        <v>2461</v>
      </c>
      <c r="E1298" s="110" t="s">
        <v>1783</v>
      </c>
      <c r="F1298" s="166" t="s">
        <v>128</v>
      </c>
      <c r="G1298" s="111" t="s">
        <v>968</v>
      </c>
    </row>
    <row r="1299" spans="2:7" ht="24.6" x14ac:dyDescent="0.55000000000000004">
      <c r="B1299" s="141" t="s">
        <v>1735</v>
      </c>
      <c r="C1299" s="137" t="s">
        <v>2464</v>
      </c>
      <c r="D1299" s="166" t="s">
        <v>2461</v>
      </c>
      <c r="E1299" s="110" t="s">
        <v>2427</v>
      </c>
      <c r="F1299" s="166" t="s">
        <v>128</v>
      </c>
      <c r="G1299" s="111" t="s">
        <v>968</v>
      </c>
    </row>
    <row r="1300" spans="2:7" ht="24.6" x14ac:dyDescent="0.55000000000000004">
      <c r="B1300" s="141" t="s">
        <v>1735</v>
      </c>
      <c r="C1300" s="137" t="s">
        <v>2465</v>
      </c>
      <c r="D1300" s="166" t="s">
        <v>2461</v>
      </c>
      <c r="E1300" s="110" t="s">
        <v>2427</v>
      </c>
      <c r="F1300" s="166" t="s">
        <v>128</v>
      </c>
      <c r="G1300" s="111" t="s">
        <v>968</v>
      </c>
    </row>
    <row r="1301" spans="2:7" ht="24.6" x14ac:dyDescent="0.55000000000000004">
      <c r="B1301" s="141" t="s">
        <v>1735</v>
      </c>
      <c r="C1301" s="137" t="s">
        <v>2466</v>
      </c>
      <c r="D1301" s="166" t="s">
        <v>2461</v>
      </c>
      <c r="E1301" s="110" t="s">
        <v>2425</v>
      </c>
      <c r="F1301" s="166" t="s">
        <v>128</v>
      </c>
      <c r="G1301" s="111" t="s">
        <v>968</v>
      </c>
    </row>
    <row r="1302" spans="2:7" ht="24.6" x14ac:dyDescent="0.55000000000000004">
      <c r="B1302" s="141" t="s">
        <v>1735</v>
      </c>
      <c r="C1302" s="137" t="s">
        <v>2467</v>
      </c>
      <c r="D1302" s="166" t="s">
        <v>2461</v>
      </c>
      <c r="E1302" s="110" t="s">
        <v>2425</v>
      </c>
      <c r="F1302" s="166" t="s">
        <v>128</v>
      </c>
      <c r="G1302" s="111" t="s">
        <v>968</v>
      </c>
    </row>
    <row r="1303" spans="2:7" ht="24.6" x14ac:dyDescent="0.55000000000000004">
      <c r="B1303" s="141" t="s">
        <v>1735</v>
      </c>
      <c r="C1303" s="137" t="s">
        <v>2468</v>
      </c>
      <c r="D1303" s="166" t="s">
        <v>2461</v>
      </c>
      <c r="E1303" s="110" t="s">
        <v>2427</v>
      </c>
      <c r="F1303" s="166" t="s">
        <v>128</v>
      </c>
      <c r="G1303" s="111" t="s">
        <v>968</v>
      </c>
    </row>
    <row r="1304" spans="2:7" ht="24.6" x14ac:dyDescent="0.55000000000000004">
      <c r="B1304" s="141" t="s">
        <v>1735</v>
      </c>
      <c r="C1304" s="137" t="s">
        <v>2469</v>
      </c>
      <c r="D1304" s="166" t="s">
        <v>2461</v>
      </c>
      <c r="E1304" s="110" t="s">
        <v>1783</v>
      </c>
      <c r="F1304" s="166" t="s">
        <v>128</v>
      </c>
      <c r="G1304" s="111" t="s">
        <v>968</v>
      </c>
    </row>
    <row r="1305" spans="2:7" ht="24.6" x14ac:dyDescent="0.55000000000000004">
      <c r="B1305" s="141" t="s">
        <v>1735</v>
      </c>
      <c r="C1305" s="137" t="s">
        <v>2470</v>
      </c>
      <c r="D1305" s="166" t="s">
        <v>2461</v>
      </c>
      <c r="E1305" s="110" t="s">
        <v>1783</v>
      </c>
      <c r="F1305" s="166" t="s">
        <v>128</v>
      </c>
      <c r="G1305" s="111" t="s">
        <v>968</v>
      </c>
    </row>
    <row r="1306" spans="2:7" ht="24.6" x14ac:dyDescent="0.55000000000000004">
      <c r="B1306" s="141" t="s">
        <v>1735</v>
      </c>
      <c r="C1306" s="137" t="s">
        <v>2471</v>
      </c>
      <c r="D1306" s="166" t="s">
        <v>2461</v>
      </c>
      <c r="E1306" s="110" t="s">
        <v>1783</v>
      </c>
      <c r="F1306" s="166" t="s">
        <v>128</v>
      </c>
      <c r="G1306" s="111" t="s">
        <v>968</v>
      </c>
    </row>
    <row r="1307" spans="2:7" ht="24.6" x14ac:dyDescent="0.55000000000000004">
      <c r="B1307" s="141" t="s">
        <v>1735</v>
      </c>
      <c r="C1307" s="137" t="s">
        <v>2472</v>
      </c>
      <c r="D1307" s="166" t="s">
        <v>2461</v>
      </c>
      <c r="E1307" s="110" t="s">
        <v>2427</v>
      </c>
      <c r="F1307" s="166" t="s">
        <v>128</v>
      </c>
      <c r="G1307" s="111" t="s">
        <v>968</v>
      </c>
    </row>
    <row r="1308" spans="2:7" ht="24.6" x14ac:dyDescent="0.55000000000000004">
      <c r="B1308" s="141" t="s">
        <v>1735</v>
      </c>
      <c r="C1308" s="137" t="s">
        <v>2473</v>
      </c>
      <c r="D1308" s="166" t="s">
        <v>2461</v>
      </c>
      <c r="E1308" s="110" t="s">
        <v>2427</v>
      </c>
      <c r="F1308" s="166" t="s">
        <v>128</v>
      </c>
      <c r="G1308" s="111" t="s">
        <v>968</v>
      </c>
    </row>
    <row r="1309" spans="2:7" ht="24.6" x14ac:dyDescent="0.55000000000000004">
      <c r="B1309" s="141" t="s">
        <v>1735</v>
      </c>
      <c r="C1309" s="137" t="s">
        <v>2474</v>
      </c>
      <c r="D1309" s="166" t="s">
        <v>2461</v>
      </c>
      <c r="E1309" s="110" t="s">
        <v>2425</v>
      </c>
      <c r="F1309" s="166" t="s">
        <v>128</v>
      </c>
      <c r="G1309" s="111" t="s">
        <v>968</v>
      </c>
    </row>
    <row r="1310" spans="2:7" ht="24.6" x14ac:dyDescent="0.55000000000000004">
      <c r="B1310" s="141" t="s">
        <v>1735</v>
      </c>
      <c r="C1310" s="137" t="s">
        <v>2475</v>
      </c>
      <c r="D1310" s="166" t="s">
        <v>2461</v>
      </c>
      <c r="E1310" s="110" t="s">
        <v>2425</v>
      </c>
      <c r="F1310" s="166" t="s">
        <v>128</v>
      </c>
      <c r="G1310" s="111" t="s">
        <v>968</v>
      </c>
    </row>
    <row r="1311" spans="2:7" ht="24.6" x14ac:dyDescent="0.55000000000000004">
      <c r="B1311" s="141" t="s">
        <v>1735</v>
      </c>
      <c r="C1311" s="137" t="s">
        <v>2476</v>
      </c>
      <c r="D1311" s="166" t="s">
        <v>2461</v>
      </c>
      <c r="E1311" s="110" t="s">
        <v>2427</v>
      </c>
      <c r="F1311" s="166" t="s">
        <v>128</v>
      </c>
      <c r="G1311" s="111" t="s">
        <v>968</v>
      </c>
    </row>
    <row r="1312" spans="2:7" ht="24.6" x14ac:dyDescent="0.55000000000000004">
      <c r="B1312" s="141" t="s">
        <v>1735</v>
      </c>
      <c r="C1312" s="137" t="s">
        <v>2477</v>
      </c>
      <c r="D1312" s="166" t="s">
        <v>2461</v>
      </c>
      <c r="E1312" s="110" t="s">
        <v>2425</v>
      </c>
      <c r="F1312" s="166" t="s">
        <v>128</v>
      </c>
      <c r="G1312" s="111" t="s">
        <v>968</v>
      </c>
    </row>
    <row r="1313" spans="2:7" ht="24.6" x14ac:dyDescent="0.55000000000000004">
      <c r="B1313" s="141" t="s">
        <v>1735</v>
      </c>
      <c r="C1313" s="137" t="s">
        <v>2478</v>
      </c>
      <c r="D1313" s="166" t="s">
        <v>2461</v>
      </c>
      <c r="E1313" s="110" t="s">
        <v>1783</v>
      </c>
      <c r="F1313" s="166" t="s">
        <v>128</v>
      </c>
      <c r="G1313" s="111" t="s">
        <v>968</v>
      </c>
    </row>
    <row r="1314" spans="2:7" ht="24.6" x14ac:dyDescent="0.55000000000000004">
      <c r="B1314" s="141" t="s">
        <v>1735</v>
      </c>
      <c r="C1314" s="137" t="s">
        <v>2479</v>
      </c>
      <c r="D1314" s="166" t="s">
        <v>2461</v>
      </c>
      <c r="E1314" s="110" t="s">
        <v>1783</v>
      </c>
      <c r="F1314" s="166" t="s">
        <v>128</v>
      </c>
      <c r="G1314" s="111" t="s">
        <v>968</v>
      </c>
    </row>
    <row r="1315" spans="2:7" ht="24.6" x14ac:dyDescent="0.55000000000000004">
      <c r="B1315" s="141" t="s">
        <v>1735</v>
      </c>
      <c r="C1315" s="137" t="s">
        <v>2480</v>
      </c>
      <c r="D1315" s="166" t="s">
        <v>2461</v>
      </c>
      <c r="E1315" s="110" t="s">
        <v>2427</v>
      </c>
      <c r="F1315" s="166" t="s">
        <v>128</v>
      </c>
      <c r="G1315" s="111" t="s">
        <v>968</v>
      </c>
    </row>
    <row r="1316" spans="2:7" ht="24.6" x14ac:dyDescent="0.55000000000000004">
      <c r="B1316" s="141" t="s">
        <v>1735</v>
      </c>
      <c r="C1316" s="137" t="s">
        <v>2481</v>
      </c>
      <c r="D1316" s="166" t="s">
        <v>2461</v>
      </c>
      <c r="E1316" s="110" t="s">
        <v>2427</v>
      </c>
      <c r="F1316" s="166" t="s">
        <v>128</v>
      </c>
      <c r="G1316" s="111" t="s">
        <v>968</v>
      </c>
    </row>
    <row r="1317" spans="2:7" ht="24.6" x14ac:dyDescent="0.55000000000000004">
      <c r="B1317" s="141" t="s">
        <v>1735</v>
      </c>
      <c r="C1317" s="137" t="s">
        <v>2482</v>
      </c>
      <c r="D1317" s="166" t="s">
        <v>2461</v>
      </c>
      <c r="E1317" s="110" t="s">
        <v>1783</v>
      </c>
      <c r="F1317" s="166" t="s">
        <v>128</v>
      </c>
      <c r="G1317" s="111" t="s">
        <v>968</v>
      </c>
    </row>
    <row r="1318" spans="2:7" ht="24.6" x14ac:dyDescent="0.55000000000000004">
      <c r="B1318" s="141" t="s">
        <v>1735</v>
      </c>
      <c r="C1318" s="137" t="s">
        <v>2483</v>
      </c>
      <c r="D1318" s="166" t="s">
        <v>2461</v>
      </c>
      <c r="E1318" s="110" t="s">
        <v>1783</v>
      </c>
      <c r="F1318" s="166" t="s">
        <v>128</v>
      </c>
      <c r="G1318" s="111" t="s">
        <v>968</v>
      </c>
    </row>
    <row r="1319" spans="2:7" ht="24.6" x14ac:dyDescent="0.55000000000000004">
      <c r="B1319" s="141" t="s">
        <v>1735</v>
      </c>
      <c r="C1319" s="137" t="s">
        <v>2484</v>
      </c>
      <c r="D1319" s="166" t="s">
        <v>2461</v>
      </c>
      <c r="E1319" s="110" t="s">
        <v>1783</v>
      </c>
      <c r="F1319" s="166" t="s">
        <v>128</v>
      </c>
      <c r="G1319" s="111" t="s">
        <v>968</v>
      </c>
    </row>
    <row r="1320" spans="2:7" ht="24.6" x14ac:dyDescent="0.55000000000000004">
      <c r="B1320" s="141" t="s">
        <v>1735</v>
      </c>
      <c r="C1320" s="137" t="s">
        <v>2485</v>
      </c>
      <c r="D1320" s="166" t="s">
        <v>2461</v>
      </c>
      <c r="E1320" s="110" t="s">
        <v>1783</v>
      </c>
      <c r="F1320" s="166" t="s">
        <v>128</v>
      </c>
      <c r="G1320" s="111" t="s">
        <v>968</v>
      </c>
    </row>
    <row r="1321" spans="2:7" ht="24.6" x14ac:dyDescent="0.55000000000000004">
      <c r="B1321" s="141" t="s">
        <v>1735</v>
      </c>
      <c r="C1321" s="137" t="s">
        <v>2486</v>
      </c>
      <c r="D1321" s="166" t="s">
        <v>2461</v>
      </c>
      <c r="E1321" s="110" t="s">
        <v>2427</v>
      </c>
      <c r="F1321" s="166" t="s">
        <v>128</v>
      </c>
      <c r="G1321" s="111" t="s">
        <v>968</v>
      </c>
    </row>
    <row r="1322" spans="2:7" ht="24.6" x14ac:dyDescent="0.55000000000000004">
      <c r="B1322" s="141" t="s">
        <v>1735</v>
      </c>
      <c r="C1322" s="137" t="s">
        <v>2487</v>
      </c>
      <c r="D1322" s="166" t="s">
        <v>2461</v>
      </c>
      <c r="E1322" s="110" t="s">
        <v>2427</v>
      </c>
      <c r="F1322" s="166" t="s">
        <v>128</v>
      </c>
      <c r="G1322" s="111" t="s">
        <v>968</v>
      </c>
    </row>
    <row r="1323" spans="2:7" ht="24.6" x14ac:dyDescent="0.55000000000000004">
      <c r="B1323" s="141" t="s">
        <v>1735</v>
      </c>
      <c r="C1323" s="137" t="s">
        <v>2488</v>
      </c>
      <c r="D1323" s="166" t="s">
        <v>2461</v>
      </c>
      <c r="E1323" s="110" t="s">
        <v>2425</v>
      </c>
      <c r="F1323" s="166" t="s">
        <v>128</v>
      </c>
      <c r="G1323" s="111" t="s">
        <v>968</v>
      </c>
    </row>
    <row r="1324" spans="2:7" ht="24.6" x14ac:dyDescent="0.55000000000000004">
      <c r="B1324" s="141" t="s">
        <v>1735</v>
      </c>
      <c r="C1324" s="137" t="s">
        <v>2489</v>
      </c>
      <c r="D1324" s="166" t="s">
        <v>2461</v>
      </c>
      <c r="E1324" s="110" t="s">
        <v>2425</v>
      </c>
      <c r="F1324" s="166" t="s">
        <v>128</v>
      </c>
      <c r="G1324" s="111" t="s">
        <v>968</v>
      </c>
    </row>
    <row r="1325" spans="2:7" ht="24.6" x14ac:dyDescent="0.55000000000000004">
      <c r="B1325" s="141" t="s">
        <v>1735</v>
      </c>
      <c r="C1325" s="137" t="s">
        <v>2490</v>
      </c>
      <c r="D1325" s="166" t="s">
        <v>2461</v>
      </c>
      <c r="E1325" s="110" t="s">
        <v>2427</v>
      </c>
      <c r="F1325" s="166" t="s">
        <v>128</v>
      </c>
      <c r="G1325" s="111" t="s">
        <v>968</v>
      </c>
    </row>
    <row r="1326" spans="2:7" ht="24.6" x14ac:dyDescent="0.55000000000000004">
      <c r="B1326" s="141" t="s">
        <v>1735</v>
      </c>
      <c r="C1326" s="137" t="s">
        <v>2491</v>
      </c>
      <c r="D1326" s="166" t="s">
        <v>2461</v>
      </c>
      <c r="E1326" s="110" t="s">
        <v>1783</v>
      </c>
      <c r="F1326" s="166" t="s">
        <v>128</v>
      </c>
      <c r="G1326" s="111" t="s">
        <v>968</v>
      </c>
    </row>
    <row r="1327" spans="2:7" ht="24.6" x14ac:dyDescent="0.55000000000000004">
      <c r="B1327" s="141" t="s">
        <v>1735</v>
      </c>
      <c r="C1327" s="137" t="s">
        <v>2492</v>
      </c>
      <c r="D1327" s="166" t="s">
        <v>2461</v>
      </c>
      <c r="E1327" s="110" t="s">
        <v>1783</v>
      </c>
      <c r="F1327" s="166" t="s">
        <v>128</v>
      </c>
      <c r="G1327" s="111" t="s">
        <v>968</v>
      </c>
    </row>
    <row r="1328" spans="2:7" ht="24.6" x14ac:dyDescent="0.55000000000000004">
      <c r="B1328" s="141" t="s">
        <v>1735</v>
      </c>
      <c r="C1328" s="137" t="s">
        <v>2493</v>
      </c>
      <c r="D1328" s="166" t="s">
        <v>2461</v>
      </c>
      <c r="E1328" s="110" t="s">
        <v>2427</v>
      </c>
      <c r="F1328" s="166" t="s">
        <v>128</v>
      </c>
      <c r="G1328" s="111" t="s">
        <v>968</v>
      </c>
    </row>
    <row r="1329" spans="2:7" ht="24.6" x14ac:dyDescent="0.55000000000000004">
      <c r="B1329" s="141" t="s">
        <v>1735</v>
      </c>
      <c r="C1329" s="137" t="s">
        <v>2494</v>
      </c>
      <c r="D1329" s="166" t="s">
        <v>2461</v>
      </c>
      <c r="E1329" s="110" t="s">
        <v>2427</v>
      </c>
      <c r="F1329" s="166" t="s">
        <v>128</v>
      </c>
      <c r="G1329" s="111" t="s">
        <v>968</v>
      </c>
    </row>
    <row r="1330" spans="2:7" ht="24.6" x14ac:dyDescent="0.55000000000000004">
      <c r="B1330" s="141" t="s">
        <v>1735</v>
      </c>
      <c r="C1330" s="137" t="s">
        <v>2495</v>
      </c>
      <c r="D1330" s="166" t="s">
        <v>2461</v>
      </c>
      <c r="E1330" s="110" t="s">
        <v>2425</v>
      </c>
      <c r="F1330" s="166" t="s">
        <v>128</v>
      </c>
      <c r="G1330" s="111" t="s">
        <v>968</v>
      </c>
    </row>
    <row r="1331" spans="2:7" ht="24.6" x14ac:dyDescent="0.55000000000000004">
      <c r="B1331" s="141" t="s">
        <v>1735</v>
      </c>
      <c r="C1331" s="137" t="s">
        <v>2496</v>
      </c>
      <c r="D1331" s="166" t="s">
        <v>2461</v>
      </c>
      <c r="E1331" s="110" t="s">
        <v>2427</v>
      </c>
      <c r="F1331" s="166" t="s">
        <v>128</v>
      </c>
      <c r="G1331" s="111" t="s">
        <v>968</v>
      </c>
    </row>
    <row r="1332" spans="2:7" ht="24.6" x14ac:dyDescent="0.55000000000000004">
      <c r="B1332" s="141" t="s">
        <v>1735</v>
      </c>
      <c r="C1332" s="137" t="s">
        <v>2497</v>
      </c>
      <c r="D1332" s="166" t="s">
        <v>2461</v>
      </c>
      <c r="E1332" s="110" t="s">
        <v>1783</v>
      </c>
      <c r="F1332" s="166" t="s">
        <v>128</v>
      </c>
      <c r="G1332" s="111" t="s">
        <v>968</v>
      </c>
    </row>
    <row r="1333" spans="2:7" ht="24.6" x14ac:dyDescent="0.55000000000000004">
      <c r="B1333" s="141" t="s">
        <v>1735</v>
      </c>
      <c r="C1333" s="137" t="s">
        <v>2498</v>
      </c>
      <c r="D1333" s="166" t="s">
        <v>2461</v>
      </c>
      <c r="E1333" s="110" t="s">
        <v>1783</v>
      </c>
      <c r="F1333" s="166" t="s">
        <v>128</v>
      </c>
      <c r="G1333" s="111" t="s">
        <v>968</v>
      </c>
    </row>
    <row r="1334" spans="2:7" ht="24.6" x14ac:dyDescent="0.55000000000000004">
      <c r="B1334" s="141" t="s">
        <v>1735</v>
      </c>
      <c r="C1334" s="137" t="s">
        <v>2499</v>
      </c>
      <c r="D1334" s="166" t="s">
        <v>2461</v>
      </c>
      <c r="E1334" s="110" t="s">
        <v>2427</v>
      </c>
      <c r="F1334" s="166" t="s">
        <v>128</v>
      </c>
      <c r="G1334" s="111" t="s">
        <v>968</v>
      </c>
    </row>
    <row r="1335" spans="2:7" ht="24.6" x14ac:dyDescent="0.55000000000000004">
      <c r="B1335" s="141" t="s">
        <v>1735</v>
      </c>
      <c r="C1335" s="137" t="s">
        <v>2500</v>
      </c>
      <c r="D1335" s="166" t="s">
        <v>2461</v>
      </c>
      <c r="E1335" s="110" t="s">
        <v>2427</v>
      </c>
      <c r="F1335" s="166" t="s">
        <v>128</v>
      </c>
      <c r="G1335" s="111" t="s">
        <v>968</v>
      </c>
    </row>
    <row r="1336" spans="2:7" ht="24.6" x14ac:dyDescent="0.55000000000000004">
      <c r="B1336" s="141" t="s">
        <v>1735</v>
      </c>
      <c r="C1336" s="137" t="s">
        <v>2501</v>
      </c>
      <c r="D1336" s="166" t="s">
        <v>2461</v>
      </c>
      <c r="E1336" s="110" t="s">
        <v>1783</v>
      </c>
      <c r="F1336" s="166" t="s">
        <v>128</v>
      </c>
      <c r="G1336" s="111" t="s">
        <v>968</v>
      </c>
    </row>
    <row r="1337" spans="2:7" ht="24.6" x14ac:dyDescent="0.55000000000000004">
      <c r="B1337" s="141" t="s">
        <v>1735</v>
      </c>
      <c r="C1337" s="137" t="s">
        <v>2502</v>
      </c>
      <c r="D1337" s="166" t="s">
        <v>2461</v>
      </c>
      <c r="E1337" s="110" t="s">
        <v>2427</v>
      </c>
      <c r="F1337" s="166" t="s">
        <v>128</v>
      </c>
      <c r="G1337" s="111" t="s">
        <v>968</v>
      </c>
    </row>
    <row r="1338" spans="2:7" ht="24.6" x14ac:dyDescent="0.55000000000000004">
      <c r="B1338" s="141" t="s">
        <v>1735</v>
      </c>
      <c r="C1338" s="137" t="s">
        <v>2503</v>
      </c>
      <c r="D1338" s="166" t="s">
        <v>2461</v>
      </c>
      <c r="E1338" s="110" t="s">
        <v>2427</v>
      </c>
      <c r="F1338" s="166" t="s">
        <v>128</v>
      </c>
      <c r="G1338" s="111" t="s">
        <v>968</v>
      </c>
    </row>
    <row r="1339" spans="2:7" x14ac:dyDescent="0.55000000000000004">
      <c r="B1339" s="144" t="s">
        <v>1736</v>
      </c>
      <c r="C1339" s="134" t="s">
        <v>1149</v>
      </c>
      <c r="D1339" s="108" t="s">
        <v>1150</v>
      </c>
      <c r="E1339" s="108" t="s">
        <v>128</v>
      </c>
      <c r="F1339" s="108"/>
      <c r="G1339" s="125" t="s">
        <v>1151</v>
      </c>
    </row>
    <row r="1340" spans="2:7" x14ac:dyDescent="0.55000000000000004">
      <c r="B1340" s="141" t="s">
        <v>1736</v>
      </c>
      <c r="C1340" s="133" t="s">
        <v>1152</v>
      </c>
      <c r="D1340" s="110" t="s">
        <v>1150</v>
      </c>
      <c r="E1340" s="110" t="s">
        <v>128</v>
      </c>
      <c r="F1340" s="110"/>
      <c r="G1340" s="105" t="s">
        <v>1153</v>
      </c>
    </row>
    <row r="1341" spans="2:7" x14ac:dyDescent="0.55000000000000004">
      <c r="B1341" s="141" t="s">
        <v>1736</v>
      </c>
      <c r="C1341" s="133" t="s">
        <v>1154</v>
      </c>
      <c r="D1341" s="110" t="s">
        <v>1150</v>
      </c>
      <c r="E1341" s="110" t="s">
        <v>128</v>
      </c>
      <c r="F1341" s="110"/>
      <c r="G1341" s="105" t="s">
        <v>1153</v>
      </c>
    </row>
    <row r="1342" spans="2:7" x14ac:dyDescent="0.55000000000000004">
      <c r="B1342" s="141" t="s">
        <v>1736</v>
      </c>
      <c r="C1342" s="133" t="s">
        <v>1155</v>
      </c>
      <c r="D1342" s="110" t="s">
        <v>1150</v>
      </c>
      <c r="E1342" s="110" t="s">
        <v>128</v>
      </c>
      <c r="F1342" s="110"/>
      <c r="G1342" s="105" t="s">
        <v>1153</v>
      </c>
    </row>
    <row r="1343" spans="2:7" x14ac:dyDescent="0.55000000000000004">
      <c r="B1343" s="141" t="s">
        <v>1736</v>
      </c>
      <c r="C1343" s="133" t="s">
        <v>1156</v>
      </c>
      <c r="D1343" s="110" t="s">
        <v>1150</v>
      </c>
      <c r="E1343" s="110" t="s">
        <v>128</v>
      </c>
      <c r="F1343" s="110"/>
      <c r="G1343" s="105" t="s">
        <v>1153</v>
      </c>
    </row>
    <row r="1344" spans="2:7" x14ac:dyDescent="0.55000000000000004">
      <c r="B1344" s="143" t="s">
        <v>1736</v>
      </c>
      <c r="C1344" s="135" t="s">
        <v>1157</v>
      </c>
      <c r="D1344" s="112" t="s">
        <v>1150</v>
      </c>
      <c r="E1344" s="112" t="s">
        <v>128</v>
      </c>
      <c r="F1344" s="112"/>
      <c r="G1344" s="121" t="s">
        <v>1153</v>
      </c>
    </row>
    <row r="1345" spans="2:7" x14ac:dyDescent="0.55000000000000004">
      <c r="B1345" s="144" t="s">
        <v>1737</v>
      </c>
      <c r="C1345" s="138" t="s">
        <v>1158</v>
      </c>
      <c r="D1345" s="122" t="s">
        <v>1077</v>
      </c>
      <c r="E1345" s="122"/>
      <c r="F1345" s="122"/>
      <c r="G1345" s="123"/>
    </row>
    <row r="1346" spans="2:7" x14ac:dyDescent="0.55000000000000004">
      <c r="B1346" s="143" t="s">
        <v>1737</v>
      </c>
      <c r="C1346" s="138" t="s">
        <v>1159</v>
      </c>
      <c r="D1346" s="122" t="s">
        <v>994</v>
      </c>
      <c r="E1346" s="122"/>
      <c r="F1346" s="122"/>
      <c r="G1346" s="123"/>
    </row>
    <row r="1347" spans="2:7" x14ac:dyDescent="0.55000000000000004">
      <c r="B1347" s="144" t="s">
        <v>1737</v>
      </c>
      <c r="C1347" s="134" t="s">
        <v>1160</v>
      </c>
      <c r="D1347" s="124" t="s">
        <v>739</v>
      </c>
      <c r="E1347" s="124" t="s">
        <v>128</v>
      </c>
      <c r="F1347" s="124"/>
      <c r="G1347" s="114" t="s">
        <v>1086</v>
      </c>
    </row>
    <row r="1348" spans="2:7" x14ac:dyDescent="0.55000000000000004">
      <c r="B1348" s="141" t="s">
        <v>1737</v>
      </c>
      <c r="C1348" s="133" t="s">
        <v>1161</v>
      </c>
      <c r="D1348" s="106" t="s">
        <v>739</v>
      </c>
      <c r="E1348" s="106" t="s">
        <v>128</v>
      </c>
      <c r="F1348" s="106"/>
      <c r="G1348" s="107" t="s">
        <v>1088</v>
      </c>
    </row>
    <row r="1349" spans="2:7" x14ac:dyDescent="0.55000000000000004">
      <c r="B1349" s="141" t="s">
        <v>1737</v>
      </c>
      <c r="C1349" s="133" t="s">
        <v>1162</v>
      </c>
      <c r="D1349" s="106" t="s">
        <v>739</v>
      </c>
      <c r="E1349" s="106" t="s">
        <v>128</v>
      </c>
      <c r="F1349" s="106"/>
      <c r="G1349" s="107" t="s">
        <v>1090</v>
      </c>
    </row>
    <row r="1350" spans="2:7" x14ac:dyDescent="0.55000000000000004">
      <c r="B1350" s="141" t="s">
        <v>1737</v>
      </c>
      <c r="C1350" s="133" t="s">
        <v>1163</v>
      </c>
      <c r="D1350" s="106" t="s">
        <v>739</v>
      </c>
      <c r="E1350" s="106" t="s">
        <v>128</v>
      </c>
      <c r="F1350" s="106"/>
      <c r="G1350" s="107" t="s">
        <v>1164</v>
      </c>
    </row>
    <row r="1351" spans="2:7" x14ac:dyDescent="0.55000000000000004">
      <c r="B1351" s="141" t="s">
        <v>1737</v>
      </c>
      <c r="C1351" s="133" t="s">
        <v>1165</v>
      </c>
      <c r="D1351" s="106" t="s">
        <v>739</v>
      </c>
      <c r="E1351" s="106" t="s">
        <v>128</v>
      </c>
      <c r="F1351" s="106"/>
      <c r="G1351" s="107" t="s">
        <v>1166</v>
      </c>
    </row>
    <row r="1352" spans="2:7" x14ac:dyDescent="0.55000000000000004">
      <c r="B1352" s="141" t="s">
        <v>1737</v>
      </c>
      <c r="C1352" s="133" t="s">
        <v>1167</v>
      </c>
      <c r="D1352" s="106" t="s">
        <v>739</v>
      </c>
      <c r="E1352" s="106" t="s">
        <v>128</v>
      </c>
      <c r="F1352" s="106"/>
      <c r="G1352" s="107" t="s">
        <v>1168</v>
      </c>
    </row>
    <row r="1353" spans="2:7" x14ac:dyDescent="0.55000000000000004">
      <c r="B1353" s="141" t="s">
        <v>1737</v>
      </c>
      <c r="C1353" s="133" t="s">
        <v>1169</v>
      </c>
      <c r="D1353" s="106" t="s">
        <v>739</v>
      </c>
      <c r="E1353" s="106" t="s">
        <v>128</v>
      </c>
      <c r="F1353" s="106"/>
      <c r="G1353" s="107" t="s">
        <v>1170</v>
      </c>
    </row>
    <row r="1354" spans="2:7" x14ac:dyDescent="0.55000000000000004">
      <c r="B1354" s="141" t="s">
        <v>1737</v>
      </c>
      <c r="C1354" s="133" t="s">
        <v>1171</v>
      </c>
      <c r="D1354" s="106" t="s">
        <v>739</v>
      </c>
      <c r="E1354" s="106" t="s">
        <v>128</v>
      </c>
      <c r="F1354" s="106"/>
      <c r="G1354" s="107" t="s">
        <v>1172</v>
      </c>
    </row>
    <row r="1355" spans="2:7" x14ac:dyDescent="0.55000000000000004">
      <c r="B1355" s="141" t="s">
        <v>1737</v>
      </c>
      <c r="C1355" s="133" t="s">
        <v>1173</v>
      </c>
      <c r="D1355" s="106" t="s">
        <v>739</v>
      </c>
      <c r="E1355" s="106" t="s">
        <v>128</v>
      </c>
      <c r="F1355" s="106"/>
      <c r="G1355" s="107" t="s">
        <v>1174</v>
      </c>
    </row>
    <row r="1356" spans="2:7" x14ac:dyDescent="0.55000000000000004">
      <c r="B1356" s="141" t="s">
        <v>1737</v>
      </c>
      <c r="C1356" s="133" t="s">
        <v>1175</v>
      </c>
      <c r="D1356" s="106" t="s">
        <v>739</v>
      </c>
      <c r="E1356" s="106" t="s">
        <v>128</v>
      </c>
      <c r="F1356" s="106"/>
      <c r="G1356" s="107" t="s">
        <v>1176</v>
      </c>
    </row>
    <row r="1357" spans="2:7" x14ac:dyDescent="0.55000000000000004">
      <c r="B1357" s="141" t="s">
        <v>1737</v>
      </c>
      <c r="C1357" s="133" t="s">
        <v>1177</v>
      </c>
      <c r="D1357" s="106" t="s">
        <v>739</v>
      </c>
      <c r="E1357" s="106" t="s">
        <v>128</v>
      </c>
      <c r="F1357" s="106"/>
      <c r="G1357" s="107" t="s">
        <v>1178</v>
      </c>
    </row>
    <row r="1358" spans="2:7" x14ac:dyDescent="0.55000000000000004">
      <c r="B1358" s="141" t="s">
        <v>1737</v>
      </c>
      <c r="C1358" s="133" t="s">
        <v>1179</v>
      </c>
      <c r="D1358" s="106" t="s">
        <v>739</v>
      </c>
      <c r="E1358" s="106" t="s">
        <v>128</v>
      </c>
      <c r="F1358" s="106"/>
      <c r="G1358" s="107" t="s">
        <v>1180</v>
      </c>
    </row>
    <row r="1359" spans="2:7" x14ac:dyDescent="0.55000000000000004">
      <c r="B1359" s="141" t="s">
        <v>1737</v>
      </c>
      <c r="C1359" s="133" t="s">
        <v>1181</v>
      </c>
      <c r="D1359" s="106" t="s">
        <v>739</v>
      </c>
      <c r="E1359" s="106" t="s">
        <v>128</v>
      </c>
      <c r="F1359" s="106"/>
      <c r="G1359" s="107" t="s">
        <v>1182</v>
      </c>
    </row>
    <row r="1360" spans="2:7" x14ac:dyDescent="0.55000000000000004">
      <c r="B1360" s="141" t="s">
        <v>1737</v>
      </c>
      <c r="C1360" s="133" t="s">
        <v>1183</v>
      </c>
      <c r="D1360" s="106" t="s">
        <v>739</v>
      </c>
      <c r="E1360" s="106" t="s">
        <v>128</v>
      </c>
      <c r="F1360" s="106"/>
      <c r="G1360" s="107" t="s">
        <v>1184</v>
      </c>
    </row>
    <row r="1361" spans="2:7" x14ac:dyDescent="0.55000000000000004">
      <c r="B1361" s="141" t="s">
        <v>1737</v>
      </c>
      <c r="C1361" s="133" t="s">
        <v>1185</v>
      </c>
      <c r="D1361" s="106" t="s">
        <v>739</v>
      </c>
      <c r="E1361" s="106" t="s">
        <v>128</v>
      </c>
      <c r="F1361" s="106"/>
      <c r="G1361" s="107" t="s">
        <v>1186</v>
      </c>
    </row>
    <row r="1362" spans="2:7" x14ac:dyDescent="0.55000000000000004">
      <c r="B1362" s="141" t="s">
        <v>1737</v>
      </c>
      <c r="C1362" s="133" t="s">
        <v>1187</v>
      </c>
      <c r="D1362" s="106" t="s">
        <v>739</v>
      </c>
      <c r="E1362" s="106" t="s">
        <v>128</v>
      </c>
      <c r="F1362" s="106"/>
      <c r="G1362" s="107" t="s">
        <v>1188</v>
      </c>
    </row>
    <row r="1363" spans="2:7" x14ac:dyDescent="0.55000000000000004">
      <c r="B1363" s="141" t="s">
        <v>1737</v>
      </c>
      <c r="C1363" s="133" t="s">
        <v>1189</v>
      </c>
      <c r="D1363" s="106" t="s">
        <v>739</v>
      </c>
      <c r="E1363" s="106" t="s">
        <v>128</v>
      </c>
      <c r="F1363" s="106"/>
      <c r="G1363" s="107" t="s">
        <v>1190</v>
      </c>
    </row>
    <row r="1364" spans="2:7" x14ac:dyDescent="0.55000000000000004">
      <c r="B1364" s="143" t="s">
        <v>1737</v>
      </c>
      <c r="C1364" s="135" t="s">
        <v>1191</v>
      </c>
      <c r="D1364" s="117" t="s">
        <v>739</v>
      </c>
      <c r="E1364" s="117" t="s">
        <v>128</v>
      </c>
      <c r="F1364" s="117"/>
      <c r="G1364" s="126" t="s">
        <v>1192</v>
      </c>
    </row>
    <row r="1365" spans="2:7" x14ac:dyDescent="0.55000000000000004">
      <c r="B1365" s="141" t="s">
        <v>1737</v>
      </c>
      <c r="C1365" s="134" t="s">
        <v>1193</v>
      </c>
      <c r="D1365" s="124" t="s">
        <v>739</v>
      </c>
      <c r="E1365" s="124" t="s">
        <v>128</v>
      </c>
      <c r="F1365" s="124"/>
      <c r="G1365" s="114" t="s">
        <v>1086</v>
      </c>
    </row>
    <row r="1366" spans="2:7" x14ac:dyDescent="0.55000000000000004">
      <c r="B1366" s="141" t="s">
        <v>1737</v>
      </c>
      <c r="C1366" s="133" t="s">
        <v>1194</v>
      </c>
      <c r="D1366" s="106" t="s">
        <v>739</v>
      </c>
      <c r="E1366" s="106" t="s">
        <v>128</v>
      </c>
      <c r="F1366" s="106"/>
      <c r="G1366" s="107" t="s">
        <v>1088</v>
      </c>
    </row>
    <row r="1367" spans="2:7" x14ac:dyDescent="0.55000000000000004">
      <c r="B1367" s="141" t="s">
        <v>1737</v>
      </c>
      <c r="C1367" s="133" t="s">
        <v>1195</v>
      </c>
      <c r="D1367" s="106" t="s">
        <v>739</v>
      </c>
      <c r="E1367" s="106" t="s">
        <v>128</v>
      </c>
      <c r="F1367" s="106"/>
      <c r="G1367" s="107" t="s">
        <v>1090</v>
      </c>
    </row>
    <row r="1368" spans="2:7" x14ac:dyDescent="0.55000000000000004">
      <c r="B1368" s="141" t="s">
        <v>1737</v>
      </c>
      <c r="C1368" s="133" t="s">
        <v>1196</v>
      </c>
      <c r="D1368" s="106" t="s">
        <v>739</v>
      </c>
      <c r="E1368" s="106" t="s">
        <v>128</v>
      </c>
      <c r="F1368" s="106"/>
      <c r="G1368" s="107" t="s">
        <v>1164</v>
      </c>
    </row>
    <row r="1369" spans="2:7" x14ac:dyDescent="0.55000000000000004">
      <c r="B1369" s="141" t="s">
        <v>1737</v>
      </c>
      <c r="C1369" s="133" t="s">
        <v>1197</v>
      </c>
      <c r="D1369" s="106" t="s">
        <v>739</v>
      </c>
      <c r="E1369" s="106" t="s">
        <v>128</v>
      </c>
      <c r="F1369" s="106"/>
      <c r="G1369" s="107" t="s">
        <v>1166</v>
      </c>
    </row>
    <row r="1370" spans="2:7" x14ac:dyDescent="0.55000000000000004">
      <c r="B1370" s="141" t="s">
        <v>1737</v>
      </c>
      <c r="C1370" s="133" t="s">
        <v>1198</v>
      </c>
      <c r="D1370" s="106" t="s">
        <v>739</v>
      </c>
      <c r="E1370" s="106" t="s">
        <v>128</v>
      </c>
      <c r="F1370" s="106"/>
      <c r="G1370" s="107" t="s">
        <v>1168</v>
      </c>
    </row>
    <row r="1371" spans="2:7" x14ac:dyDescent="0.55000000000000004">
      <c r="B1371" s="141" t="s">
        <v>1737</v>
      </c>
      <c r="C1371" s="133" t="s">
        <v>1199</v>
      </c>
      <c r="D1371" s="106" t="s">
        <v>739</v>
      </c>
      <c r="E1371" s="106" t="s">
        <v>128</v>
      </c>
      <c r="F1371" s="106"/>
      <c r="G1371" s="107" t="s">
        <v>1170</v>
      </c>
    </row>
    <row r="1372" spans="2:7" x14ac:dyDescent="0.55000000000000004">
      <c r="B1372" s="141" t="s">
        <v>1737</v>
      </c>
      <c r="C1372" s="133" t="s">
        <v>1200</v>
      </c>
      <c r="D1372" s="106" t="s">
        <v>739</v>
      </c>
      <c r="E1372" s="106" t="s">
        <v>128</v>
      </c>
      <c r="F1372" s="106"/>
      <c r="G1372" s="107" t="s">
        <v>1172</v>
      </c>
    </row>
    <row r="1373" spans="2:7" x14ac:dyDescent="0.55000000000000004">
      <c r="B1373" s="141" t="s">
        <v>1737</v>
      </c>
      <c r="C1373" s="133" t="s">
        <v>1201</v>
      </c>
      <c r="D1373" s="106" t="s">
        <v>739</v>
      </c>
      <c r="E1373" s="106" t="s">
        <v>128</v>
      </c>
      <c r="F1373" s="106"/>
      <c r="G1373" s="107" t="s">
        <v>1174</v>
      </c>
    </row>
    <row r="1374" spans="2:7" x14ac:dyDescent="0.55000000000000004">
      <c r="B1374" s="141" t="s">
        <v>1737</v>
      </c>
      <c r="C1374" s="133" t="s">
        <v>1202</v>
      </c>
      <c r="D1374" s="106" t="s">
        <v>739</v>
      </c>
      <c r="E1374" s="106" t="s">
        <v>128</v>
      </c>
      <c r="F1374" s="106"/>
      <c r="G1374" s="107" t="s">
        <v>1176</v>
      </c>
    </row>
    <row r="1375" spans="2:7" x14ac:dyDescent="0.55000000000000004">
      <c r="B1375" s="141" t="s">
        <v>1737</v>
      </c>
      <c r="C1375" s="133" t="s">
        <v>1203</v>
      </c>
      <c r="D1375" s="106" t="s">
        <v>739</v>
      </c>
      <c r="E1375" s="106" t="s">
        <v>128</v>
      </c>
      <c r="F1375" s="106"/>
      <c r="G1375" s="107" t="s">
        <v>1178</v>
      </c>
    </row>
    <row r="1376" spans="2:7" x14ac:dyDescent="0.55000000000000004">
      <c r="B1376" s="141" t="s">
        <v>1737</v>
      </c>
      <c r="C1376" s="133" t="s">
        <v>1204</v>
      </c>
      <c r="D1376" s="106" t="s">
        <v>739</v>
      </c>
      <c r="E1376" s="106" t="s">
        <v>128</v>
      </c>
      <c r="F1376" s="106"/>
      <c r="G1376" s="107" t="s">
        <v>1180</v>
      </c>
    </row>
    <row r="1377" spans="2:7" x14ac:dyDescent="0.55000000000000004">
      <c r="B1377" s="141" t="s">
        <v>1737</v>
      </c>
      <c r="C1377" s="133" t="s">
        <v>1205</v>
      </c>
      <c r="D1377" s="106" t="s">
        <v>739</v>
      </c>
      <c r="E1377" s="106" t="s">
        <v>128</v>
      </c>
      <c r="F1377" s="106"/>
      <c r="G1377" s="107" t="s">
        <v>1182</v>
      </c>
    </row>
    <row r="1378" spans="2:7" x14ac:dyDescent="0.55000000000000004">
      <c r="B1378" s="141" t="s">
        <v>1737</v>
      </c>
      <c r="C1378" s="133" t="s">
        <v>1206</v>
      </c>
      <c r="D1378" s="106" t="s">
        <v>739</v>
      </c>
      <c r="E1378" s="106" t="s">
        <v>128</v>
      </c>
      <c r="F1378" s="106"/>
      <c r="G1378" s="107" t="s">
        <v>1184</v>
      </c>
    </row>
    <row r="1379" spans="2:7" x14ac:dyDescent="0.55000000000000004">
      <c r="B1379" s="141" t="s">
        <v>1737</v>
      </c>
      <c r="C1379" s="133" t="s">
        <v>1207</v>
      </c>
      <c r="D1379" s="106" t="s">
        <v>739</v>
      </c>
      <c r="E1379" s="106" t="s">
        <v>128</v>
      </c>
      <c r="F1379" s="106"/>
      <c r="G1379" s="107" t="s">
        <v>1186</v>
      </c>
    </row>
    <row r="1380" spans="2:7" x14ac:dyDescent="0.55000000000000004">
      <c r="B1380" s="141" t="s">
        <v>1737</v>
      </c>
      <c r="C1380" s="133" t="s">
        <v>1208</v>
      </c>
      <c r="D1380" s="106" t="s">
        <v>739</v>
      </c>
      <c r="E1380" s="106" t="s">
        <v>128</v>
      </c>
      <c r="F1380" s="106"/>
      <c r="G1380" s="107" t="s">
        <v>1188</v>
      </c>
    </row>
    <row r="1381" spans="2:7" x14ac:dyDescent="0.55000000000000004">
      <c r="B1381" s="141" t="s">
        <v>1737</v>
      </c>
      <c r="C1381" s="133" t="s">
        <v>1209</v>
      </c>
      <c r="D1381" s="106" t="s">
        <v>739</v>
      </c>
      <c r="E1381" s="106" t="s">
        <v>128</v>
      </c>
      <c r="F1381" s="106"/>
      <c r="G1381" s="107" t="s">
        <v>1190</v>
      </c>
    </row>
    <row r="1382" spans="2:7" x14ac:dyDescent="0.55000000000000004">
      <c r="B1382" s="143" t="s">
        <v>1737</v>
      </c>
      <c r="C1382" s="135" t="s">
        <v>1210</v>
      </c>
      <c r="D1382" s="117" t="s">
        <v>739</v>
      </c>
      <c r="E1382" s="117" t="s">
        <v>128</v>
      </c>
      <c r="F1382" s="117"/>
      <c r="G1382" s="126" t="s">
        <v>1192</v>
      </c>
    </row>
    <row r="1383" spans="2:7" x14ac:dyDescent="0.55000000000000004">
      <c r="B1383" s="141" t="s">
        <v>1737</v>
      </c>
      <c r="C1383" s="134" t="s">
        <v>1211</v>
      </c>
      <c r="D1383" s="124" t="s">
        <v>739</v>
      </c>
      <c r="E1383" s="124" t="s">
        <v>128</v>
      </c>
      <c r="F1383" s="124"/>
      <c r="G1383" s="114" t="s">
        <v>1086</v>
      </c>
    </row>
    <row r="1384" spans="2:7" x14ac:dyDescent="0.55000000000000004">
      <c r="B1384" s="141" t="s">
        <v>1737</v>
      </c>
      <c r="C1384" s="133" t="s">
        <v>1212</v>
      </c>
      <c r="D1384" s="106" t="s">
        <v>739</v>
      </c>
      <c r="E1384" s="106" t="s">
        <v>128</v>
      </c>
      <c r="F1384" s="106"/>
      <c r="G1384" s="107" t="s">
        <v>1088</v>
      </c>
    </row>
    <row r="1385" spans="2:7" x14ac:dyDescent="0.55000000000000004">
      <c r="B1385" s="141" t="s">
        <v>1737</v>
      </c>
      <c r="C1385" s="133" t="s">
        <v>1213</v>
      </c>
      <c r="D1385" s="106" t="s">
        <v>739</v>
      </c>
      <c r="E1385" s="106" t="s">
        <v>128</v>
      </c>
      <c r="F1385" s="106"/>
      <c r="G1385" s="107" t="s">
        <v>1090</v>
      </c>
    </row>
    <row r="1386" spans="2:7" x14ac:dyDescent="0.55000000000000004">
      <c r="B1386" s="141" t="s">
        <v>1737</v>
      </c>
      <c r="C1386" s="133" t="s">
        <v>1214</v>
      </c>
      <c r="D1386" s="106" t="s">
        <v>739</v>
      </c>
      <c r="E1386" s="106" t="s">
        <v>128</v>
      </c>
      <c r="F1386" s="106"/>
      <c r="G1386" s="107" t="s">
        <v>1164</v>
      </c>
    </row>
    <row r="1387" spans="2:7" x14ac:dyDescent="0.55000000000000004">
      <c r="B1387" s="141" t="s">
        <v>1737</v>
      </c>
      <c r="C1387" s="133" t="s">
        <v>1215</v>
      </c>
      <c r="D1387" s="106" t="s">
        <v>739</v>
      </c>
      <c r="E1387" s="106" t="s">
        <v>128</v>
      </c>
      <c r="F1387" s="106"/>
      <c r="G1387" s="107" t="s">
        <v>1166</v>
      </c>
    </row>
    <row r="1388" spans="2:7" x14ac:dyDescent="0.55000000000000004">
      <c r="B1388" s="141" t="s">
        <v>1737</v>
      </c>
      <c r="C1388" s="133" t="s">
        <v>1216</v>
      </c>
      <c r="D1388" s="106" t="s">
        <v>739</v>
      </c>
      <c r="E1388" s="106" t="s">
        <v>128</v>
      </c>
      <c r="F1388" s="106"/>
      <c r="G1388" s="107" t="s">
        <v>1168</v>
      </c>
    </row>
    <row r="1389" spans="2:7" x14ac:dyDescent="0.55000000000000004">
      <c r="B1389" s="141" t="s">
        <v>1737</v>
      </c>
      <c r="C1389" s="133" t="s">
        <v>1217</v>
      </c>
      <c r="D1389" s="106" t="s">
        <v>739</v>
      </c>
      <c r="E1389" s="106" t="s">
        <v>128</v>
      </c>
      <c r="F1389" s="106"/>
      <c r="G1389" s="107" t="s">
        <v>1170</v>
      </c>
    </row>
    <row r="1390" spans="2:7" x14ac:dyDescent="0.55000000000000004">
      <c r="B1390" s="141" t="s">
        <v>1737</v>
      </c>
      <c r="C1390" s="133" t="s">
        <v>1218</v>
      </c>
      <c r="D1390" s="106" t="s">
        <v>739</v>
      </c>
      <c r="E1390" s="106" t="s">
        <v>128</v>
      </c>
      <c r="F1390" s="106"/>
      <c r="G1390" s="107" t="s">
        <v>1172</v>
      </c>
    </row>
    <row r="1391" spans="2:7" x14ac:dyDescent="0.55000000000000004">
      <c r="B1391" s="141" t="s">
        <v>1737</v>
      </c>
      <c r="C1391" s="133" t="s">
        <v>1219</v>
      </c>
      <c r="D1391" s="106" t="s">
        <v>739</v>
      </c>
      <c r="E1391" s="106" t="s">
        <v>128</v>
      </c>
      <c r="F1391" s="106"/>
      <c r="G1391" s="107" t="s">
        <v>1174</v>
      </c>
    </row>
    <row r="1392" spans="2:7" x14ac:dyDescent="0.55000000000000004">
      <c r="B1392" s="141" t="s">
        <v>1737</v>
      </c>
      <c r="C1392" s="133" t="s">
        <v>1220</v>
      </c>
      <c r="D1392" s="106" t="s">
        <v>739</v>
      </c>
      <c r="E1392" s="106" t="s">
        <v>128</v>
      </c>
      <c r="F1392" s="106"/>
      <c r="G1392" s="107" t="s">
        <v>1176</v>
      </c>
    </row>
    <row r="1393" spans="2:7" x14ac:dyDescent="0.55000000000000004">
      <c r="B1393" s="141" t="s">
        <v>1737</v>
      </c>
      <c r="C1393" s="133" t="s">
        <v>1221</v>
      </c>
      <c r="D1393" s="106" t="s">
        <v>739</v>
      </c>
      <c r="E1393" s="106" t="s">
        <v>128</v>
      </c>
      <c r="F1393" s="106"/>
      <c r="G1393" s="107" t="s">
        <v>1178</v>
      </c>
    </row>
    <row r="1394" spans="2:7" x14ac:dyDescent="0.55000000000000004">
      <c r="B1394" s="141" t="s">
        <v>1737</v>
      </c>
      <c r="C1394" s="133" t="s">
        <v>1222</v>
      </c>
      <c r="D1394" s="106" t="s">
        <v>739</v>
      </c>
      <c r="E1394" s="106" t="s">
        <v>128</v>
      </c>
      <c r="F1394" s="106"/>
      <c r="G1394" s="107" t="s">
        <v>1180</v>
      </c>
    </row>
    <row r="1395" spans="2:7" x14ac:dyDescent="0.55000000000000004">
      <c r="B1395" s="141" t="s">
        <v>1737</v>
      </c>
      <c r="C1395" s="133" t="s">
        <v>1223</v>
      </c>
      <c r="D1395" s="106" t="s">
        <v>739</v>
      </c>
      <c r="E1395" s="106" t="s">
        <v>128</v>
      </c>
      <c r="F1395" s="106"/>
      <c r="G1395" s="107" t="s">
        <v>1182</v>
      </c>
    </row>
    <row r="1396" spans="2:7" x14ac:dyDescent="0.55000000000000004">
      <c r="B1396" s="141" t="s">
        <v>1737</v>
      </c>
      <c r="C1396" s="133" t="s">
        <v>1224</v>
      </c>
      <c r="D1396" s="106" t="s">
        <v>739</v>
      </c>
      <c r="E1396" s="106" t="s">
        <v>128</v>
      </c>
      <c r="F1396" s="106"/>
      <c r="G1396" s="107" t="s">
        <v>1184</v>
      </c>
    </row>
    <row r="1397" spans="2:7" x14ac:dyDescent="0.55000000000000004">
      <c r="B1397" s="141" t="s">
        <v>1737</v>
      </c>
      <c r="C1397" s="133" t="s">
        <v>1225</v>
      </c>
      <c r="D1397" s="106" t="s">
        <v>739</v>
      </c>
      <c r="E1397" s="106" t="s">
        <v>128</v>
      </c>
      <c r="F1397" s="106"/>
      <c r="G1397" s="107" t="s">
        <v>1186</v>
      </c>
    </row>
    <row r="1398" spans="2:7" x14ac:dyDescent="0.55000000000000004">
      <c r="B1398" s="141" t="s">
        <v>1737</v>
      </c>
      <c r="C1398" s="133" t="s">
        <v>1226</v>
      </c>
      <c r="D1398" s="106" t="s">
        <v>739</v>
      </c>
      <c r="E1398" s="106" t="s">
        <v>128</v>
      </c>
      <c r="F1398" s="106"/>
      <c r="G1398" s="107" t="s">
        <v>1188</v>
      </c>
    </row>
    <row r="1399" spans="2:7" x14ac:dyDescent="0.55000000000000004">
      <c r="B1399" s="141" t="s">
        <v>1737</v>
      </c>
      <c r="C1399" s="133" t="s">
        <v>1227</v>
      </c>
      <c r="D1399" s="106" t="s">
        <v>739</v>
      </c>
      <c r="E1399" s="106" t="s">
        <v>128</v>
      </c>
      <c r="F1399" s="106"/>
      <c r="G1399" s="107" t="s">
        <v>1190</v>
      </c>
    </row>
    <row r="1400" spans="2:7" x14ac:dyDescent="0.55000000000000004">
      <c r="B1400" s="143" t="s">
        <v>1737</v>
      </c>
      <c r="C1400" s="135" t="s">
        <v>1228</v>
      </c>
      <c r="D1400" s="117" t="s">
        <v>739</v>
      </c>
      <c r="E1400" s="117" t="s">
        <v>128</v>
      </c>
      <c r="F1400" s="117"/>
      <c r="G1400" s="126" t="s">
        <v>1192</v>
      </c>
    </row>
    <row r="1401" spans="2:7" x14ac:dyDescent="0.55000000000000004">
      <c r="B1401" s="141" t="s">
        <v>1737</v>
      </c>
      <c r="C1401" s="134" t="s">
        <v>1229</v>
      </c>
      <c r="D1401" s="124" t="s">
        <v>739</v>
      </c>
      <c r="E1401" s="124" t="s">
        <v>128</v>
      </c>
      <c r="F1401" s="124"/>
      <c r="G1401" s="114" t="s">
        <v>1086</v>
      </c>
    </row>
    <row r="1402" spans="2:7" x14ac:dyDescent="0.55000000000000004">
      <c r="B1402" s="141" t="s">
        <v>1737</v>
      </c>
      <c r="C1402" s="133" t="s">
        <v>1230</v>
      </c>
      <c r="D1402" s="106" t="s">
        <v>739</v>
      </c>
      <c r="E1402" s="106" t="s">
        <v>128</v>
      </c>
      <c r="F1402" s="106"/>
      <c r="G1402" s="107" t="s">
        <v>1088</v>
      </c>
    </row>
    <row r="1403" spans="2:7" x14ac:dyDescent="0.55000000000000004">
      <c r="B1403" s="141" t="s">
        <v>1737</v>
      </c>
      <c r="C1403" s="133" t="s">
        <v>1231</v>
      </c>
      <c r="D1403" s="106" t="s">
        <v>739</v>
      </c>
      <c r="E1403" s="106" t="s">
        <v>128</v>
      </c>
      <c r="F1403" s="106"/>
      <c r="G1403" s="107" t="s">
        <v>1090</v>
      </c>
    </row>
    <row r="1404" spans="2:7" x14ac:dyDescent="0.55000000000000004">
      <c r="B1404" s="141" t="s">
        <v>1737</v>
      </c>
      <c r="C1404" s="133" t="s">
        <v>1232</v>
      </c>
      <c r="D1404" s="106" t="s">
        <v>739</v>
      </c>
      <c r="E1404" s="106" t="s">
        <v>128</v>
      </c>
      <c r="F1404" s="106"/>
      <c r="G1404" s="107" t="s">
        <v>1164</v>
      </c>
    </row>
    <row r="1405" spans="2:7" x14ac:dyDescent="0.55000000000000004">
      <c r="B1405" s="141" t="s">
        <v>1737</v>
      </c>
      <c r="C1405" s="133" t="s">
        <v>1233</v>
      </c>
      <c r="D1405" s="106" t="s">
        <v>739</v>
      </c>
      <c r="E1405" s="106" t="s">
        <v>128</v>
      </c>
      <c r="F1405" s="106"/>
      <c r="G1405" s="107" t="s">
        <v>1166</v>
      </c>
    </row>
    <row r="1406" spans="2:7" x14ac:dyDescent="0.55000000000000004">
      <c r="B1406" s="141" t="s">
        <v>1737</v>
      </c>
      <c r="C1406" s="133" t="s">
        <v>1234</v>
      </c>
      <c r="D1406" s="106" t="s">
        <v>739</v>
      </c>
      <c r="E1406" s="106" t="s">
        <v>128</v>
      </c>
      <c r="F1406" s="106"/>
      <c r="G1406" s="107" t="s">
        <v>1168</v>
      </c>
    </row>
    <row r="1407" spans="2:7" x14ac:dyDescent="0.55000000000000004">
      <c r="B1407" s="141" t="s">
        <v>1737</v>
      </c>
      <c r="C1407" s="133" t="s">
        <v>1235</v>
      </c>
      <c r="D1407" s="106" t="s">
        <v>739</v>
      </c>
      <c r="E1407" s="106" t="s">
        <v>128</v>
      </c>
      <c r="F1407" s="106"/>
      <c r="G1407" s="107" t="s">
        <v>1170</v>
      </c>
    </row>
    <row r="1408" spans="2:7" x14ac:dyDescent="0.55000000000000004">
      <c r="B1408" s="141" t="s">
        <v>1737</v>
      </c>
      <c r="C1408" s="133" t="s">
        <v>1236</v>
      </c>
      <c r="D1408" s="106" t="s">
        <v>739</v>
      </c>
      <c r="E1408" s="106" t="s">
        <v>128</v>
      </c>
      <c r="F1408" s="106"/>
      <c r="G1408" s="107" t="s">
        <v>1172</v>
      </c>
    </row>
    <row r="1409" spans="2:7" x14ac:dyDescent="0.55000000000000004">
      <c r="B1409" s="141" t="s">
        <v>1737</v>
      </c>
      <c r="C1409" s="133" t="s">
        <v>1237</v>
      </c>
      <c r="D1409" s="106" t="s">
        <v>739</v>
      </c>
      <c r="E1409" s="106" t="s">
        <v>128</v>
      </c>
      <c r="F1409" s="106"/>
      <c r="G1409" s="107" t="s">
        <v>1174</v>
      </c>
    </row>
    <row r="1410" spans="2:7" x14ac:dyDescent="0.55000000000000004">
      <c r="B1410" s="141" t="s">
        <v>1737</v>
      </c>
      <c r="C1410" s="133" t="s">
        <v>1238</v>
      </c>
      <c r="D1410" s="106" t="s">
        <v>739</v>
      </c>
      <c r="E1410" s="106" t="s">
        <v>128</v>
      </c>
      <c r="F1410" s="106"/>
      <c r="G1410" s="107" t="s">
        <v>1176</v>
      </c>
    </row>
    <row r="1411" spans="2:7" x14ac:dyDescent="0.55000000000000004">
      <c r="B1411" s="141" t="s">
        <v>1737</v>
      </c>
      <c r="C1411" s="133" t="s">
        <v>1239</v>
      </c>
      <c r="D1411" s="106" t="s">
        <v>739</v>
      </c>
      <c r="E1411" s="106" t="s">
        <v>128</v>
      </c>
      <c r="F1411" s="106"/>
      <c r="G1411" s="107" t="s">
        <v>1178</v>
      </c>
    </row>
    <row r="1412" spans="2:7" x14ac:dyDescent="0.55000000000000004">
      <c r="B1412" s="141" t="s">
        <v>1737</v>
      </c>
      <c r="C1412" s="133" t="s">
        <v>1240</v>
      </c>
      <c r="D1412" s="106" t="s">
        <v>739</v>
      </c>
      <c r="E1412" s="106" t="s">
        <v>128</v>
      </c>
      <c r="F1412" s="106"/>
      <c r="G1412" s="107" t="s">
        <v>1180</v>
      </c>
    </row>
    <row r="1413" spans="2:7" x14ac:dyDescent="0.55000000000000004">
      <c r="B1413" s="141" t="s">
        <v>1737</v>
      </c>
      <c r="C1413" s="133" t="s">
        <v>1241</v>
      </c>
      <c r="D1413" s="106" t="s">
        <v>739</v>
      </c>
      <c r="E1413" s="106" t="s">
        <v>128</v>
      </c>
      <c r="F1413" s="106"/>
      <c r="G1413" s="107" t="s">
        <v>1182</v>
      </c>
    </row>
    <row r="1414" spans="2:7" x14ac:dyDescent="0.55000000000000004">
      <c r="B1414" s="141" t="s">
        <v>1737</v>
      </c>
      <c r="C1414" s="133" t="s">
        <v>1242</v>
      </c>
      <c r="D1414" s="106" t="s">
        <v>739</v>
      </c>
      <c r="E1414" s="106" t="s">
        <v>128</v>
      </c>
      <c r="F1414" s="106"/>
      <c r="G1414" s="107" t="s">
        <v>1184</v>
      </c>
    </row>
    <row r="1415" spans="2:7" x14ac:dyDescent="0.55000000000000004">
      <c r="B1415" s="141" t="s">
        <v>1737</v>
      </c>
      <c r="C1415" s="133" t="s">
        <v>1243</v>
      </c>
      <c r="D1415" s="106" t="s">
        <v>739</v>
      </c>
      <c r="E1415" s="106" t="s">
        <v>128</v>
      </c>
      <c r="F1415" s="106"/>
      <c r="G1415" s="107" t="s">
        <v>1186</v>
      </c>
    </row>
    <row r="1416" spans="2:7" x14ac:dyDescent="0.55000000000000004">
      <c r="B1416" s="141" t="s">
        <v>1737</v>
      </c>
      <c r="C1416" s="133" t="s">
        <v>1244</v>
      </c>
      <c r="D1416" s="106" t="s">
        <v>739</v>
      </c>
      <c r="E1416" s="106" t="s">
        <v>128</v>
      </c>
      <c r="F1416" s="106"/>
      <c r="G1416" s="107" t="s">
        <v>1188</v>
      </c>
    </row>
    <row r="1417" spans="2:7" x14ac:dyDescent="0.55000000000000004">
      <c r="B1417" s="141" t="s">
        <v>1737</v>
      </c>
      <c r="C1417" s="133" t="s">
        <v>1245</v>
      </c>
      <c r="D1417" s="106" t="s">
        <v>739</v>
      </c>
      <c r="E1417" s="106" t="s">
        <v>128</v>
      </c>
      <c r="F1417" s="106"/>
      <c r="G1417" s="107" t="s">
        <v>1190</v>
      </c>
    </row>
    <row r="1418" spans="2:7" x14ac:dyDescent="0.55000000000000004">
      <c r="B1418" s="143" t="s">
        <v>1737</v>
      </c>
      <c r="C1418" s="135" t="s">
        <v>1246</v>
      </c>
      <c r="D1418" s="117" t="s">
        <v>739</v>
      </c>
      <c r="E1418" s="117" t="s">
        <v>128</v>
      </c>
      <c r="F1418" s="117"/>
      <c r="G1418" s="126" t="s">
        <v>1192</v>
      </c>
    </row>
    <row r="1419" spans="2:7" x14ac:dyDescent="0.55000000000000004">
      <c r="B1419" s="144" t="s">
        <v>1738</v>
      </c>
      <c r="C1419" s="134" t="s">
        <v>1247</v>
      </c>
      <c r="D1419" s="108" t="s">
        <v>739</v>
      </c>
      <c r="E1419" s="108" t="s">
        <v>128</v>
      </c>
      <c r="F1419" s="108"/>
      <c r="G1419" s="109" t="s">
        <v>1248</v>
      </c>
    </row>
    <row r="1420" spans="2:7" x14ac:dyDescent="0.55000000000000004">
      <c r="B1420" s="141" t="s">
        <v>1738</v>
      </c>
      <c r="C1420" s="133" t="s">
        <v>1249</v>
      </c>
      <c r="D1420" s="110" t="s">
        <v>739</v>
      </c>
      <c r="E1420" s="110" t="s">
        <v>128</v>
      </c>
      <c r="F1420" s="110"/>
      <c r="G1420" s="111" t="s">
        <v>1250</v>
      </c>
    </row>
    <row r="1421" spans="2:7" x14ac:dyDescent="0.55000000000000004">
      <c r="B1421" s="143" t="s">
        <v>1738</v>
      </c>
      <c r="C1421" s="135" t="s">
        <v>1251</v>
      </c>
      <c r="D1421" s="112" t="s">
        <v>739</v>
      </c>
      <c r="E1421" s="112" t="s">
        <v>128</v>
      </c>
      <c r="F1421" s="112"/>
      <c r="G1421" s="113" t="s">
        <v>1252</v>
      </c>
    </row>
    <row r="1422" spans="2:7" x14ac:dyDescent="0.55000000000000004">
      <c r="B1422" s="144" t="s">
        <v>1739</v>
      </c>
      <c r="C1422" s="134" t="s">
        <v>1253</v>
      </c>
      <c r="D1422" s="108" t="s">
        <v>638</v>
      </c>
      <c r="E1422" s="108" t="s">
        <v>128</v>
      </c>
      <c r="F1422" s="108"/>
      <c r="G1422" s="109" t="s">
        <v>1254</v>
      </c>
    </row>
    <row r="1423" spans="2:7" x14ac:dyDescent="0.55000000000000004">
      <c r="B1423" s="141" t="s">
        <v>1739</v>
      </c>
      <c r="C1423" s="133" t="s">
        <v>1255</v>
      </c>
      <c r="D1423" s="110" t="s">
        <v>638</v>
      </c>
      <c r="E1423" s="110" t="s">
        <v>128</v>
      </c>
      <c r="F1423" s="110"/>
      <c r="G1423" s="111" t="s">
        <v>1256</v>
      </c>
    </row>
    <row r="1424" spans="2:7" x14ac:dyDescent="0.55000000000000004">
      <c r="B1424" s="141" t="s">
        <v>1739</v>
      </c>
      <c r="C1424" s="133" t="s">
        <v>1257</v>
      </c>
      <c r="D1424" s="110" t="s">
        <v>638</v>
      </c>
      <c r="E1424" s="110" t="s">
        <v>128</v>
      </c>
      <c r="F1424" s="110"/>
      <c r="G1424" s="111" t="s">
        <v>1258</v>
      </c>
    </row>
    <row r="1425" spans="2:7" x14ac:dyDescent="0.55000000000000004">
      <c r="B1425" s="141" t="s">
        <v>1739</v>
      </c>
      <c r="C1425" s="133" t="s">
        <v>1259</v>
      </c>
      <c r="D1425" s="110" t="s">
        <v>638</v>
      </c>
      <c r="E1425" s="110" t="s">
        <v>128</v>
      </c>
      <c r="F1425" s="110"/>
      <c r="G1425" s="111" t="s">
        <v>1260</v>
      </c>
    </row>
    <row r="1426" spans="2:7" x14ac:dyDescent="0.55000000000000004">
      <c r="B1426" s="141" t="s">
        <v>1739</v>
      </c>
      <c r="C1426" s="133" t="s">
        <v>1261</v>
      </c>
      <c r="D1426" s="110" t="s">
        <v>638</v>
      </c>
      <c r="E1426" s="110" t="s">
        <v>128</v>
      </c>
      <c r="F1426" s="110"/>
      <c r="G1426" s="111" t="s">
        <v>1262</v>
      </c>
    </row>
    <row r="1427" spans="2:7" x14ac:dyDescent="0.55000000000000004">
      <c r="B1427" s="141" t="s">
        <v>1739</v>
      </c>
      <c r="C1427" s="133" t="s">
        <v>1263</v>
      </c>
      <c r="D1427" s="110" t="s">
        <v>638</v>
      </c>
      <c r="E1427" s="110" t="s">
        <v>128</v>
      </c>
      <c r="F1427" s="110"/>
      <c r="G1427" s="111" t="s">
        <v>1264</v>
      </c>
    </row>
    <row r="1428" spans="2:7" x14ac:dyDescent="0.55000000000000004">
      <c r="B1428" s="141" t="s">
        <v>1739</v>
      </c>
      <c r="C1428" s="133" t="s">
        <v>1265</v>
      </c>
      <c r="D1428" s="110" t="s">
        <v>638</v>
      </c>
      <c r="E1428" s="110" t="s">
        <v>128</v>
      </c>
      <c r="F1428" s="110"/>
      <c r="G1428" s="111" t="s">
        <v>1266</v>
      </c>
    </row>
    <row r="1429" spans="2:7" x14ac:dyDescent="0.55000000000000004">
      <c r="B1429" s="141" t="s">
        <v>1739</v>
      </c>
      <c r="C1429" s="133" t="s">
        <v>1267</v>
      </c>
      <c r="D1429" s="110" t="s">
        <v>638</v>
      </c>
      <c r="E1429" s="110" t="s">
        <v>128</v>
      </c>
      <c r="F1429" s="110"/>
      <c r="G1429" s="111" t="s">
        <v>1248</v>
      </c>
    </row>
    <row r="1430" spans="2:7" x14ac:dyDescent="0.55000000000000004">
      <c r="B1430" s="143" t="s">
        <v>1739</v>
      </c>
      <c r="C1430" s="135" t="s">
        <v>1268</v>
      </c>
      <c r="D1430" s="112" t="s">
        <v>638</v>
      </c>
      <c r="E1430" s="112" t="s">
        <v>128</v>
      </c>
      <c r="F1430" s="112"/>
      <c r="G1430" s="113" t="s">
        <v>1250</v>
      </c>
    </row>
    <row r="1431" spans="2:7" ht="24.6" x14ac:dyDescent="0.55000000000000004">
      <c r="B1431" s="143" t="s">
        <v>1740</v>
      </c>
      <c r="C1431" s="136" t="s">
        <v>1269</v>
      </c>
      <c r="D1431" s="115" t="s">
        <v>1649</v>
      </c>
      <c r="E1431" s="115" t="s">
        <v>1647</v>
      </c>
      <c r="F1431" s="115"/>
      <c r="G1431" s="118" t="s">
        <v>1270</v>
      </c>
    </row>
    <row r="1432" spans="2:7" x14ac:dyDescent="0.55000000000000004">
      <c r="B1432" s="141" t="s">
        <v>1741</v>
      </c>
      <c r="C1432" s="134" t="s">
        <v>1271</v>
      </c>
      <c r="D1432" s="108" t="s">
        <v>1272</v>
      </c>
      <c r="E1432" s="108" t="s">
        <v>128</v>
      </c>
      <c r="F1432" s="108"/>
      <c r="G1432" s="109" t="s">
        <v>1273</v>
      </c>
    </row>
    <row r="1433" spans="2:7" x14ac:dyDescent="0.55000000000000004">
      <c r="B1433" s="141" t="s">
        <v>1741</v>
      </c>
      <c r="C1433" s="133" t="s">
        <v>1274</v>
      </c>
      <c r="D1433" s="110" t="s">
        <v>1272</v>
      </c>
      <c r="E1433" s="110" t="s">
        <v>128</v>
      </c>
      <c r="F1433" s="110"/>
      <c r="G1433" s="111" t="s">
        <v>1275</v>
      </c>
    </row>
    <row r="1434" spans="2:7" x14ac:dyDescent="0.55000000000000004">
      <c r="B1434" s="141" t="s">
        <v>1741</v>
      </c>
      <c r="C1434" s="133" t="s">
        <v>1276</v>
      </c>
      <c r="D1434" s="110" t="s">
        <v>1272</v>
      </c>
      <c r="E1434" s="110" t="s">
        <v>128</v>
      </c>
      <c r="F1434" s="110"/>
      <c r="G1434" s="111" t="s">
        <v>1277</v>
      </c>
    </row>
    <row r="1435" spans="2:7" x14ac:dyDescent="0.55000000000000004">
      <c r="B1435" s="141" t="s">
        <v>1741</v>
      </c>
      <c r="C1435" s="133" t="s">
        <v>1278</v>
      </c>
      <c r="D1435" s="110" t="s">
        <v>1272</v>
      </c>
      <c r="E1435" s="110" t="s">
        <v>128</v>
      </c>
      <c r="F1435" s="110"/>
      <c r="G1435" s="111" t="s">
        <v>1279</v>
      </c>
    </row>
    <row r="1436" spans="2:7" x14ac:dyDescent="0.55000000000000004">
      <c r="B1436" s="143" t="s">
        <v>1741</v>
      </c>
      <c r="C1436" s="135" t="s">
        <v>1280</v>
      </c>
      <c r="D1436" s="112" t="s">
        <v>1272</v>
      </c>
      <c r="E1436" s="112" t="s">
        <v>128</v>
      </c>
      <c r="F1436" s="112"/>
      <c r="G1436" s="113" t="s">
        <v>1281</v>
      </c>
    </row>
    <row r="1437" spans="2:7" x14ac:dyDescent="0.55000000000000004">
      <c r="B1437" s="141" t="s">
        <v>1742</v>
      </c>
      <c r="C1437" s="134" t="s">
        <v>1282</v>
      </c>
      <c r="D1437" s="108" t="s">
        <v>739</v>
      </c>
      <c r="E1437" s="108" t="s">
        <v>128</v>
      </c>
      <c r="F1437" s="108"/>
      <c r="G1437" s="109" t="s">
        <v>1283</v>
      </c>
    </row>
    <row r="1438" spans="2:7" x14ac:dyDescent="0.55000000000000004">
      <c r="B1438" s="143" t="s">
        <v>1742</v>
      </c>
      <c r="C1438" s="135" t="s">
        <v>1284</v>
      </c>
      <c r="D1438" s="112" t="s">
        <v>739</v>
      </c>
      <c r="E1438" s="112" t="s">
        <v>128</v>
      </c>
      <c r="F1438" s="112"/>
      <c r="G1438" s="113" t="s">
        <v>1283</v>
      </c>
    </row>
    <row r="1439" spans="2:7" x14ac:dyDescent="0.55000000000000004">
      <c r="B1439" s="144" t="s">
        <v>1743</v>
      </c>
      <c r="C1439" s="133" t="s">
        <v>1285</v>
      </c>
      <c r="D1439" s="110" t="s">
        <v>1286</v>
      </c>
      <c r="E1439" s="110" t="s">
        <v>128</v>
      </c>
      <c r="F1439" s="110"/>
      <c r="G1439" s="111" t="s">
        <v>1287</v>
      </c>
    </row>
    <row r="1440" spans="2:7" x14ac:dyDescent="0.55000000000000004">
      <c r="B1440" s="141" t="s">
        <v>1743</v>
      </c>
      <c r="C1440" s="133" t="s">
        <v>1288</v>
      </c>
      <c r="D1440" s="110" t="s">
        <v>1286</v>
      </c>
      <c r="E1440" s="110" t="s">
        <v>128</v>
      </c>
      <c r="F1440" s="110"/>
      <c r="G1440" s="111" t="s">
        <v>1287</v>
      </c>
    </row>
    <row r="1441" spans="2:7" x14ac:dyDescent="0.55000000000000004">
      <c r="B1441" s="141" t="s">
        <v>1743</v>
      </c>
      <c r="C1441" s="133" t="s">
        <v>1289</v>
      </c>
      <c r="D1441" s="110" t="s">
        <v>1286</v>
      </c>
      <c r="E1441" s="110" t="s">
        <v>128</v>
      </c>
      <c r="F1441" s="110"/>
      <c r="G1441" s="111" t="s">
        <v>151</v>
      </c>
    </row>
    <row r="1442" spans="2:7" x14ac:dyDescent="0.55000000000000004">
      <c r="B1442" s="141" t="s">
        <v>1743</v>
      </c>
      <c r="C1442" s="133" t="s">
        <v>1290</v>
      </c>
      <c r="D1442" s="110" t="s">
        <v>1286</v>
      </c>
      <c r="E1442" s="110" t="s">
        <v>128</v>
      </c>
      <c r="F1442" s="110"/>
      <c r="G1442" s="111" t="s">
        <v>151</v>
      </c>
    </row>
    <row r="1443" spans="2:7" x14ac:dyDescent="0.55000000000000004">
      <c r="B1443" s="141" t="s">
        <v>1743</v>
      </c>
      <c r="C1443" s="133" t="s">
        <v>1291</v>
      </c>
      <c r="D1443" s="110" t="s">
        <v>1286</v>
      </c>
      <c r="E1443" s="110" t="s">
        <v>128</v>
      </c>
      <c r="F1443" s="110"/>
      <c r="G1443" s="111" t="s">
        <v>903</v>
      </c>
    </row>
    <row r="1444" spans="2:7" x14ac:dyDescent="0.55000000000000004">
      <c r="B1444" s="141" t="s">
        <v>1743</v>
      </c>
      <c r="C1444" s="133" t="s">
        <v>1292</v>
      </c>
      <c r="D1444" s="110" t="s">
        <v>1286</v>
      </c>
      <c r="E1444" s="110" t="s">
        <v>128</v>
      </c>
      <c r="F1444" s="110"/>
      <c r="G1444" s="111" t="s">
        <v>903</v>
      </c>
    </row>
    <row r="1445" spans="2:7" x14ac:dyDescent="0.55000000000000004">
      <c r="B1445" s="141" t="s">
        <v>1743</v>
      </c>
      <c r="C1445" s="133" t="s">
        <v>1293</v>
      </c>
      <c r="D1445" s="110" t="s">
        <v>1286</v>
      </c>
      <c r="E1445" s="110" t="s">
        <v>128</v>
      </c>
      <c r="F1445" s="110"/>
      <c r="G1445" s="111" t="s">
        <v>75</v>
      </c>
    </row>
    <row r="1446" spans="2:7" x14ac:dyDescent="0.55000000000000004">
      <c r="B1446" s="141" t="s">
        <v>1743</v>
      </c>
      <c r="C1446" s="133" t="s">
        <v>1294</v>
      </c>
      <c r="D1446" s="110" t="s">
        <v>1286</v>
      </c>
      <c r="E1446" s="110" t="s">
        <v>128</v>
      </c>
      <c r="F1446" s="110"/>
      <c r="G1446" s="111" t="s">
        <v>75</v>
      </c>
    </row>
    <row r="1447" spans="2:7" x14ac:dyDescent="0.55000000000000004">
      <c r="B1447" s="141" t="s">
        <v>1743</v>
      </c>
      <c r="C1447" s="133" t="s">
        <v>1295</v>
      </c>
      <c r="D1447" s="110" t="s">
        <v>1286</v>
      </c>
      <c r="E1447" s="110" t="s">
        <v>128</v>
      </c>
      <c r="F1447" s="110"/>
      <c r="G1447" s="111" t="s">
        <v>1296</v>
      </c>
    </row>
    <row r="1448" spans="2:7" x14ac:dyDescent="0.55000000000000004">
      <c r="B1448" s="141" t="s">
        <v>1743</v>
      </c>
      <c r="C1448" s="133" t="s">
        <v>1297</v>
      </c>
      <c r="D1448" s="110" t="s">
        <v>1286</v>
      </c>
      <c r="E1448" s="110" t="s">
        <v>128</v>
      </c>
      <c r="F1448" s="110"/>
      <c r="G1448" s="111" t="s">
        <v>1296</v>
      </c>
    </row>
    <row r="1449" spans="2:7" x14ac:dyDescent="0.55000000000000004">
      <c r="B1449" s="141" t="s">
        <v>1743</v>
      </c>
      <c r="C1449" s="133" t="s">
        <v>1298</v>
      </c>
      <c r="D1449" s="110" t="s">
        <v>1286</v>
      </c>
      <c r="E1449" s="110" t="s">
        <v>128</v>
      </c>
      <c r="F1449" s="110"/>
      <c r="G1449" s="111" t="s">
        <v>166</v>
      </c>
    </row>
    <row r="1450" spans="2:7" x14ac:dyDescent="0.55000000000000004">
      <c r="B1450" s="141" t="s">
        <v>1743</v>
      </c>
      <c r="C1450" s="133" t="s">
        <v>1299</v>
      </c>
      <c r="D1450" s="110" t="s">
        <v>1286</v>
      </c>
      <c r="E1450" s="110" t="s">
        <v>128</v>
      </c>
      <c r="F1450" s="110"/>
      <c r="G1450" s="111" t="s">
        <v>166</v>
      </c>
    </row>
    <row r="1451" spans="2:7" x14ac:dyDescent="0.55000000000000004">
      <c r="B1451" s="141" t="s">
        <v>1743</v>
      </c>
      <c r="C1451" s="133" t="s">
        <v>1300</v>
      </c>
      <c r="D1451" s="110" t="s">
        <v>1286</v>
      </c>
      <c r="E1451" s="110" t="s">
        <v>128</v>
      </c>
      <c r="F1451" s="110"/>
      <c r="G1451" s="111" t="s">
        <v>77</v>
      </c>
    </row>
    <row r="1452" spans="2:7" x14ac:dyDescent="0.55000000000000004">
      <c r="B1452" s="143" t="s">
        <v>1743</v>
      </c>
      <c r="C1452" s="133" t="s">
        <v>1301</v>
      </c>
      <c r="D1452" s="110" t="s">
        <v>1286</v>
      </c>
      <c r="E1452" s="110" t="s">
        <v>128</v>
      </c>
      <c r="F1452" s="110"/>
      <c r="G1452" s="111" t="s">
        <v>77</v>
      </c>
    </row>
    <row r="1453" spans="2:7" x14ac:dyDescent="0.55000000000000004">
      <c r="B1453" s="144" t="s">
        <v>1744</v>
      </c>
      <c r="C1453" s="134" t="s">
        <v>1302</v>
      </c>
      <c r="D1453" s="108" t="s">
        <v>389</v>
      </c>
      <c r="E1453" s="108" t="s">
        <v>128</v>
      </c>
      <c r="F1453" s="108"/>
      <c r="G1453" s="109" t="s">
        <v>1303</v>
      </c>
    </row>
    <row r="1454" spans="2:7" x14ac:dyDescent="0.55000000000000004">
      <c r="B1454" s="141" t="s">
        <v>1744</v>
      </c>
      <c r="C1454" s="133" t="s">
        <v>1304</v>
      </c>
      <c r="D1454" s="110" t="s">
        <v>389</v>
      </c>
      <c r="E1454" s="110" t="s">
        <v>128</v>
      </c>
      <c r="F1454" s="110"/>
      <c r="G1454" s="111" t="s">
        <v>151</v>
      </c>
    </row>
    <row r="1455" spans="2:7" x14ac:dyDescent="0.55000000000000004">
      <c r="B1455" s="141" t="s">
        <v>1744</v>
      </c>
      <c r="C1455" s="133" t="s">
        <v>1305</v>
      </c>
      <c r="D1455" s="110" t="s">
        <v>389</v>
      </c>
      <c r="E1455" s="110" t="s">
        <v>128</v>
      </c>
      <c r="F1455" s="110"/>
      <c r="G1455" s="111" t="s">
        <v>903</v>
      </c>
    </row>
    <row r="1456" spans="2:7" x14ac:dyDescent="0.55000000000000004">
      <c r="B1456" s="141" t="s">
        <v>1744</v>
      </c>
      <c r="C1456" s="133" t="s">
        <v>1306</v>
      </c>
      <c r="D1456" s="110" t="s">
        <v>389</v>
      </c>
      <c r="E1456" s="110" t="s">
        <v>128</v>
      </c>
      <c r="F1456" s="110"/>
      <c r="G1456" s="111" t="s">
        <v>75</v>
      </c>
    </row>
    <row r="1457" spans="2:7" x14ac:dyDescent="0.55000000000000004">
      <c r="B1457" s="141" t="s">
        <v>1744</v>
      </c>
      <c r="C1457" s="133" t="s">
        <v>1307</v>
      </c>
      <c r="D1457" s="110" t="s">
        <v>389</v>
      </c>
      <c r="E1457" s="110" t="s">
        <v>128</v>
      </c>
      <c r="F1457" s="110"/>
      <c r="G1457" s="111" t="s">
        <v>1296</v>
      </c>
    </row>
    <row r="1458" spans="2:7" x14ac:dyDescent="0.55000000000000004">
      <c r="B1458" s="141" t="s">
        <v>1744</v>
      </c>
      <c r="C1458" s="133" t="s">
        <v>1308</v>
      </c>
      <c r="D1458" s="110" t="s">
        <v>389</v>
      </c>
      <c r="E1458" s="110" t="s">
        <v>128</v>
      </c>
      <c r="F1458" s="110"/>
      <c r="G1458" s="111" t="s">
        <v>166</v>
      </c>
    </row>
    <row r="1459" spans="2:7" x14ac:dyDescent="0.55000000000000004">
      <c r="B1459" s="143" t="s">
        <v>1744</v>
      </c>
      <c r="C1459" s="135" t="s">
        <v>1309</v>
      </c>
      <c r="D1459" s="112" t="s">
        <v>389</v>
      </c>
      <c r="E1459" s="112" t="s">
        <v>128</v>
      </c>
      <c r="F1459" s="112"/>
      <c r="G1459" s="113" t="s">
        <v>77</v>
      </c>
    </row>
    <row r="1460" spans="2:7" x14ac:dyDescent="0.55000000000000004">
      <c r="B1460" s="144" t="s">
        <v>1745</v>
      </c>
      <c r="C1460" s="134" t="s">
        <v>1310</v>
      </c>
      <c r="D1460" s="108" t="s">
        <v>1286</v>
      </c>
      <c r="E1460" s="108" t="s">
        <v>128</v>
      </c>
      <c r="F1460" s="108"/>
      <c r="G1460" s="114" t="s">
        <v>1311</v>
      </c>
    </row>
    <row r="1461" spans="2:7" x14ac:dyDescent="0.55000000000000004">
      <c r="B1461" s="141" t="s">
        <v>1745</v>
      </c>
      <c r="C1461" s="133" t="s">
        <v>1312</v>
      </c>
      <c r="D1461" s="110" t="s">
        <v>1286</v>
      </c>
      <c r="E1461" s="110" t="s">
        <v>128</v>
      </c>
      <c r="F1461" s="110"/>
      <c r="G1461" s="111" t="s">
        <v>1313</v>
      </c>
    </row>
    <row r="1462" spans="2:7" x14ac:dyDescent="0.55000000000000004">
      <c r="B1462" s="141" t="s">
        <v>1745</v>
      </c>
      <c r="C1462" s="133" t="s">
        <v>1314</v>
      </c>
      <c r="D1462" s="110" t="s">
        <v>1286</v>
      </c>
      <c r="E1462" s="110" t="s">
        <v>128</v>
      </c>
      <c r="F1462" s="110"/>
      <c r="G1462" s="111" t="s">
        <v>1315</v>
      </c>
    </row>
    <row r="1463" spans="2:7" x14ac:dyDescent="0.55000000000000004">
      <c r="B1463" s="141" t="s">
        <v>1745</v>
      </c>
      <c r="C1463" s="133" t="s">
        <v>1316</v>
      </c>
      <c r="D1463" s="110" t="s">
        <v>1286</v>
      </c>
      <c r="E1463" s="110" t="s">
        <v>128</v>
      </c>
      <c r="F1463" s="110"/>
      <c r="G1463" s="111" t="s">
        <v>1317</v>
      </c>
    </row>
    <row r="1464" spans="2:7" x14ac:dyDescent="0.55000000000000004">
      <c r="B1464" s="141" t="s">
        <v>1745</v>
      </c>
      <c r="C1464" s="133" t="s">
        <v>1318</v>
      </c>
      <c r="D1464" s="110" t="s">
        <v>1319</v>
      </c>
      <c r="E1464" s="110" t="s">
        <v>128</v>
      </c>
      <c r="F1464" s="110"/>
      <c r="G1464" s="111" t="s">
        <v>224</v>
      </c>
    </row>
    <row r="1465" spans="2:7" x14ac:dyDescent="0.55000000000000004">
      <c r="B1465" s="141" t="s">
        <v>1745</v>
      </c>
      <c r="C1465" s="133" t="s">
        <v>1320</v>
      </c>
      <c r="D1465" s="110" t="s">
        <v>1319</v>
      </c>
      <c r="E1465" s="110" t="s">
        <v>128</v>
      </c>
      <c r="F1465" s="110"/>
      <c r="G1465" s="111" t="s">
        <v>194</v>
      </c>
    </row>
    <row r="1466" spans="2:7" x14ac:dyDescent="0.55000000000000004">
      <c r="B1466" s="141" t="s">
        <v>1745</v>
      </c>
      <c r="C1466" s="133" t="s">
        <v>1321</v>
      </c>
      <c r="D1466" s="110" t="s">
        <v>1319</v>
      </c>
      <c r="E1466" s="110" t="s">
        <v>128</v>
      </c>
      <c r="F1466" s="110"/>
      <c r="G1466" s="111" t="s">
        <v>232</v>
      </c>
    </row>
    <row r="1467" spans="2:7" x14ac:dyDescent="0.55000000000000004">
      <c r="B1467" s="141" t="s">
        <v>1745</v>
      </c>
      <c r="C1467" s="133" t="s">
        <v>1322</v>
      </c>
      <c r="D1467" s="110" t="s">
        <v>1319</v>
      </c>
      <c r="E1467" s="110" t="s">
        <v>128</v>
      </c>
      <c r="F1467" s="110"/>
      <c r="G1467" s="111" t="s">
        <v>1323</v>
      </c>
    </row>
    <row r="1468" spans="2:7" x14ac:dyDescent="0.55000000000000004">
      <c r="B1468" s="141" t="s">
        <v>1745</v>
      </c>
      <c r="C1468" s="133" t="s">
        <v>1324</v>
      </c>
      <c r="D1468" s="110" t="s">
        <v>1319</v>
      </c>
      <c r="E1468" s="110" t="s">
        <v>128</v>
      </c>
      <c r="F1468" s="110"/>
      <c r="G1468" s="111" t="s">
        <v>328</v>
      </c>
    </row>
    <row r="1469" spans="2:7" x14ac:dyDescent="0.55000000000000004">
      <c r="B1469" s="143" t="s">
        <v>1745</v>
      </c>
      <c r="C1469" s="135" t="s">
        <v>1325</v>
      </c>
      <c r="D1469" s="112" t="s">
        <v>1319</v>
      </c>
      <c r="E1469" s="112" t="s">
        <v>128</v>
      </c>
      <c r="F1469" s="112"/>
      <c r="G1469" s="113" t="s">
        <v>1326</v>
      </c>
    </row>
    <row r="1470" spans="2:7" x14ac:dyDescent="0.55000000000000004">
      <c r="B1470" s="144" t="s">
        <v>1746</v>
      </c>
      <c r="C1470" s="133" t="s">
        <v>1327</v>
      </c>
      <c r="D1470" s="110" t="s">
        <v>1319</v>
      </c>
      <c r="E1470" s="110" t="s">
        <v>128</v>
      </c>
      <c r="F1470" s="110"/>
      <c r="G1470" s="111" t="s">
        <v>1287</v>
      </c>
    </row>
    <row r="1471" spans="2:7" x14ac:dyDescent="0.55000000000000004">
      <c r="B1471" s="141" t="s">
        <v>1746</v>
      </c>
      <c r="C1471" s="133" t="s">
        <v>1328</v>
      </c>
      <c r="D1471" s="110" t="s">
        <v>1319</v>
      </c>
      <c r="E1471" s="110" t="s">
        <v>128</v>
      </c>
      <c r="F1471" s="110"/>
      <c r="G1471" s="111" t="s">
        <v>159</v>
      </c>
    </row>
    <row r="1472" spans="2:7" x14ac:dyDescent="0.55000000000000004">
      <c r="B1472" s="141" t="s">
        <v>1746</v>
      </c>
      <c r="C1472" s="133" t="s">
        <v>1329</v>
      </c>
      <c r="D1472" s="110" t="s">
        <v>1319</v>
      </c>
      <c r="E1472" s="110" t="s">
        <v>128</v>
      </c>
      <c r="F1472" s="110"/>
      <c r="G1472" s="111" t="s">
        <v>151</v>
      </c>
    </row>
    <row r="1473" spans="2:7" x14ac:dyDescent="0.55000000000000004">
      <c r="B1473" s="141" t="s">
        <v>1746</v>
      </c>
      <c r="C1473" s="133" t="s">
        <v>1330</v>
      </c>
      <c r="D1473" s="110" t="s">
        <v>1319</v>
      </c>
      <c r="E1473" s="110" t="s">
        <v>128</v>
      </c>
      <c r="F1473" s="110"/>
      <c r="G1473" s="111" t="s">
        <v>903</v>
      </c>
    </row>
    <row r="1474" spans="2:7" x14ac:dyDescent="0.55000000000000004">
      <c r="B1474" s="141" t="s">
        <v>1746</v>
      </c>
      <c r="C1474" s="133" t="s">
        <v>1331</v>
      </c>
      <c r="D1474" s="110" t="s">
        <v>1319</v>
      </c>
      <c r="E1474" s="110" t="s">
        <v>128</v>
      </c>
      <c r="F1474" s="110"/>
      <c r="G1474" s="111" t="s">
        <v>75</v>
      </c>
    </row>
    <row r="1475" spans="2:7" x14ac:dyDescent="0.55000000000000004">
      <c r="B1475" s="143" t="s">
        <v>1746</v>
      </c>
      <c r="C1475" s="133" t="s">
        <v>1332</v>
      </c>
      <c r="D1475" s="110" t="s">
        <v>1319</v>
      </c>
      <c r="E1475" s="110" t="s">
        <v>128</v>
      </c>
      <c r="F1475" s="110"/>
      <c r="G1475" s="111" t="s">
        <v>166</v>
      </c>
    </row>
    <row r="1476" spans="2:7" x14ac:dyDescent="0.55000000000000004">
      <c r="B1476" s="144" t="s">
        <v>1747</v>
      </c>
      <c r="C1476" s="134" t="s">
        <v>1333</v>
      </c>
      <c r="D1476" s="108" t="s">
        <v>1319</v>
      </c>
      <c r="E1476" s="108" t="s">
        <v>128</v>
      </c>
      <c r="F1476" s="108"/>
      <c r="G1476" s="114" t="s">
        <v>1334</v>
      </c>
    </row>
    <row r="1477" spans="2:7" x14ac:dyDescent="0.55000000000000004">
      <c r="B1477" s="141" t="s">
        <v>1747</v>
      </c>
      <c r="C1477" s="133" t="s">
        <v>1335</v>
      </c>
      <c r="D1477" s="110" t="s">
        <v>1319</v>
      </c>
      <c r="E1477" s="110" t="s">
        <v>128</v>
      </c>
      <c r="F1477" s="110"/>
      <c r="G1477" s="111" t="s">
        <v>1336</v>
      </c>
    </row>
    <row r="1478" spans="2:7" x14ac:dyDescent="0.55000000000000004">
      <c r="B1478" s="141" t="s">
        <v>1747</v>
      </c>
      <c r="C1478" s="133" t="s">
        <v>1337</v>
      </c>
      <c r="D1478" s="110" t="s">
        <v>1319</v>
      </c>
      <c r="E1478" s="110" t="s">
        <v>128</v>
      </c>
      <c r="F1478" s="110"/>
      <c r="G1478" s="111" t="s">
        <v>192</v>
      </c>
    </row>
    <row r="1479" spans="2:7" x14ac:dyDescent="0.55000000000000004">
      <c r="B1479" s="141" t="s">
        <v>1747</v>
      </c>
      <c r="C1479" s="133" t="s">
        <v>1338</v>
      </c>
      <c r="D1479" s="110" t="s">
        <v>1319</v>
      </c>
      <c r="E1479" s="110" t="s">
        <v>128</v>
      </c>
      <c r="F1479" s="110"/>
      <c r="G1479" s="111" t="s">
        <v>224</v>
      </c>
    </row>
    <row r="1480" spans="2:7" x14ac:dyDescent="0.55000000000000004">
      <c r="B1480" s="141" t="s">
        <v>1747</v>
      </c>
      <c r="C1480" s="133" t="s">
        <v>1339</v>
      </c>
      <c r="D1480" s="110" t="s">
        <v>1319</v>
      </c>
      <c r="E1480" s="110" t="s">
        <v>128</v>
      </c>
      <c r="F1480" s="110"/>
      <c r="G1480" s="111" t="s">
        <v>194</v>
      </c>
    </row>
    <row r="1481" spans="2:7" x14ac:dyDescent="0.55000000000000004">
      <c r="B1481" s="141" t="s">
        <v>1747</v>
      </c>
      <c r="C1481" s="133" t="s">
        <v>1340</v>
      </c>
      <c r="D1481" s="110" t="s">
        <v>1319</v>
      </c>
      <c r="E1481" s="110" t="s">
        <v>128</v>
      </c>
      <c r="F1481" s="110"/>
      <c r="G1481" s="111" t="s">
        <v>232</v>
      </c>
    </row>
    <row r="1482" spans="2:7" x14ac:dyDescent="0.55000000000000004">
      <c r="B1482" s="141" t="s">
        <v>1747</v>
      </c>
      <c r="C1482" s="133" t="s">
        <v>1341</v>
      </c>
      <c r="D1482" s="110" t="s">
        <v>1319</v>
      </c>
      <c r="E1482" s="110" t="s">
        <v>128</v>
      </c>
      <c r="F1482" s="110"/>
      <c r="G1482" s="111" t="s">
        <v>1323</v>
      </c>
    </row>
    <row r="1483" spans="2:7" x14ac:dyDescent="0.55000000000000004">
      <c r="B1483" s="141" t="s">
        <v>1747</v>
      </c>
      <c r="C1483" s="133" t="s">
        <v>1342</v>
      </c>
      <c r="D1483" s="110" t="s">
        <v>1319</v>
      </c>
      <c r="E1483" s="110" t="s">
        <v>128</v>
      </c>
      <c r="F1483" s="110"/>
      <c r="G1483" s="111" t="s">
        <v>1343</v>
      </c>
    </row>
    <row r="1484" spans="2:7" x14ac:dyDescent="0.55000000000000004">
      <c r="B1484" s="141" t="s">
        <v>1747</v>
      </c>
      <c r="C1484" s="133" t="s">
        <v>1344</v>
      </c>
      <c r="D1484" s="110" t="s">
        <v>1319</v>
      </c>
      <c r="E1484" s="110" t="s">
        <v>128</v>
      </c>
      <c r="F1484" s="110"/>
      <c r="G1484" s="111" t="s">
        <v>328</v>
      </c>
    </row>
    <row r="1485" spans="2:7" x14ac:dyDescent="0.55000000000000004">
      <c r="B1485" s="143" t="s">
        <v>1747</v>
      </c>
      <c r="C1485" s="135" t="s">
        <v>1345</v>
      </c>
      <c r="D1485" s="112" t="s">
        <v>1319</v>
      </c>
      <c r="E1485" s="112" t="s">
        <v>128</v>
      </c>
      <c r="F1485" s="112"/>
      <c r="G1485" s="113" t="s">
        <v>1326</v>
      </c>
    </row>
    <row r="1486" spans="2:7" x14ac:dyDescent="0.55000000000000004">
      <c r="B1486" s="144" t="s">
        <v>2596</v>
      </c>
      <c r="C1486" s="134" t="s">
        <v>1346</v>
      </c>
      <c r="D1486" s="108" t="s">
        <v>1286</v>
      </c>
      <c r="E1486" s="108" t="s">
        <v>128</v>
      </c>
      <c r="F1486" s="108"/>
      <c r="G1486" s="109" t="s">
        <v>1311</v>
      </c>
    </row>
    <row r="1487" spans="2:7" x14ac:dyDescent="0.55000000000000004">
      <c r="B1487" s="141" t="s">
        <v>2596</v>
      </c>
      <c r="C1487" s="133" t="s">
        <v>1347</v>
      </c>
      <c r="D1487" s="110" t="s">
        <v>1286</v>
      </c>
      <c r="E1487" s="110" t="s">
        <v>128</v>
      </c>
      <c r="F1487" s="110"/>
      <c r="G1487" s="111" t="s">
        <v>1334</v>
      </c>
    </row>
    <row r="1488" spans="2:7" x14ac:dyDescent="0.55000000000000004">
      <c r="B1488" s="141" t="s">
        <v>2596</v>
      </c>
      <c r="C1488" s="133" t="s">
        <v>1348</v>
      </c>
      <c r="D1488" s="110" t="s">
        <v>1286</v>
      </c>
      <c r="E1488" s="110" t="s">
        <v>128</v>
      </c>
      <c r="F1488" s="110"/>
      <c r="G1488" s="111" t="s">
        <v>1313</v>
      </c>
    </row>
    <row r="1489" spans="2:7" x14ac:dyDescent="0.55000000000000004">
      <c r="B1489" s="141" t="s">
        <v>2596</v>
      </c>
      <c r="C1489" s="133" t="s">
        <v>1349</v>
      </c>
      <c r="D1489" s="110" t="s">
        <v>1286</v>
      </c>
      <c r="E1489" s="110" t="s">
        <v>128</v>
      </c>
      <c r="F1489" s="110"/>
      <c r="G1489" s="111" t="s">
        <v>1315</v>
      </c>
    </row>
    <row r="1490" spans="2:7" x14ac:dyDescent="0.55000000000000004">
      <c r="B1490" s="141" t="s">
        <v>2596</v>
      </c>
      <c r="C1490" s="133" t="s">
        <v>1350</v>
      </c>
      <c r="D1490" s="110" t="s">
        <v>1286</v>
      </c>
      <c r="E1490" s="110" t="s">
        <v>128</v>
      </c>
      <c r="F1490" s="110"/>
      <c r="G1490" s="111" t="s">
        <v>1351</v>
      </c>
    </row>
    <row r="1491" spans="2:7" x14ac:dyDescent="0.55000000000000004">
      <c r="B1491" s="141" t="s">
        <v>2596</v>
      </c>
      <c r="C1491" s="133" t="s">
        <v>1352</v>
      </c>
      <c r="D1491" s="110" t="s">
        <v>1286</v>
      </c>
      <c r="E1491" s="110" t="s">
        <v>128</v>
      </c>
      <c r="F1491" s="110"/>
      <c r="G1491" s="111" t="s">
        <v>1317</v>
      </c>
    </row>
    <row r="1492" spans="2:7" x14ac:dyDescent="0.55000000000000004">
      <c r="B1492" s="141" t="s">
        <v>2596</v>
      </c>
      <c r="C1492" s="133" t="s">
        <v>1353</v>
      </c>
      <c r="D1492" s="110" t="s">
        <v>1286</v>
      </c>
      <c r="E1492" s="110" t="s">
        <v>128</v>
      </c>
      <c r="F1492" s="110"/>
      <c r="G1492" s="111" t="s">
        <v>1336</v>
      </c>
    </row>
    <row r="1493" spans="2:7" x14ac:dyDescent="0.55000000000000004">
      <c r="B1493" s="141" t="s">
        <v>2596</v>
      </c>
      <c r="C1493" s="133" t="s">
        <v>1354</v>
      </c>
      <c r="D1493" s="110" t="s">
        <v>1286</v>
      </c>
      <c r="E1493" s="110" t="s">
        <v>128</v>
      </c>
      <c r="F1493" s="110"/>
      <c r="G1493" s="111" t="s">
        <v>192</v>
      </c>
    </row>
    <row r="1494" spans="2:7" x14ac:dyDescent="0.55000000000000004">
      <c r="B1494" s="141" t="s">
        <v>2596</v>
      </c>
      <c r="C1494" s="133" t="s">
        <v>1355</v>
      </c>
      <c r="D1494" s="110" t="s">
        <v>1319</v>
      </c>
      <c r="E1494" s="110" t="s">
        <v>128</v>
      </c>
      <c r="F1494" s="110"/>
      <c r="G1494" s="111" t="s">
        <v>224</v>
      </c>
    </row>
    <row r="1495" spans="2:7" x14ac:dyDescent="0.55000000000000004">
      <c r="B1495" s="141" t="s">
        <v>2596</v>
      </c>
      <c r="C1495" s="133" t="s">
        <v>1356</v>
      </c>
      <c r="D1495" s="110" t="s">
        <v>1319</v>
      </c>
      <c r="E1495" s="110" t="s">
        <v>128</v>
      </c>
      <c r="F1495" s="110"/>
      <c r="G1495" s="111" t="s">
        <v>194</v>
      </c>
    </row>
    <row r="1496" spans="2:7" x14ac:dyDescent="0.55000000000000004">
      <c r="B1496" s="141" t="s">
        <v>2596</v>
      </c>
      <c r="C1496" s="133" t="s">
        <v>1357</v>
      </c>
      <c r="D1496" s="110" t="s">
        <v>1319</v>
      </c>
      <c r="E1496" s="110" t="s">
        <v>128</v>
      </c>
      <c r="F1496" s="110"/>
      <c r="G1496" s="111" t="s">
        <v>232</v>
      </c>
    </row>
    <row r="1497" spans="2:7" x14ac:dyDescent="0.55000000000000004">
      <c r="B1497" s="141" t="s">
        <v>2596</v>
      </c>
      <c r="C1497" s="133" t="s">
        <v>1358</v>
      </c>
      <c r="D1497" s="110" t="s">
        <v>1319</v>
      </c>
      <c r="E1497" s="110" t="s">
        <v>128</v>
      </c>
      <c r="F1497" s="110"/>
      <c r="G1497" s="111" t="s">
        <v>1323</v>
      </c>
    </row>
    <row r="1498" spans="2:7" x14ac:dyDescent="0.55000000000000004">
      <c r="B1498" s="141" t="s">
        <v>2596</v>
      </c>
      <c r="C1498" s="133" t="s">
        <v>1359</v>
      </c>
      <c r="D1498" s="110" t="s">
        <v>1319</v>
      </c>
      <c r="E1498" s="110" t="s">
        <v>128</v>
      </c>
      <c r="F1498" s="110"/>
      <c r="G1498" s="111" t="s">
        <v>328</v>
      </c>
    </row>
    <row r="1499" spans="2:7" x14ac:dyDescent="0.55000000000000004">
      <c r="B1499" s="141" t="s">
        <v>2596</v>
      </c>
      <c r="C1499" s="133" t="s">
        <v>1360</v>
      </c>
      <c r="D1499" s="110" t="s">
        <v>1319</v>
      </c>
      <c r="E1499" s="110" t="s">
        <v>128</v>
      </c>
      <c r="F1499" s="110"/>
      <c r="G1499" s="111" t="s">
        <v>1326</v>
      </c>
    </row>
    <row r="1500" spans="2:7" x14ac:dyDescent="0.55000000000000004">
      <c r="B1500" s="141" t="s">
        <v>2596</v>
      </c>
      <c r="C1500" s="133" t="s">
        <v>1361</v>
      </c>
      <c r="D1500" s="110" t="s">
        <v>1319</v>
      </c>
      <c r="E1500" s="110" t="s">
        <v>128</v>
      </c>
      <c r="F1500" s="110"/>
      <c r="G1500" s="111" t="s">
        <v>1362</v>
      </c>
    </row>
    <row r="1501" spans="2:7" x14ac:dyDescent="0.55000000000000004">
      <c r="B1501" s="141" t="s">
        <v>2596</v>
      </c>
      <c r="C1501" s="133" t="s">
        <v>1363</v>
      </c>
      <c r="D1501" s="110" t="s">
        <v>1286</v>
      </c>
      <c r="E1501" s="110" t="s">
        <v>128</v>
      </c>
      <c r="F1501" s="110"/>
      <c r="G1501" s="111" t="s">
        <v>1364</v>
      </c>
    </row>
    <row r="1502" spans="2:7" ht="24.6" x14ac:dyDescent="0.55000000000000004">
      <c r="B1502" s="141" t="s">
        <v>2596</v>
      </c>
      <c r="C1502" s="133" t="s">
        <v>1365</v>
      </c>
      <c r="D1502" s="110" t="s">
        <v>1366</v>
      </c>
      <c r="E1502" s="110" t="s">
        <v>128</v>
      </c>
      <c r="F1502" s="110"/>
      <c r="G1502" s="111" t="s">
        <v>1367</v>
      </c>
    </row>
    <row r="1503" spans="2:7" ht="24.6" x14ac:dyDescent="0.55000000000000004">
      <c r="B1503" s="141" t="s">
        <v>2596</v>
      </c>
      <c r="C1503" s="133" t="s">
        <v>1368</v>
      </c>
      <c r="D1503" s="110" t="s">
        <v>1366</v>
      </c>
      <c r="E1503" s="110" t="s">
        <v>128</v>
      </c>
      <c r="F1503" s="110"/>
      <c r="G1503" s="111" t="s">
        <v>1369</v>
      </c>
    </row>
    <row r="1504" spans="2:7" ht="24.6" x14ac:dyDescent="0.55000000000000004">
      <c r="B1504" s="141" t="s">
        <v>2596</v>
      </c>
      <c r="C1504" s="133" t="s">
        <v>1370</v>
      </c>
      <c r="D1504" s="110" t="s">
        <v>1366</v>
      </c>
      <c r="E1504" s="110" t="s">
        <v>128</v>
      </c>
      <c r="F1504" s="110"/>
      <c r="G1504" s="111" t="s">
        <v>1371</v>
      </c>
    </row>
    <row r="1505" spans="2:7" ht="24.6" x14ac:dyDescent="0.55000000000000004">
      <c r="B1505" s="141" t="s">
        <v>2596</v>
      </c>
      <c r="C1505" s="133" t="s">
        <v>1372</v>
      </c>
      <c r="D1505" s="110" t="s">
        <v>1366</v>
      </c>
      <c r="E1505" s="110" t="s">
        <v>128</v>
      </c>
      <c r="F1505" s="110"/>
      <c r="G1505" s="111" t="s">
        <v>1373</v>
      </c>
    </row>
    <row r="1506" spans="2:7" ht="24.6" x14ac:dyDescent="0.55000000000000004">
      <c r="B1506" s="141" t="s">
        <v>2596</v>
      </c>
      <c r="C1506" s="135" t="s">
        <v>1374</v>
      </c>
      <c r="D1506" s="112" t="s">
        <v>1366</v>
      </c>
      <c r="E1506" s="112" t="s">
        <v>128</v>
      </c>
      <c r="F1506" s="112"/>
      <c r="G1506" s="113" t="s">
        <v>1375</v>
      </c>
    </row>
    <row r="1507" spans="2:7" x14ac:dyDescent="0.55000000000000004">
      <c r="B1507" s="144" t="s">
        <v>1748</v>
      </c>
      <c r="C1507" s="134" t="s">
        <v>1376</v>
      </c>
      <c r="D1507" s="108" t="s">
        <v>1377</v>
      </c>
      <c r="E1507" s="108" t="s">
        <v>128</v>
      </c>
      <c r="F1507" s="108"/>
      <c r="G1507" s="109" t="s">
        <v>1303</v>
      </c>
    </row>
    <row r="1508" spans="2:7" x14ac:dyDescent="0.55000000000000004">
      <c r="B1508" s="141" t="s">
        <v>1748</v>
      </c>
      <c r="C1508" s="133" t="s">
        <v>1378</v>
      </c>
      <c r="D1508" s="110" t="s">
        <v>1377</v>
      </c>
      <c r="E1508" s="110" t="s">
        <v>128</v>
      </c>
      <c r="F1508" s="110"/>
      <c r="G1508" s="111" t="s">
        <v>1303</v>
      </c>
    </row>
    <row r="1509" spans="2:7" x14ac:dyDescent="0.55000000000000004">
      <c r="B1509" s="141" t="s">
        <v>1748</v>
      </c>
      <c r="C1509" s="133" t="s">
        <v>1379</v>
      </c>
      <c r="D1509" s="110" t="s">
        <v>1377</v>
      </c>
      <c r="E1509" s="110" t="s">
        <v>128</v>
      </c>
      <c r="F1509" s="110"/>
      <c r="G1509" s="111" t="s">
        <v>1303</v>
      </c>
    </row>
    <row r="1510" spans="2:7" x14ac:dyDescent="0.55000000000000004">
      <c r="B1510" s="141" t="s">
        <v>1748</v>
      </c>
      <c r="C1510" s="133" t="s">
        <v>1380</v>
      </c>
      <c r="D1510" s="110" t="s">
        <v>1377</v>
      </c>
      <c r="E1510" s="110" t="s">
        <v>128</v>
      </c>
      <c r="F1510" s="110"/>
      <c r="G1510" s="111" t="s">
        <v>1303</v>
      </c>
    </row>
    <row r="1511" spans="2:7" x14ac:dyDescent="0.55000000000000004">
      <c r="B1511" s="141" t="s">
        <v>1748</v>
      </c>
      <c r="C1511" s="133" t="s">
        <v>1381</v>
      </c>
      <c r="D1511" s="110" t="s">
        <v>1377</v>
      </c>
      <c r="E1511" s="110" t="s">
        <v>128</v>
      </c>
      <c r="F1511" s="110"/>
      <c r="G1511" s="111" t="s">
        <v>151</v>
      </c>
    </row>
    <row r="1512" spans="2:7" x14ac:dyDescent="0.55000000000000004">
      <c r="B1512" s="141" t="s">
        <v>1748</v>
      </c>
      <c r="C1512" s="133" t="s">
        <v>1382</v>
      </c>
      <c r="D1512" s="110" t="s">
        <v>1377</v>
      </c>
      <c r="E1512" s="110" t="s">
        <v>128</v>
      </c>
      <c r="F1512" s="110"/>
      <c r="G1512" s="111" t="s">
        <v>151</v>
      </c>
    </row>
    <row r="1513" spans="2:7" x14ac:dyDescent="0.55000000000000004">
      <c r="B1513" s="141" t="s">
        <v>1748</v>
      </c>
      <c r="C1513" s="133" t="s">
        <v>1383</v>
      </c>
      <c r="D1513" s="110" t="s">
        <v>1377</v>
      </c>
      <c r="E1513" s="110" t="s">
        <v>128</v>
      </c>
      <c r="F1513" s="110"/>
      <c r="G1513" s="111" t="s">
        <v>151</v>
      </c>
    </row>
    <row r="1514" spans="2:7" x14ac:dyDescent="0.55000000000000004">
      <c r="B1514" s="141" t="s">
        <v>1748</v>
      </c>
      <c r="C1514" s="133" t="s">
        <v>1384</v>
      </c>
      <c r="D1514" s="110" t="s">
        <v>1377</v>
      </c>
      <c r="E1514" s="110" t="s">
        <v>128</v>
      </c>
      <c r="F1514" s="110"/>
      <c r="G1514" s="111" t="s">
        <v>151</v>
      </c>
    </row>
    <row r="1515" spans="2:7" x14ac:dyDescent="0.55000000000000004">
      <c r="B1515" s="141" t="s">
        <v>1748</v>
      </c>
      <c r="C1515" s="133" t="s">
        <v>1385</v>
      </c>
      <c r="D1515" s="110" t="s">
        <v>1377</v>
      </c>
      <c r="E1515" s="110" t="s">
        <v>128</v>
      </c>
      <c r="F1515" s="110"/>
      <c r="G1515" s="111" t="s">
        <v>903</v>
      </c>
    </row>
    <row r="1516" spans="2:7" x14ac:dyDescent="0.55000000000000004">
      <c r="B1516" s="141" t="s">
        <v>1748</v>
      </c>
      <c r="C1516" s="133" t="s">
        <v>1386</v>
      </c>
      <c r="D1516" s="110" t="s">
        <v>1377</v>
      </c>
      <c r="E1516" s="110" t="s">
        <v>128</v>
      </c>
      <c r="F1516" s="110"/>
      <c r="G1516" s="111" t="s">
        <v>903</v>
      </c>
    </row>
    <row r="1517" spans="2:7" x14ac:dyDescent="0.55000000000000004">
      <c r="B1517" s="141" t="s">
        <v>1748</v>
      </c>
      <c r="C1517" s="133" t="s">
        <v>1387</v>
      </c>
      <c r="D1517" s="110" t="s">
        <v>1377</v>
      </c>
      <c r="E1517" s="110" t="s">
        <v>128</v>
      </c>
      <c r="F1517" s="110"/>
      <c r="G1517" s="111" t="s">
        <v>903</v>
      </c>
    </row>
    <row r="1518" spans="2:7" x14ac:dyDescent="0.55000000000000004">
      <c r="B1518" s="141" t="s">
        <v>1748</v>
      </c>
      <c r="C1518" s="133" t="s">
        <v>1388</v>
      </c>
      <c r="D1518" s="110" t="s">
        <v>1377</v>
      </c>
      <c r="E1518" s="110" t="s">
        <v>128</v>
      </c>
      <c r="F1518" s="110"/>
      <c r="G1518" s="111" t="s">
        <v>903</v>
      </c>
    </row>
    <row r="1519" spans="2:7" x14ac:dyDescent="0.55000000000000004">
      <c r="B1519" s="141" t="s">
        <v>1748</v>
      </c>
      <c r="C1519" s="133" t="s">
        <v>1389</v>
      </c>
      <c r="D1519" s="110" t="s">
        <v>1377</v>
      </c>
      <c r="E1519" s="110" t="s">
        <v>128</v>
      </c>
      <c r="F1519" s="110"/>
      <c r="G1519" s="111" t="s">
        <v>75</v>
      </c>
    </row>
    <row r="1520" spans="2:7" x14ac:dyDescent="0.55000000000000004">
      <c r="B1520" s="141" t="s">
        <v>1748</v>
      </c>
      <c r="C1520" s="133" t="s">
        <v>1390</v>
      </c>
      <c r="D1520" s="110" t="s">
        <v>1377</v>
      </c>
      <c r="E1520" s="110" t="s">
        <v>128</v>
      </c>
      <c r="F1520" s="110"/>
      <c r="G1520" s="111" t="s">
        <v>75</v>
      </c>
    </row>
    <row r="1521" spans="2:7" x14ac:dyDescent="0.55000000000000004">
      <c r="B1521" s="141" t="s">
        <v>1748</v>
      </c>
      <c r="C1521" s="133" t="s">
        <v>1391</v>
      </c>
      <c r="D1521" s="110" t="s">
        <v>1377</v>
      </c>
      <c r="E1521" s="110" t="s">
        <v>128</v>
      </c>
      <c r="F1521" s="110"/>
      <c r="G1521" s="111" t="s">
        <v>75</v>
      </c>
    </row>
    <row r="1522" spans="2:7" x14ac:dyDescent="0.55000000000000004">
      <c r="B1522" s="141" t="s">
        <v>1748</v>
      </c>
      <c r="C1522" s="133" t="s">
        <v>1392</v>
      </c>
      <c r="D1522" s="110" t="s">
        <v>1377</v>
      </c>
      <c r="E1522" s="110" t="s">
        <v>128</v>
      </c>
      <c r="F1522" s="110"/>
      <c r="G1522" s="111" t="s">
        <v>75</v>
      </c>
    </row>
    <row r="1523" spans="2:7" x14ac:dyDescent="0.55000000000000004">
      <c r="B1523" s="141" t="s">
        <v>1748</v>
      </c>
      <c r="C1523" s="133" t="s">
        <v>1393</v>
      </c>
      <c r="D1523" s="110" t="s">
        <v>1377</v>
      </c>
      <c r="E1523" s="110" t="s">
        <v>128</v>
      </c>
      <c r="F1523" s="110"/>
      <c r="G1523" s="111" t="s">
        <v>1296</v>
      </c>
    </row>
    <row r="1524" spans="2:7" x14ac:dyDescent="0.55000000000000004">
      <c r="B1524" s="141" t="s">
        <v>1748</v>
      </c>
      <c r="C1524" s="133" t="s">
        <v>1394</v>
      </c>
      <c r="D1524" s="110" t="s">
        <v>1377</v>
      </c>
      <c r="E1524" s="110" t="s">
        <v>128</v>
      </c>
      <c r="F1524" s="110"/>
      <c r="G1524" s="111" t="s">
        <v>1296</v>
      </c>
    </row>
    <row r="1525" spans="2:7" x14ac:dyDescent="0.55000000000000004">
      <c r="B1525" s="141" t="s">
        <v>1748</v>
      </c>
      <c r="C1525" s="133" t="s">
        <v>1395</v>
      </c>
      <c r="D1525" s="110" t="s">
        <v>1377</v>
      </c>
      <c r="E1525" s="110" t="s">
        <v>128</v>
      </c>
      <c r="F1525" s="110"/>
      <c r="G1525" s="111" t="s">
        <v>1296</v>
      </c>
    </row>
    <row r="1526" spans="2:7" x14ac:dyDescent="0.55000000000000004">
      <c r="B1526" s="141" t="s">
        <v>1748</v>
      </c>
      <c r="C1526" s="133" t="s">
        <v>1396</v>
      </c>
      <c r="D1526" s="110" t="s">
        <v>1377</v>
      </c>
      <c r="E1526" s="110" t="s">
        <v>128</v>
      </c>
      <c r="F1526" s="110"/>
      <c r="G1526" s="111" t="s">
        <v>1296</v>
      </c>
    </row>
    <row r="1527" spans="2:7" x14ac:dyDescent="0.55000000000000004">
      <c r="B1527" s="141" t="s">
        <v>1748</v>
      </c>
      <c r="C1527" s="133" t="s">
        <v>1397</v>
      </c>
      <c r="D1527" s="110" t="s">
        <v>1377</v>
      </c>
      <c r="E1527" s="110" t="s">
        <v>128</v>
      </c>
      <c r="F1527" s="110"/>
      <c r="G1527" s="111" t="s">
        <v>166</v>
      </c>
    </row>
    <row r="1528" spans="2:7" x14ac:dyDescent="0.55000000000000004">
      <c r="B1528" s="141" t="s">
        <v>1748</v>
      </c>
      <c r="C1528" s="133" t="s">
        <v>1398</v>
      </c>
      <c r="D1528" s="110" t="s">
        <v>1377</v>
      </c>
      <c r="E1528" s="110" t="s">
        <v>128</v>
      </c>
      <c r="F1528" s="110"/>
      <c r="G1528" s="111" t="s">
        <v>166</v>
      </c>
    </row>
    <row r="1529" spans="2:7" x14ac:dyDescent="0.55000000000000004">
      <c r="B1529" s="141" t="s">
        <v>1748</v>
      </c>
      <c r="C1529" s="133" t="s">
        <v>1399</v>
      </c>
      <c r="D1529" s="110" t="s">
        <v>1377</v>
      </c>
      <c r="E1529" s="110" t="s">
        <v>128</v>
      </c>
      <c r="F1529" s="110"/>
      <c r="G1529" s="111" t="s">
        <v>166</v>
      </c>
    </row>
    <row r="1530" spans="2:7" x14ac:dyDescent="0.55000000000000004">
      <c r="B1530" s="141" t="s">
        <v>1748</v>
      </c>
      <c r="C1530" s="133" t="s">
        <v>1400</v>
      </c>
      <c r="D1530" s="110" t="s">
        <v>1377</v>
      </c>
      <c r="E1530" s="110" t="s">
        <v>128</v>
      </c>
      <c r="F1530" s="110"/>
      <c r="G1530" s="111" t="s">
        <v>166</v>
      </c>
    </row>
    <row r="1531" spans="2:7" x14ac:dyDescent="0.55000000000000004">
      <c r="B1531" s="141" t="s">
        <v>1748</v>
      </c>
      <c r="C1531" s="133" t="s">
        <v>1401</v>
      </c>
      <c r="D1531" s="110" t="s">
        <v>1377</v>
      </c>
      <c r="E1531" s="110" t="s">
        <v>128</v>
      </c>
      <c r="F1531" s="110"/>
      <c r="G1531" s="111" t="s">
        <v>77</v>
      </c>
    </row>
    <row r="1532" spans="2:7" x14ac:dyDescent="0.55000000000000004">
      <c r="B1532" s="141" t="s">
        <v>1748</v>
      </c>
      <c r="C1532" s="133" t="s">
        <v>1402</v>
      </c>
      <c r="D1532" s="110" t="s">
        <v>1377</v>
      </c>
      <c r="E1532" s="110" t="s">
        <v>128</v>
      </c>
      <c r="F1532" s="110"/>
      <c r="G1532" s="111" t="s">
        <v>77</v>
      </c>
    </row>
    <row r="1533" spans="2:7" x14ac:dyDescent="0.55000000000000004">
      <c r="B1533" s="141" t="s">
        <v>1748</v>
      </c>
      <c r="C1533" s="133" t="s">
        <v>1403</v>
      </c>
      <c r="D1533" s="110" t="s">
        <v>1377</v>
      </c>
      <c r="E1533" s="110" t="s">
        <v>128</v>
      </c>
      <c r="F1533" s="110"/>
      <c r="G1533" s="111" t="s">
        <v>77</v>
      </c>
    </row>
    <row r="1534" spans="2:7" x14ac:dyDescent="0.55000000000000004">
      <c r="B1534" s="141" t="s">
        <v>1748</v>
      </c>
      <c r="C1534" s="133" t="s">
        <v>1404</v>
      </c>
      <c r="D1534" s="110" t="s">
        <v>1377</v>
      </c>
      <c r="E1534" s="110" t="s">
        <v>128</v>
      </c>
      <c r="F1534" s="110"/>
      <c r="G1534" s="111" t="s">
        <v>77</v>
      </c>
    </row>
    <row r="1535" spans="2:7" x14ac:dyDescent="0.55000000000000004">
      <c r="B1535" s="141" t="s">
        <v>1748</v>
      </c>
      <c r="C1535" s="133" t="s">
        <v>1405</v>
      </c>
      <c r="D1535" s="110" t="s">
        <v>1377</v>
      </c>
      <c r="E1535" s="110" t="s">
        <v>128</v>
      </c>
      <c r="F1535" s="110"/>
      <c r="G1535" s="111" t="s">
        <v>164</v>
      </c>
    </row>
    <row r="1536" spans="2:7" x14ac:dyDescent="0.55000000000000004">
      <c r="B1536" s="141" t="s">
        <v>1748</v>
      </c>
      <c r="C1536" s="133" t="s">
        <v>1406</v>
      </c>
      <c r="D1536" s="110" t="s">
        <v>1377</v>
      </c>
      <c r="E1536" s="110" t="s">
        <v>128</v>
      </c>
      <c r="F1536" s="110"/>
      <c r="G1536" s="111" t="s">
        <v>164</v>
      </c>
    </row>
    <row r="1537" spans="2:7" x14ac:dyDescent="0.55000000000000004">
      <c r="B1537" s="141" t="s">
        <v>1748</v>
      </c>
      <c r="C1537" s="133" t="s">
        <v>1407</v>
      </c>
      <c r="D1537" s="110" t="s">
        <v>1377</v>
      </c>
      <c r="E1537" s="110" t="s">
        <v>128</v>
      </c>
      <c r="F1537" s="110"/>
      <c r="G1537" s="111" t="s">
        <v>164</v>
      </c>
    </row>
    <row r="1538" spans="2:7" x14ac:dyDescent="0.55000000000000004">
      <c r="B1538" s="141" t="s">
        <v>1748</v>
      </c>
      <c r="C1538" s="133" t="s">
        <v>1408</v>
      </c>
      <c r="D1538" s="110" t="s">
        <v>1377</v>
      </c>
      <c r="E1538" s="110" t="s">
        <v>128</v>
      </c>
      <c r="F1538" s="110"/>
      <c r="G1538" s="111" t="s">
        <v>164</v>
      </c>
    </row>
    <row r="1539" spans="2:7" x14ac:dyDescent="0.55000000000000004">
      <c r="B1539" s="141" t="s">
        <v>1748</v>
      </c>
      <c r="C1539" s="133" t="s">
        <v>1409</v>
      </c>
      <c r="D1539" s="110" t="s">
        <v>1377</v>
      </c>
      <c r="E1539" s="110" t="s">
        <v>128</v>
      </c>
      <c r="F1539" s="110"/>
      <c r="G1539" s="111" t="s">
        <v>79</v>
      </c>
    </row>
    <row r="1540" spans="2:7" x14ac:dyDescent="0.55000000000000004">
      <c r="B1540" s="141" t="s">
        <v>1748</v>
      </c>
      <c r="C1540" s="133" t="s">
        <v>1410</v>
      </c>
      <c r="D1540" s="110" t="s">
        <v>1377</v>
      </c>
      <c r="E1540" s="110" t="s">
        <v>128</v>
      </c>
      <c r="F1540" s="110"/>
      <c r="G1540" s="111" t="s">
        <v>79</v>
      </c>
    </row>
    <row r="1541" spans="2:7" x14ac:dyDescent="0.55000000000000004">
      <c r="B1541" s="141" t="s">
        <v>1748</v>
      </c>
      <c r="C1541" s="133" t="s">
        <v>1411</v>
      </c>
      <c r="D1541" s="110" t="s">
        <v>1377</v>
      </c>
      <c r="E1541" s="110" t="s">
        <v>128</v>
      </c>
      <c r="F1541" s="110"/>
      <c r="G1541" s="111" t="s">
        <v>79</v>
      </c>
    </row>
    <row r="1542" spans="2:7" x14ac:dyDescent="0.55000000000000004">
      <c r="B1542" s="143" t="s">
        <v>1748</v>
      </c>
      <c r="C1542" s="133" t="s">
        <v>1412</v>
      </c>
      <c r="D1542" s="110" t="s">
        <v>1377</v>
      </c>
      <c r="E1542" s="110" t="s">
        <v>128</v>
      </c>
      <c r="F1542" s="110"/>
      <c r="G1542" s="111" t="s">
        <v>79</v>
      </c>
    </row>
    <row r="1543" spans="2:7" x14ac:dyDescent="0.55000000000000004">
      <c r="B1543" s="141" t="s">
        <v>1749</v>
      </c>
      <c r="C1543" s="134" t="s">
        <v>1413</v>
      </c>
      <c r="D1543" s="108" t="s">
        <v>1414</v>
      </c>
      <c r="E1543" s="108" t="s">
        <v>128</v>
      </c>
      <c r="F1543" s="108"/>
      <c r="G1543" s="109" t="s">
        <v>1415</v>
      </c>
    </row>
    <row r="1544" spans="2:7" x14ac:dyDescent="0.55000000000000004">
      <c r="B1544" s="141" t="s">
        <v>1749</v>
      </c>
      <c r="C1544" s="133" t="s">
        <v>1416</v>
      </c>
      <c r="D1544" s="110" t="s">
        <v>1414</v>
      </c>
      <c r="E1544" s="110" t="s">
        <v>128</v>
      </c>
      <c r="F1544" s="110"/>
      <c r="G1544" s="111" t="s">
        <v>1417</v>
      </c>
    </row>
    <row r="1545" spans="2:7" x14ac:dyDescent="0.55000000000000004">
      <c r="B1545" s="141" t="s">
        <v>1749</v>
      </c>
      <c r="C1545" s="133" t="s">
        <v>1418</v>
      </c>
      <c r="D1545" s="110" t="s">
        <v>1414</v>
      </c>
      <c r="E1545" s="110" t="s">
        <v>128</v>
      </c>
      <c r="F1545" s="110"/>
      <c r="G1545" s="111" t="s">
        <v>1419</v>
      </c>
    </row>
    <row r="1546" spans="2:7" x14ac:dyDescent="0.55000000000000004">
      <c r="B1546" s="141" t="s">
        <v>1749</v>
      </c>
      <c r="C1546" s="133" t="s">
        <v>1420</v>
      </c>
      <c r="D1546" s="110" t="s">
        <v>1414</v>
      </c>
      <c r="E1546" s="110" t="s">
        <v>128</v>
      </c>
      <c r="F1546" s="110"/>
      <c r="G1546" s="111" t="s">
        <v>1421</v>
      </c>
    </row>
    <row r="1547" spans="2:7" x14ac:dyDescent="0.55000000000000004">
      <c r="B1547" s="141" t="s">
        <v>1749</v>
      </c>
      <c r="C1547" s="133" t="s">
        <v>1422</v>
      </c>
      <c r="D1547" s="110" t="s">
        <v>1414</v>
      </c>
      <c r="E1547" s="110" t="s">
        <v>128</v>
      </c>
      <c r="F1547" s="110"/>
      <c r="G1547" s="111" t="s">
        <v>1423</v>
      </c>
    </row>
    <row r="1548" spans="2:7" x14ac:dyDescent="0.55000000000000004">
      <c r="B1548" s="141" t="s">
        <v>1749</v>
      </c>
      <c r="C1548" s="133" t="s">
        <v>1424</v>
      </c>
      <c r="D1548" s="110" t="s">
        <v>1414</v>
      </c>
      <c r="E1548" s="110" t="s">
        <v>128</v>
      </c>
      <c r="F1548" s="110"/>
      <c r="G1548" s="111" t="s">
        <v>1425</v>
      </c>
    </row>
    <row r="1549" spans="2:7" x14ac:dyDescent="0.55000000000000004">
      <c r="B1549" s="141" t="s">
        <v>1749</v>
      </c>
      <c r="C1549" s="133" t="s">
        <v>1426</v>
      </c>
      <c r="D1549" s="110" t="s">
        <v>1414</v>
      </c>
      <c r="E1549" s="110" t="s">
        <v>128</v>
      </c>
      <c r="F1549" s="110"/>
      <c r="G1549" s="111" t="s">
        <v>1427</v>
      </c>
    </row>
    <row r="1550" spans="2:7" x14ac:dyDescent="0.55000000000000004">
      <c r="B1550" s="141" t="s">
        <v>1749</v>
      </c>
      <c r="C1550" s="133" t="s">
        <v>1428</v>
      </c>
      <c r="D1550" s="110" t="s">
        <v>1414</v>
      </c>
      <c r="E1550" s="110" t="s">
        <v>128</v>
      </c>
      <c r="F1550" s="110"/>
      <c r="G1550" s="111" t="s">
        <v>1429</v>
      </c>
    </row>
    <row r="1551" spans="2:7" x14ac:dyDescent="0.55000000000000004">
      <c r="B1551" s="141" t="s">
        <v>1749</v>
      </c>
      <c r="C1551" s="133" t="s">
        <v>1430</v>
      </c>
      <c r="D1551" s="106" t="s">
        <v>1414</v>
      </c>
      <c r="E1551" s="106" t="s">
        <v>128</v>
      </c>
      <c r="F1551" s="106"/>
      <c r="G1551" s="111" t="s">
        <v>1431</v>
      </c>
    </row>
    <row r="1552" spans="2:7" x14ac:dyDescent="0.55000000000000004">
      <c r="B1552" s="141" t="s">
        <v>1749</v>
      </c>
      <c r="C1552" s="133" t="s">
        <v>1432</v>
      </c>
      <c r="D1552" s="110" t="s">
        <v>1414</v>
      </c>
      <c r="E1552" s="110" t="s">
        <v>128</v>
      </c>
      <c r="F1552" s="110"/>
      <c r="G1552" s="111" t="s">
        <v>1433</v>
      </c>
    </row>
    <row r="1553" spans="2:7" x14ac:dyDescent="0.55000000000000004">
      <c r="B1553" s="141" t="s">
        <v>1749</v>
      </c>
      <c r="C1553" s="133" t="s">
        <v>1434</v>
      </c>
      <c r="D1553" s="110" t="s">
        <v>1414</v>
      </c>
      <c r="E1553" s="110" t="s">
        <v>128</v>
      </c>
      <c r="F1553" s="110"/>
      <c r="G1553" s="111" t="s">
        <v>1435</v>
      </c>
    </row>
    <row r="1554" spans="2:7" x14ac:dyDescent="0.55000000000000004">
      <c r="B1554" s="143" t="s">
        <v>1749</v>
      </c>
      <c r="C1554" s="135" t="s">
        <v>1436</v>
      </c>
      <c r="D1554" s="112" t="s">
        <v>1414</v>
      </c>
      <c r="E1554" s="112" t="s">
        <v>128</v>
      </c>
      <c r="F1554" s="112"/>
      <c r="G1554" s="113" t="s">
        <v>1437</v>
      </c>
    </row>
    <row r="1555" spans="2:7" x14ac:dyDescent="0.55000000000000004">
      <c r="B1555" s="144" t="s">
        <v>1750</v>
      </c>
      <c r="C1555" s="134" t="s">
        <v>1438</v>
      </c>
      <c r="D1555" s="108" t="s">
        <v>1439</v>
      </c>
      <c r="E1555" s="108" t="s">
        <v>128</v>
      </c>
      <c r="F1555" s="108"/>
      <c r="G1555" s="109" t="s">
        <v>1440</v>
      </c>
    </row>
    <row r="1556" spans="2:7" x14ac:dyDescent="0.55000000000000004">
      <c r="B1556" s="141" t="s">
        <v>1750</v>
      </c>
      <c r="C1556" s="133" t="s">
        <v>1441</v>
      </c>
      <c r="D1556" s="110" t="s">
        <v>1439</v>
      </c>
      <c r="E1556" s="110" t="s">
        <v>128</v>
      </c>
      <c r="F1556" s="110"/>
      <c r="G1556" s="111" t="s">
        <v>1442</v>
      </c>
    </row>
    <row r="1557" spans="2:7" x14ac:dyDescent="0.55000000000000004">
      <c r="B1557" s="141" t="s">
        <v>1750</v>
      </c>
      <c r="C1557" s="133" t="s">
        <v>1443</v>
      </c>
      <c r="D1557" s="110" t="s">
        <v>1439</v>
      </c>
      <c r="E1557" s="110" t="s">
        <v>128</v>
      </c>
      <c r="F1557" s="110"/>
      <c r="G1557" s="111" t="s">
        <v>1444</v>
      </c>
    </row>
    <row r="1558" spans="2:7" x14ac:dyDescent="0.55000000000000004">
      <c r="B1558" s="143" t="s">
        <v>1750</v>
      </c>
      <c r="C1558" s="135" t="s">
        <v>1445</v>
      </c>
      <c r="D1558" s="112" t="s">
        <v>1439</v>
      </c>
      <c r="E1558" s="112" t="s">
        <v>128</v>
      </c>
      <c r="F1558" s="112"/>
      <c r="G1558" s="113" t="s">
        <v>1446</v>
      </c>
    </row>
    <row r="1559" spans="2:7" x14ac:dyDescent="0.55000000000000004">
      <c r="B1559" s="144" t="s">
        <v>1751</v>
      </c>
      <c r="C1559" s="134" t="s">
        <v>1447</v>
      </c>
      <c r="D1559" s="108" t="s">
        <v>1448</v>
      </c>
      <c r="E1559" s="108" t="s">
        <v>128</v>
      </c>
      <c r="F1559" s="108"/>
      <c r="G1559" s="109" t="s">
        <v>1449</v>
      </c>
    </row>
    <row r="1560" spans="2:7" x14ac:dyDescent="0.55000000000000004">
      <c r="B1560" s="141" t="s">
        <v>1751</v>
      </c>
      <c r="C1560" s="133" t="s">
        <v>1450</v>
      </c>
      <c r="D1560" s="110" t="s">
        <v>1448</v>
      </c>
      <c r="E1560" s="110" t="s">
        <v>128</v>
      </c>
      <c r="F1560" s="110"/>
      <c r="G1560" s="111" t="s">
        <v>1451</v>
      </c>
    </row>
    <row r="1561" spans="2:7" x14ac:dyDescent="0.55000000000000004">
      <c r="B1561" s="141" t="s">
        <v>1751</v>
      </c>
      <c r="C1561" s="133" t="s">
        <v>1452</v>
      </c>
      <c r="D1561" s="110" t="s">
        <v>1448</v>
      </c>
      <c r="E1561" s="110" t="s">
        <v>128</v>
      </c>
      <c r="F1561" s="110"/>
      <c r="G1561" s="111" t="s">
        <v>1453</v>
      </c>
    </row>
    <row r="1562" spans="2:7" x14ac:dyDescent="0.55000000000000004">
      <c r="B1562" s="141" t="s">
        <v>1751</v>
      </c>
      <c r="C1562" s="133" t="s">
        <v>1454</v>
      </c>
      <c r="D1562" s="110" t="s">
        <v>1448</v>
      </c>
      <c r="E1562" s="110" t="s">
        <v>128</v>
      </c>
      <c r="F1562" s="110"/>
      <c r="G1562" s="111" t="s">
        <v>1455</v>
      </c>
    </row>
    <row r="1563" spans="2:7" x14ac:dyDescent="0.55000000000000004">
      <c r="B1563" s="141" t="s">
        <v>1751</v>
      </c>
      <c r="C1563" s="133" t="s">
        <v>1456</v>
      </c>
      <c r="D1563" s="110" t="s">
        <v>1448</v>
      </c>
      <c r="E1563" s="110" t="s">
        <v>128</v>
      </c>
      <c r="F1563" s="110"/>
      <c r="G1563" s="111" t="s">
        <v>1457</v>
      </c>
    </row>
    <row r="1564" spans="2:7" x14ac:dyDescent="0.55000000000000004">
      <c r="B1564" s="143" t="s">
        <v>1751</v>
      </c>
      <c r="C1564" s="135" t="s">
        <v>1458</v>
      </c>
      <c r="D1564" s="112" t="s">
        <v>1448</v>
      </c>
      <c r="E1564" s="112" t="s">
        <v>128</v>
      </c>
      <c r="F1564" s="112"/>
      <c r="G1564" s="113" t="s">
        <v>1459</v>
      </c>
    </row>
    <row r="1565" spans="2:7" x14ac:dyDescent="0.55000000000000004">
      <c r="B1565" s="144" t="s">
        <v>1752</v>
      </c>
      <c r="C1565" s="134" t="s">
        <v>1460</v>
      </c>
      <c r="D1565" s="108" t="s">
        <v>1461</v>
      </c>
      <c r="E1565" s="108" t="s">
        <v>128</v>
      </c>
      <c r="F1565" s="108"/>
      <c r="G1565" s="109" t="s">
        <v>1462</v>
      </c>
    </row>
    <row r="1566" spans="2:7" x14ac:dyDescent="0.55000000000000004">
      <c r="B1566" s="141" t="s">
        <v>1752</v>
      </c>
      <c r="C1566" s="133" t="s">
        <v>1463</v>
      </c>
      <c r="D1566" s="110" t="s">
        <v>1461</v>
      </c>
      <c r="E1566" s="110" t="s">
        <v>128</v>
      </c>
      <c r="F1566" s="110"/>
      <c r="G1566" s="111" t="s">
        <v>1464</v>
      </c>
    </row>
    <row r="1567" spans="2:7" x14ac:dyDescent="0.55000000000000004">
      <c r="B1567" s="141" t="s">
        <v>1752</v>
      </c>
      <c r="C1567" s="133" t="s">
        <v>1465</v>
      </c>
      <c r="D1567" s="110" t="s">
        <v>1461</v>
      </c>
      <c r="E1567" s="110" t="s">
        <v>128</v>
      </c>
      <c r="F1567" s="110"/>
      <c r="G1567" s="111" t="s">
        <v>1466</v>
      </c>
    </row>
    <row r="1568" spans="2:7" x14ac:dyDescent="0.55000000000000004">
      <c r="B1568" s="141" t="s">
        <v>1752</v>
      </c>
      <c r="C1568" s="133" t="s">
        <v>1467</v>
      </c>
      <c r="D1568" s="110" t="s">
        <v>1461</v>
      </c>
      <c r="E1568" s="110" t="s">
        <v>128</v>
      </c>
      <c r="F1568" s="110"/>
      <c r="G1568" s="111" t="s">
        <v>1468</v>
      </c>
    </row>
    <row r="1569" spans="2:7" x14ac:dyDescent="0.55000000000000004">
      <c r="B1569" s="141" t="s">
        <v>1752</v>
      </c>
      <c r="C1569" s="133" t="s">
        <v>1469</v>
      </c>
      <c r="D1569" s="110" t="s">
        <v>1461</v>
      </c>
      <c r="E1569" s="110" t="s">
        <v>128</v>
      </c>
      <c r="F1569" s="110"/>
      <c r="G1569" s="111" t="s">
        <v>1470</v>
      </c>
    </row>
    <row r="1570" spans="2:7" x14ac:dyDescent="0.55000000000000004">
      <c r="B1570" s="141" t="s">
        <v>1752</v>
      </c>
      <c r="C1570" s="133" t="s">
        <v>1471</v>
      </c>
      <c r="D1570" s="110" t="s">
        <v>1461</v>
      </c>
      <c r="E1570" s="110" t="s">
        <v>128</v>
      </c>
      <c r="F1570" s="110"/>
      <c r="G1570" s="111" t="s">
        <v>1472</v>
      </c>
    </row>
    <row r="1571" spans="2:7" x14ac:dyDescent="0.55000000000000004">
      <c r="B1571" s="141" t="s">
        <v>1752</v>
      </c>
      <c r="C1571" s="133" t="s">
        <v>1473</v>
      </c>
      <c r="D1571" s="110" t="s">
        <v>1461</v>
      </c>
      <c r="E1571" s="110" t="s">
        <v>128</v>
      </c>
      <c r="F1571" s="110"/>
      <c r="G1571" s="111" t="s">
        <v>1474</v>
      </c>
    </row>
    <row r="1572" spans="2:7" x14ac:dyDescent="0.55000000000000004">
      <c r="B1572" s="141" t="s">
        <v>1752</v>
      </c>
      <c r="C1572" s="133" t="s">
        <v>1475</v>
      </c>
      <c r="D1572" s="110" t="s">
        <v>1461</v>
      </c>
      <c r="E1572" s="110" t="s">
        <v>128</v>
      </c>
      <c r="F1572" s="110"/>
      <c r="G1572" s="111" t="s">
        <v>1476</v>
      </c>
    </row>
    <row r="1573" spans="2:7" x14ac:dyDescent="0.55000000000000004">
      <c r="B1573" s="141" t="s">
        <v>1752</v>
      </c>
      <c r="C1573" s="133" t="s">
        <v>1477</v>
      </c>
      <c r="D1573" s="110" t="s">
        <v>1461</v>
      </c>
      <c r="E1573" s="110" t="s">
        <v>128</v>
      </c>
      <c r="F1573" s="110"/>
      <c r="G1573" s="111" t="s">
        <v>1478</v>
      </c>
    </row>
    <row r="1574" spans="2:7" x14ac:dyDescent="0.55000000000000004">
      <c r="B1574" s="141" t="s">
        <v>1752</v>
      </c>
      <c r="C1574" s="133" t="s">
        <v>1479</v>
      </c>
      <c r="D1574" s="110" t="s">
        <v>1461</v>
      </c>
      <c r="E1574" s="110" t="s">
        <v>128</v>
      </c>
      <c r="F1574" s="110"/>
      <c r="G1574" s="111" t="s">
        <v>1480</v>
      </c>
    </row>
    <row r="1575" spans="2:7" x14ac:dyDescent="0.55000000000000004">
      <c r="B1575" s="141" t="s">
        <v>1752</v>
      </c>
      <c r="C1575" s="133" t="s">
        <v>1481</v>
      </c>
      <c r="D1575" s="110" t="s">
        <v>1461</v>
      </c>
      <c r="E1575" s="110" t="s">
        <v>128</v>
      </c>
      <c r="F1575" s="110"/>
      <c r="G1575" s="111" t="s">
        <v>1482</v>
      </c>
    </row>
    <row r="1576" spans="2:7" x14ac:dyDescent="0.55000000000000004">
      <c r="B1576" s="141" t="s">
        <v>1752</v>
      </c>
      <c r="C1576" s="133" t="s">
        <v>1483</v>
      </c>
      <c r="D1576" s="110" t="s">
        <v>1461</v>
      </c>
      <c r="E1576" s="110" t="s">
        <v>128</v>
      </c>
      <c r="F1576" s="110"/>
      <c r="G1576" s="111" t="s">
        <v>1484</v>
      </c>
    </row>
    <row r="1577" spans="2:7" x14ac:dyDescent="0.55000000000000004">
      <c r="B1577" s="141" t="s">
        <v>1752</v>
      </c>
      <c r="C1577" s="133" t="s">
        <v>1485</v>
      </c>
      <c r="D1577" s="110" t="s">
        <v>1461</v>
      </c>
      <c r="E1577" s="110" t="s">
        <v>128</v>
      </c>
      <c r="F1577" s="110"/>
      <c r="G1577" s="111" t="s">
        <v>1486</v>
      </c>
    </row>
    <row r="1578" spans="2:7" x14ac:dyDescent="0.55000000000000004">
      <c r="B1578" s="141" t="s">
        <v>1752</v>
      </c>
      <c r="C1578" s="133" t="s">
        <v>1487</v>
      </c>
      <c r="D1578" s="110" t="s">
        <v>1461</v>
      </c>
      <c r="E1578" s="110" t="s">
        <v>128</v>
      </c>
      <c r="F1578" s="110"/>
      <c r="G1578" s="111" t="s">
        <v>1488</v>
      </c>
    </row>
    <row r="1579" spans="2:7" x14ac:dyDescent="0.55000000000000004">
      <c r="B1579" s="141" t="s">
        <v>1752</v>
      </c>
      <c r="C1579" s="133" t="s">
        <v>1489</v>
      </c>
      <c r="D1579" s="110" t="s">
        <v>1461</v>
      </c>
      <c r="E1579" s="110" t="s">
        <v>128</v>
      </c>
      <c r="F1579" s="110"/>
      <c r="G1579" s="111" t="s">
        <v>1490</v>
      </c>
    </row>
    <row r="1580" spans="2:7" x14ac:dyDescent="0.55000000000000004">
      <c r="B1580" s="141" t="s">
        <v>1752</v>
      </c>
      <c r="C1580" s="133" t="s">
        <v>1491</v>
      </c>
      <c r="D1580" s="110" t="s">
        <v>1461</v>
      </c>
      <c r="E1580" s="110" t="s">
        <v>128</v>
      </c>
      <c r="F1580" s="110"/>
      <c r="G1580" s="111" t="s">
        <v>1492</v>
      </c>
    </row>
    <row r="1581" spans="2:7" x14ac:dyDescent="0.55000000000000004">
      <c r="B1581" s="141" t="s">
        <v>1752</v>
      </c>
      <c r="C1581" s="133" t="s">
        <v>1493</v>
      </c>
      <c r="D1581" s="110" t="s">
        <v>1461</v>
      </c>
      <c r="E1581" s="110" t="s">
        <v>128</v>
      </c>
      <c r="F1581" s="110"/>
      <c r="G1581" s="111" t="s">
        <v>1494</v>
      </c>
    </row>
    <row r="1582" spans="2:7" x14ac:dyDescent="0.55000000000000004">
      <c r="B1582" s="143" t="s">
        <v>1752</v>
      </c>
      <c r="C1582" s="135" t="s">
        <v>1495</v>
      </c>
      <c r="D1582" s="112" t="s">
        <v>1461</v>
      </c>
      <c r="E1582" s="112" t="s">
        <v>128</v>
      </c>
      <c r="F1582" s="112"/>
      <c r="G1582" s="113" t="s">
        <v>1496</v>
      </c>
    </row>
    <row r="1583" spans="2:7" x14ac:dyDescent="0.55000000000000004">
      <c r="B1583" s="144" t="s">
        <v>1753</v>
      </c>
      <c r="C1583" s="134" t="s">
        <v>1497</v>
      </c>
      <c r="D1583" s="108" t="s">
        <v>1439</v>
      </c>
      <c r="E1583" s="108" t="s">
        <v>128</v>
      </c>
      <c r="F1583" s="108"/>
      <c r="G1583" s="109" t="s">
        <v>1498</v>
      </c>
    </row>
    <row r="1584" spans="2:7" x14ac:dyDescent="0.55000000000000004">
      <c r="B1584" s="141" t="s">
        <v>1753</v>
      </c>
      <c r="C1584" s="133" t="s">
        <v>1499</v>
      </c>
      <c r="D1584" s="110" t="s">
        <v>1439</v>
      </c>
      <c r="E1584" s="110" t="s">
        <v>128</v>
      </c>
      <c r="F1584" s="110"/>
      <c r="G1584" s="111" t="s">
        <v>1500</v>
      </c>
    </row>
    <row r="1585" spans="2:7" x14ac:dyDescent="0.55000000000000004">
      <c r="B1585" s="141" t="s">
        <v>1753</v>
      </c>
      <c r="C1585" s="133" t="s">
        <v>1501</v>
      </c>
      <c r="D1585" s="110" t="s">
        <v>1439</v>
      </c>
      <c r="E1585" s="110" t="s">
        <v>128</v>
      </c>
      <c r="F1585" s="110"/>
      <c r="G1585" s="111" t="s">
        <v>1502</v>
      </c>
    </row>
    <row r="1586" spans="2:7" x14ac:dyDescent="0.55000000000000004">
      <c r="B1586" s="141" t="s">
        <v>1753</v>
      </c>
      <c r="C1586" s="133" t="s">
        <v>1503</v>
      </c>
      <c r="D1586" s="110" t="s">
        <v>1439</v>
      </c>
      <c r="E1586" s="110" t="s">
        <v>128</v>
      </c>
      <c r="F1586" s="110"/>
      <c r="G1586" s="111" t="s">
        <v>1504</v>
      </c>
    </row>
    <row r="1587" spans="2:7" x14ac:dyDescent="0.55000000000000004">
      <c r="B1587" s="141" t="s">
        <v>1753</v>
      </c>
      <c r="C1587" s="133" t="s">
        <v>1505</v>
      </c>
      <c r="D1587" s="110" t="s">
        <v>1439</v>
      </c>
      <c r="E1587" s="110" t="s">
        <v>128</v>
      </c>
      <c r="F1587" s="110"/>
      <c r="G1587" s="111" t="s">
        <v>1506</v>
      </c>
    </row>
    <row r="1588" spans="2:7" x14ac:dyDescent="0.55000000000000004">
      <c r="B1588" s="141" t="s">
        <v>1753</v>
      </c>
      <c r="C1588" s="133" t="s">
        <v>1507</v>
      </c>
      <c r="D1588" s="110" t="s">
        <v>1439</v>
      </c>
      <c r="E1588" s="110" t="s">
        <v>128</v>
      </c>
      <c r="F1588" s="110"/>
      <c r="G1588" s="111" t="s">
        <v>1508</v>
      </c>
    </row>
    <row r="1589" spans="2:7" x14ac:dyDescent="0.55000000000000004">
      <c r="B1589" s="141" t="s">
        <v>1753</v>
      </c>
      <c r="C1589" s="133" t="s">
        <v>1509</v>
      </c>
      <c r="D1589" s="110" t="s">
        <v>1439</v>
      </c>
      <c r="E1589" s="110" t="s">
        <v>128</v>
      </c>
      <c r="F1589" s="110"/>
      <c r="G1589" s="111" t="s">
        <v>1510</v>
      </c>
    </row>
    <row r="1590" spans="2:7" x14ac:dyDescent="0.55000000000000004">
      <c r="B1590" s="141" t="s">
        <v>1753</v>
      </c>
      <c r="C1590" s="133" t="s">
        <v>1511</v>
      </c>
      <c r="D1590" s="110" t="s">
        <v>1439</v>
      </c>
      <c r="E1590" s="110" t="s">
        <v>128</v>
      </c>
      <c r="F1590" s="110"/>
      <c r="G1590" s="111" t="s">
        <v>1512</v>
      </c>
    </row>
    <row r="1591" spans="2:7" x14ac:dyDescent="0.55000000000000004">
      <c r="B1591" s="143" t="s">
        <v>1753</v>
      </c>
      <c r="C1591" s="135" t="s">
        <v>1513</v>
      </c>
      <c r="D1591" s="112" t="s">
        <v>1439</v>
      </c>
      <c r="E1591" s="112" t="s">
        <v>128</v>
      </c>
      <c r="F1591" s="112"/>
      <c r="G1591" s="113" t="s">
        <v>1514</v>
      </c>
    </row>
    <row r="1592" spans="2:7" x14ac:dyDescent="0.55000000000000004">
      <c r="B1592" s="141" t="s">
        <v>1754</v>
      </c>
      <c r="C1592" s="134" t="s">
        <v>1515</v>
      </c>
      <c r="D1592" s="108" t="s">
        <v>638</v>
      </c>
      <c r="E1592" s="108" t="s">
        <v>128</v>
      </c>
      <c r="F1592" s="108"/>
      <c r="G1592" s="109" t="s">
        <v>1133</v>
      </c>
    </row>
    <row r="1593" spans="2:7" x14ac:dyDescent="0.55000000000000004">
      <c r="B1593" s="141" t="s">
        <v>1754</v>
      </c>
      <c r="C1593" s="133" t="s">
        <v>1516</v>
      </c>
      <c r="D1593" s="110" t="s">
        <v>638</v>
      </c>
      <c r="E1593" s="110" t="s">
        <v>128</v>
      </c>
      <c r="F1593" s="110"/>
      <c r="G1593" s="111" t="s">
        <v>1137</v>
      </c>
    </row>
    <row r="1594" spans="2:7" x14ac:dyDescent="0.55000000000000004">
      <c r="B1594" s="141" t="s">
        <v>1754</v>
      </c>
      <c r="C1594" s="133" t="s">
        <v>1517</v>
      </c>
      <c r="D1594" s="110" t="s">
        <v>638</v>
      </c>
      <c r="E1594" s="110" t="s">
        <v>128</v>
      </c>
      <c r="F1594" s="110"/>
      <c r="G1594" s="111" t="s">
        <v>1518</v>
      </c>
    </row>
    <row r="1595" spans="2:7" x14ac:dyDescent="0.55000000000000004">
      <c r="B1595" s="141" t="s">
        <v>1754</v>
      </c>
      <c r="C1595" s="133" t="s">
        <v>1519</v>
      </c>
      <c r="D1595" s="110" t="s">
        <v>638</v>
      </c>
      <c r="E1595" s="110" t="s">
        <v>128</v>
      </c>
      <c r="F1595" s="110"/>
      <c r="G1595" s="111" t="s">
        <v>1520</v>
      </c>
    </row>
    <row r="1596" spans="2:7" x14ac:dyDescent="0.55000000000000004">
      <c r="B1596" s="141" t="s">
        <v>1754</v>
      </c>
      <c r="C1596" s="133" t="s">
        <v>1521</v>
      </c>
      <c r="D1596" s="110" t="s">
        <v>638</v>
      </c>
      <c r="E1596" s="110" t="s">
        <v>128</v>
      </c>
      <c r="F1596" s="110"/>
      <c r="G1596" s="111" t="s">
        <v>1522</v>
      </c>
    </row>
    <row r="1597" spans="2:7" x14ac:dyDescent="0.55000000000000004">
      <c r="B1597" s="141" t="s">
        <v>1754</v>
      </c>
      <c r="C1597" s="133" t="s">
        <v>1523</v>
      </c>
      <c r="D1597" s="110" t="s">
        <v>638</v>
      </c>
      <c r="E1597" s="110" t="s">
        <v>128</v>
      </c>
      <c r="F1597" s="110"/>
      <c r="G1597" s="111" t="s">
        <v>1100</v>
      </c>
    </row>
    <row r="1598" spans="2:7" x14ac:dyDescent="0.55000000000000004">
      <c r="B1598" s="141" t="s">
        <v>1754</v>
      </c>
      <c r="C1598" s="133" t="s">
        <v>1524</v>
      </c>
      <c r="D1598" s="110" t="s">
        <v>638</v>
      </c>
      <c r="E1598" s="110" t="s">
        <v>128</v>
      </c>
      <c r="F1598" s="110"/>
      <c r="G1598" s="111" t="s">
        <v>1525</v>
      </c>
    </row>
    <row r="1599" spans="2:7" x14ac:dyDescent="0.55000000000000004">
      <c r="B1599" s="141" t="s">
        <v>1754</v>
      </c>
      <c r="C1599" s="133" t="s">
        <v>1526</v>
      </c>
      <c r="D1599" s="110" t="s">
        <v>638</v>
      </c>
      <c r="E1599" s="110" t="s">
        <v>128</v>
      </c>
      <c r="F1599" s="110"/>
      <c r="G1599" s="111" t="s">
        <v>1527</v>
      </c>
    </row>
    <row r="1600" spans="2:7" x14ac:dyDescent="0.55000000000000004">
      <c r="B1600" s="141" t="s">
        <v>1754</v>
      </c>
      <c r="C1600" s="133" t="s">
        <v>1528</v>
      </c>
      <c r="D1600" s="110" t="s">
        <v>638</v>
      </c>
      <c r="E1600" s="110" t="s">
        <v>128</v>
      </c>
      <c r="F1600" s="110"/>
      <c r="G1600" s="111" t="s">
        <v>1106</v>
      </c>
    </row>
    <row r="1601" spans="2:7" x14ac:dyDescent="0.55000000000000004">
      <c r="B1601" s="141" t="s">
        <v>1754</v>
      </c>
      <c r="C1601" s="133" t="s">
        <v>1529</v>
      </c>
      <c r="D1601" s="110" t="s">
        <v>638</v>
      </c>
      <c r="E1601" s="110" t="s">
        <v>128</v>
      </c>
      <c r="F1601" s="110"/>
      <c r="G1601" s="111" t="s">
        <v>1530</v>
      </c>
    </row>
    <row r="1602" spans="2:7" x14ac:dyDescent="0.55000000000000004">
      <c r="B1602" s="141" t="s">
        <v>1754</v>
      </c>
      <c r="C1602" s="133" t="s">
        <v>1531</v>
      </c>
      <c r="D1602" s="110" t="s">
        <v>638</v>
      </c>
      <c r="E1602" s="110" t="s">
        <v>128</v>
      </c>
      <c r="F1602" s="110"/>
      <c r="G1602" s="111" t="s">
        <v>1532</v>
      </c>
    </row>
    <row r="1603" spans="2:7" x14ac:dyDescent="0.55000000000000004">
      <c r="B1603" s="141" t="s">
        <v>1754</v>
      </c>
      <c r="C1603" s="133" t="s">
        <v>1533</v>
      </c>
      <c r="D1603" s="110" t="s">
        <v>638</v>
      </c>
      <c r="E1603" s="110" t="s">
        <v>128</v>
      </c>
      <c r="F1603" s="110"/>
      <c r="G1603" s="111" t="s">
        <v>1534</v>
      </c>
    </row>
    <row r="1604" spans="2:7" x14ac:dyDescent="0.55000000000000004">
      <c r="B1604" s="141" t="s">
        <v>1754</v>
      </c>
      <c r="C1604" s="133" t="s">
        <v>1535</v>
      </c>
      <c r="D1604" s="110" t="s">
        <v>638</v>
      </c>
      <c r="E1604" s="110" t="s">
        <v>128</v>
      </c>
      <c r="F1604" s="110"/>
      <c r="G1604" s="111" t="s">
        <v>1122</v>
      </c>
    </row>
    <row r="1605" spans="2:7" x14ac:dyDescent="0.55000000000000004">
      <c r="B1605" s="141" t="s">
        <v>1754</v>
      </c>
      <c r="C1605" s="133" t="s">
        <v>1536</v>
      </c>
      <c r="D1605" s="110" t="s">
        <v>638</v>
      </c>
      <c r="E1605" s="110" t="s">
        <v>128</v>
      </c>
      <c r="F1605" s="110"/>
      <c r="G1605" s="111" t="s">
        <v>1082</v>
      </c>
    </row>
    <row r="1606" spans="2:7" x14ac:dyDescent="0.55000000000000004">
      <c r="B1606" s="141" t="s">
        <v>1754</v>
      </c>
      <c r="C1606" s="133" t="s">
        <v>1537</v>
      </c>
      <c r="D1606" s="110" t="s">
        <v>638</v>
      </c>
      <c r="E1606" s="110" t="s">
        <v>128</v>
      </c>
      <c r="F1606" s="110"/>
      <c r="G1606" s="111" t="s">
        <v>1538</v>
      </c>
    </row>
    <row r="1607" spans="2:7" x14ac:dyDescent="0.55000000000000004">
      <c r="B1607" s="141" t="s">
        <v>1754</v>
      </c>
      <c r="C1607" s="133" t="s">
        <v>1539</v>
      </c>
      <c r="D1607" s="110" t="s">
        <v>638</v>
      </c>
      <c r="E1607" s="110" t="s">
        <v>128</v>
      </c>
      <c r="F1607" s="110"/>
      <c r="G1607" s="111" t="s">
        <v>1540</v>
      </c>
    </row>
    <row r="1608" spans="2:7" x14ac:dyDescent="0.55000000000000004">
      <c r="B1608" s="141" t="s">
        <v>1754</v>
      </c>
      <c r="C1608" s="133" t="s">
        <v>1541</v>
      </c>
      <c r="D1608" s="110" t="s">
        <v>638</v>
      </c>
      <c r="E1608" s="110" t="s">
        <v>128</v>
      </c>
      <c r="F1608" s="110"/>
      <c r="G1608" s="111" t="s">
        <v>1542</v>
      </c>
    </row>
    <row r="1609" spans="2:7" x14ac:dyDescent="0.55000000000000004">
      <c r="B1609" s="141" t="s">
        <v>1754</v>
      </c>
      <c r="C1609" s="133" t="s">
        <v>1543</v>
      </c>
      <c r="D1609" s="110" t="s">
        <v>638</v>
      </c>
      <c r="E1609" s="110" t="s">
        <v>128</v>
      </c>
      <c r="F1609" s="110"/>
      <c r="G1609" s="111" t="s">
        <v>1544</v>
      </c>
    </row>
    <row r="1610" spans="2:7" x14ac:dyDescent="0.55000000000000004">
      <c r="B1610" s="141" t="s">
        <v>1754</v>
      </c>
      <c r="C1610" s="133" t="s">
        <v>1545</v>
      </c>
      <c r="D1610" s="110" t="s">
        <v>638</v>
      </c>
      <c r="E1610" s="110" t="s">
        <v>128</v>
      </c>
      <c r="F1610" s="110"/>
      <c r="G1610" s="111" t="s">
        <v>1084</v>
      </c>
    </row>
    <row r="1611" spans="2:7" x14ac:dyDescent="0.55000000000000004">
      <c r="B1611" s="141" t="s">
        <v>1754</v>
      </c>
      <c r="C1611" s="133" t="s">
        <v>1546</v>
      </c>
      <c r="D1611" s="110" t="s">
        <v>638</v>
      </c>
      <c r="E1611" s="110" t="s">
        <v>128</v>
      </c>
      <c r="F1611" s="110"/>
      <c r="G1611" s="111" t="s">
        <v>1547</v>
      </c>
    </row>
    <row r="1612" spans="2:7" x14ac:dyDescent="0.55000000000000004">
      <c r="B1612" s="141" t="s">
        <v>1754</v>
      </c>
      <c r="C1612" s="133" t="s">
        <v>1548</v>
      </c>
      <c r="D1612" s="110" t="s">
        <v>638</v>
      </c>
      <c r="E1612" s="110" t="s">
        <v>128</v>
      </c>
      <c r="F1612" s="110"/>
      <c r="G1612" s="111" t="s">
        <v>1086</v>
      </c>
    </row>
    <row r="1613" spans="2:7" x14ac:dyDescent="0.55000000000000004">
      <c r="B1613" s="141" t="s">
        <v>1754</v>
      </c>
      <c r="C1613" s="133" t="s">
        <v>1549</v>
      </c>
      <c r="D1613" s="110" t="s">
        <v>638</v>
      </c>
      <c r="E1613" s="110" t="s">
        <v>128</v>
      </c>
      <c r="F1613" s="110"/>
      <c r="G1613" s="111" t="s">
        <v>1088</v>
      </c>
    </row>
    <row r="1614" spans="2:7" x14ac:dyDescent="0.55000000000000004">
      <c r="B1614" s="143" t="s">
        <v>1754</v>
      </c>
      <c r="C1614" s="135" t="s">
        <v>1550</v>
      </c>
      <c r="D1614" s="112" t="s">
        <v>638</v>
      </c>
      <c r="E1614" s="112" t="s">
        <v>128</v>
      </c>
      <c r="F1614" s="112"/>
      <c r="G1614" s="113" t="s">
        <v>1090</v>
      </c>
    </row>
    <row r="1615" spans="2:7" x14ac:dyDescent="0.55000000000000004">
      <c r="B1615" s="141" t="s">
        <v>1754</v>
      </c>
      <c r="C1615" s="133" t="s">
        <v>1551</v>
      </c>
      <c r="D1615" s="110" t="s">
        <v>994</v>
      </c>
      <c r="E1615" s="110" t="s">
        <v>128</v>
      </c>
      <c r="F1615" s="110"/>
      <c r="G1615" s="111" t="s">
        <v>1133</v>
      </c>
    </row>
    <row r="1616" spans="2:7" x14ac:dyDescent="0.55000000000000004">
      <c r="B1616" s="141" t="s">
        <v>1754</v>
      </c>
      <c r="C1616" s="133" t="s">
        <v>1552</v>
      </c>
      <c r="D1616" s="110" t="s">
        <v>994</v>
      </c>
      <c r="E1616" s="110" t="s">
        <v>128</v>
      </c>
      <c r="F1616" s="110"/>
      <c r="G1616" s="111" t="s">
        <v>1137</v>
      </c>
    </row>
    <row r="1617" spans="2:7" x14ac:dyDescent="0.55000000000000004">
      <c r="B1617" s="141" t="s">
        <v>1754</v>
      </c>
      <c r="C1617" s="133" t="s">
        <v>1553</v>
      </c>
      <c r="D1617" s="110" t="s">
        <v>994</v>
      </c>
      <c r="E1617" s="110" t="s">
        <v>128</v>
      </c>
      <c r="F1617" s="110"/>
      <c r="G1617" s="111" t="s">
        <v>1518</v>
      </c>
    </row>
    <row r="1618" spans="2:7" x14ac:dyDescent="0.55000000000000004">
      <c r="B1618" s="141" t="s">
        <v>1754</v>
      </c>
      <c r="C1618" s="133" t="s">
        <v>1554</v>
      </c>
      <c r="D1618" s="110" t="s">
        <v>994</v>
      </c>
      <c r="E1618" s="110" t="s">
        <v>128</v>
      </c>
      <c r="F1618" s="110"/>
      <c r="G1618" s="111" t="s">
        <v>1520</v>
      </c>
    </row>
    <row r="1619" spans="2:7" x14ac:dyDescent="0.55000000000000004">
      <c r="B1619" s="141" t="s">
        <v>1754</v>
      </c>
      <c r="C1619" s="133" t="s">
        <v>1555</v>
      </c>
      <c r="D1619" s="110" t="s">
        <v>994</v>
      </c>
      <c r="E1619" s="110" t="s">
        <v>128</v>
      </c>
      <c r="F1619" s="110"/>
      <c r="G1619" s="111" t="s">
        <v>1522</v>
      </c>
    </row>
    <row r="1620" spans="2:7" x14ac:dyDescent="0.55000000000000004">
      <c r="B1620" s="141" t="s">
        <v>1754</v>
      </c>
      <c r="C1620" s="133" t="s">
        <v>1556</v>
      </c>
      <c r="D1620" s="110" t="s">
        <v>994</v>
      </c>
      <c r="E1620" s="110" t="s">
        <v>128</v>
      </c>
      <c r="F1620" s="110"/>
      <c r="G1620" s="111" t="s">
        <v>1100</v>
      </c>
    </row>
    <row r="1621" spans="2:7" x14ac:dyDescent="0.55000000000000004">
      <c r="B1621" s="141" t="s">
        <v>1754</v>
      </c>
      <c r="C1621" s="133" t="s">
        <v>1557</v>
      </c>
      <c r="D1621" s="110" t="s">
        <v>994</v>
      </c>
      <c r="E1621" s="110" t="s">
        <v>128</v>
      </c>
      <c r="F1621" s="110"/>
      <c r="G1621" s="111" t="s">
        <v>1525</v>
      </c>
    </row>
    <row r="1622" spans="2:7" x14ac:dyDescent="0.55000000000000004">
      <c r="B1622" s="141" t="s">
        <v>1754</v>
      </c>
      <c r="C1622" s="133" t="s">
        <v>1558</v>
      </c>
      <c r="D1622" s="110" t="s">
        <v>994</v>
      </c>
      <c r="E1622" s="110" t="s">
        <v>128</v>
      </c>
      <c r="F1622" s="110"/>
      <c r="G1622" s="111" t="s">
        <v>1527</v>
      </c>
    </row>
    <row r="1623" spans="2:7" x14ac:dyDescent="0.55000000000000004">
      <c r="B1623" s="141" t="s">
        <v>1754</v>
      </c>
      <c r="C1623" s="133" t="s">
        <v>1559</v>
      </c>
      <c r="D1623" s="110" t="s">
        <v>994</v>
      </c>
      <c r="E1623" s="110" t="s">
        <v>128</v>
      </c>
      <c r="F1623" s="110"/>
      <c r="G1623" s="111" t="s">
        <v>1106</v>
      </c>
    </row>
    <row r="1624" spans="2:7" x14ac:dyDescent="0.55000000000000004">
      <c r="B1624" s="141" t="s">
        <v>1754</v>
      </c>
      <c r="C1624" s="133" t="s">
        <v>1560</v>
      </c>
      <c r="D1624" s="110" t="s">
        <v>994</v>
      </c>
      <c r="E1624" s="110" t="s">
        <v>128</v>
      </c>
      <c r="F1624" s="110"/>
      <c r="G1624" s="111" t="s">
        <v>1530</v>
      </c>
    </row>
    <row r="1625" spans="2:7" x14ac:dyDescent="0.55000000000000004">
      <c r="B1625" s="141" t="s">
        <v>1754</v>
      </c>
      <c r="C1625" s="133" t="s">
        <v>1561</v>
      </c>
      <c r="D1625" s="110" t="s">
        <v>994</v>
      </c>
      <c r="E1625" s="110" t="s">
        <v>128</v>
      </c>
      <c r="F1625" s="110"/>
      <c r="G1625" s="111" t="s">
        <v>1532</v>
      </c>
    </row>
    <row r="1626" spans="2:7" x14ac:dyDescent="0.55000000000000004">
      <c r="B1626" s="141" t="s">
        <v>1754</v>
      </c>
      <c r="C1626" s="133" t="s">
        <v>1562</v>
      </c>
      <c r="D1626" s="110" t="s">
        <v>994</v>
      </c>
      <c r="E1626" s="110" t="s">
        <v>128</v>
      </c>
      <c r="F1626" s="110"/>
      <c r="G1626" s="111" t="s">
        <v>1534</v>
      </c>
    </row>
    <row r="1627" spans="2:7" x14ac:dyDescent="0.55000000000000004">
      <c r="B1627" s="141" t="s">
        <v>1754</v>
      </c>
      <c r="C1627" s="133" t="s">
        <v>1563</v>
      </c>
      <c r="D1627" s="110" t="s">
        <v>994</v>
      </c>
      <c r="E1627" s="110" t="s">
        <v>128</v>
      </c>
      <c r="F1627" s="110"/>
      <c r="G1627" s="111" t="s">
        <v>1122</v>
      </c>
    </row>
    <row r="1628" spans="2:7" x14ac:dyDescent="0.55000000000000004">
      <c r="B1628" s="141" t="s">
        <v>1754</v>
      </c>
      <c r="C1628" s="133" t="s">
        <v>1564</v>
      </c>
      <c r="D1628" s="110" t="s">
        <v>994</v>
      </c>
      <c r="E1628" s="110" t="s">
        <v>128</v>
      </c>
      <c r="F1628" s="110"/>
      <c r="G1628" s="111" t="s">
        <v>1082</v>
      </c>
    </row>
    <row r="1629" spans="2:7" x14ac:dyDescent="0.55000000000000004">
      <c r="B1629" s="141" t="s">
        <v>1754</v>
      </c>
      <c r="C1629" s="133" t="s">
        <v>1565</v>
      </c>
      <c r="D1629" s="110" t="s">
        <v>994</v>
      </c>
      <c r="E1629" s="110" t="s">
        <v>128</v>
      </c>
      <c r="F1629" s="110"/>
      <c r="G1629" s="111" t="s">
        <v>1538</v>
      </c>
    </row>
    <row r="1630" spans="2:7" x14ac:dyDescent="0.55000000000000004">
      <c r="B1630" s="141" t="s">
        <v>1754</v>
      </c>
      <c r="C1630" s="133" t="s">
        <v>1566</v>
      </c>
      <c r="D1630" s="110" t="s">
        <v>994</v>
      </c>
      <c r="E1630" s="110" t="s">
        <v>128</v>
      </c>
      <c r="F1630" s="110"/>
      <c r="G1630" s="111" t="s">
        <v>1540</v>
      </c>
    </row>
    <row r="1631" spans="2:7" x14ac:dyDescent="0.55000000000000004">
      <c r="B1631" s="141" t="s">
        <v>1754</v>
      </c>
      <c r="C1631" s="133" t="s">
        <v>1567</v>
      </c>
      <c r="D1631" s="110" t="s">
        <v>994</v>
      </c>
      <c r="E1631" s="110" t="s">
        <v>128</v>
      </c>
      <c r="F1631" s="110"/>
      <c r="G1631" s="111" t="s">
        <v>1542</v>
      </c>
    </row>
    <row r="1632" spans="2:7" x14ac:dyDescent="0.55000000000000004">
      <c r="B1632" s="141" t="s">
        <v>1754</v>
      </c>
      <c r="C1632" s="133" t="s">
        <v>1568</v>
      </c>
      <c r="D1632" s="110" t="s">
        <v>994</v>
      </c>
      <c r="E1632" s="110" t="s">
        <v>128</v>
      </c>
      <c r="F1632" s="110"/>
      <c r="G1632" s="111" t="s">
        <v>1544</v>
      </c>
    </row>
    <row r="1633" spans="2:7" x14ac:dyDescent="0.55000000000000004">
      <c r="B1633" s="141" t="s">
        <v>1754</v>
      </c>
      <c r="C1633" s="133" t="s">
        <v>1569</v>
      </c>
      <c r="D1633" s="110" t="s">
        <v>994</v>
      </c>
      <c r="E1633" s="110" t="s">
        <v>128</v>
      </c>
      <c r="F1633" s="110"/>
      <c r="G1633" s="111" t="s">
        <v>1084</v>
      </c>
    </row>
    <row r="1634" spans="2:7" x14ac:dyDescent="0.55000000000000004">
      <c r="B1634" s="141" t="s">
        <v>1754</v>
      </c>
      <c r="C1634" s="133" t="s">
        <v>1570</v>
      </c>
      <c r="D1634" s="110" t="s">
        <v>994</v>
      </c>
      <c r="E1634" s="110" t="s">
        <v>128</v>
      </c>
      <c r="F1634" s="110"/>
      <c r="G1634" s="111" t="s">
        <v>1547</v>
      </c>
    </row>
    <row r="1635" spans="2:7" x14ac:dyDescent="0.55000000000000004">
      <c r="B1635" s="141" t="s">
        <v>1754</v>
      </c>
      <c r="C1635" s="133" t="s">
        <v>1571</v>
      </c>
      <c r="D1635" s="110" t="s">
        <v>994</v>
      </c>
      <c r="E1635" s="110" t="s">
        <v>128</v>
      </c>
      <c r="F1635" s="110"/>
      <c r="G1635" s="111" t="s">
        <v>1086</v>
      </c>
    </row>
    <row r="1636" spans="2:7" x14ac:dyDescent="0.55000000000000004">
      <c r="B1636" s="141" t="s">
        <v>1754</v>
      </c>
      <c r="C1636" s="133" t="s">
        <v>1572</v>
      </c>
      <c r="D1636" s="110" t="s">
        <v>994</v>
      </c>
      <c r="E1636" s="110" t="s">
        <v>128</v>
      </c>
      <c r="F1636" s="110"/>
      <c r="G1636" s="111" t="s">
        <v>1088</v>
      </c>
    </row>
    <row r="1637" spans="2:7" x14ac:dyDescent="0.55000000000000004">
      <c r="B1637" s="141" t="s">
        <v>1754</v>
      </c>
      <c r="C1637" s="133" t="s">
        <v>1781</v>
      </c>
      <c r="D1637" s="110" t="s">
        <v>994</v>
      </c>
      <c r="E1637" s="110" t="s">
        <v>128</v>
      </c>
      <c r="F1637" s="110"/>
      <c r="G1637" s="111" t="s">
        <v>1782</v>
      </c>
    </row>
    <row r="1638" spans="2:7" x14ac:dyDescent="0.55000000000000004">
      <c r="B1638" s="143" t="s">
        <v>1754</v>
      </c>
      <c r="C1638" s="135" t="s">
        <v>1573</v>
      </c>
      <c r="D1638" s="112" t="s">
        <v>1574</v>
      </c>
      <c r="E1638" s="112" t="s">
        <v>128</v>
      </c>
      <c r="F1638" s="112"/>
      <c r="G1638" s="113" t="s">
        <v>1090</v>
      </c>
    </row>
    <row r="1639" spans="2:7" x14ac:dyDescent="0.55000000000000004">
      <c r="B1639" s="141" t="s">
        <v>1756</v>
      </c>
      <c r="C1639" s="134" t="s">
        <v>1575</v>
      </c>
      <c r="D1639" s="108" t="s">
        <v>739</v>
      </c>
      <c r="E1639" s="108" t="s">
        <v>128</v>
      </c>
      <c r="F1639" s="108"/>
      <c r="G1639" s="109" t="s">
        <v>1576</v>
      </c>
    </row>
    <row r="1640" spans="2:7" x14ac:dyDescent="0.55000000000000004">
      <c r="B1640" s="141" t="s">
        <v>1756</v>
      </c>
      <c r="C1640" s="133" t="s">
        <v>1577</v>
      </c>
      <c r="D1640" s="110" t="s">
        <v>739</v>
      </c>
      <c r="E1640" s="110" t="s">
        <v>128</v>
      </c>
      <c r="F1640" s="110"/>
      <c r="G1640" s="111" t="s">
        <v>1578</v>
      </c>
    </row>
    <row r="1641" spans="2:7" x14ac:dyDescent="0.55000000000000004">
      <c r="B1641" s="141" t="s">
        <v>1756</v>
      </c>
      <c r="C1641" s="133" t="s">
        <v>1579</v>
      </c>
      <c r="D1641" s="110" t="s">
        <v>739</v>
      </c>
      <c r="E1641" s="110" t="s">
        <v>128</v>
      </c>
      <c r="F1641" s="110"/>
      <c r="G1641" s="111" t="s">
        <v>1580</v>
      </c>
    </row>
    <row r="1642" spans="2:7" x14ac:dyDescent="0.55000000000000004">
      <c r="B1642" s="141" t="s">
        <v>1756</v>
      </c>
      <c r="C1642" s="133" t="s">
        <v>1581</v>
      </c>
      <c r="D1642" s="110" t="s">
        <v>739</v>
      </c>
      <c r="E1642" s="110" t="s">
        <v>128</v>
      </c>
      <c r="F1642" s="110"/>
      <c r="G1642" s="111" t="s">
        <v>1582</v>
      </c>
    </row>
    <row r="1643" spans="2:7" x14ac:dyDescent="0.55000000000000004">
      <c r="B1643" s="141" t="s">
        <v>1756</v>
      </c>
      <c r="C1643" s="133" t="s">
        <v>1583</v>
      </c>
      <c r="D1643" s="110" t="s">
        <v>739</v>
      </c>
      <c r="E1643" s="110" t="s">
        <v>128</v>
      </c>
      <c r="F1643" s="110"/>
      <c r="G1643" s="111" t="s">
        <v>1584</v>
      </c>
    </row>
    <row r="1644" spans="2:7" x14ac:dyDescent="0.55000000000000004">
      <c r="B1644" s="141" t="s">
        <v>1756</v>
      </c>
      <c r="C1644" s="133" t="s">
        <v>1585</v>
      </c>
      <c r="D1644" s="110" t="s">
        <v>739</v>
      </c>
      <c r="E1644" s="110" t="s">
        <v>128</v>
      </c>
      <c r="F1644" s="110"/>
      <c r="G1644" s="111" t="s">
        <v>1586</v>
      </c>
    </row>
    <row r="1645" spans="2:7" x14ac:dyDescent="0.55000000000000004">
      <c r="B1645" s="141" t="s">
        <v>1756</v>
      </c>
      <c r="C1645" s="133" t="s">
        <v>1587</v>
      </c>
      <c r="D1645" s="110" t="s">
        <v>739</v>
      </c>
      <c r="E1645" s="110" t="s">
        <v>128</v>
      </c>
      <c r="F1645" s="110"/>
      <c r="G1645" s="111" t="s">
        <v>1588</v>
      </c>
    </row>
    <row r="1646" spans="2:7" x14ac:dyDescent="0.55000000000000004">
      <c r="B1646" s="141" t="s">
        <v>1756</v>
      </c>
      <c r="C1646" s="133" t="s">
        <v>1589</v>
      </c>
      <c r="D1646" s="110" t="s">
        <v>739</v>
      </c>
      <c r="E1646" s="110" t="s">
        <v>128</v>
      </c>
      <c r="F1646" s="110"/>
      <c r="G1646" s="111" t="s">
        <v>1590</v>
      </c>
    </row>
    <row r="1647" spans="2:7" x14ac:dyDescent="0.55000000000000004">
      <c r="B1647" s="141" t="s">
        <v>1756</v>
      </c>
      <c r="C1647" s="133" t="s">
        <v>1591</v>
      </c>
      <c r="D1647" s="110" t="s">
        <v>739</v>
      </c>
      <c r="E1647" s="110" t="s">
        <v>128</v>
      </c>
      <c r="F1647" s="110"/>
      <c r="G1647" s="111" t="s">
        <v>1592</v>
      </c>
    </row>
    <row r="1648" spans="2:7" x14ac:dyDescent="0.55000000000000004">
      <c r="B1648" s="141" t="s">
        <v>1756</v>
      </c>
      <c r="C1648" s="133" t="s">
        <v>1593</v>
      </c>
      <c r="D1648" s="110" t="s">
        <v>739</v>
      </c>
      <c r="E1648" s="110" t="s">
        <v>128</v>
      </c>
      <c r="F1648" s="110"/>
      <c r="G1648" s="111" t="s">
        <v>1594</v>
      </c>
    </row>
    <row r="1649" spans="2:7" x14ac:dyDescent="0.55000000000000004">
      <c r="B1649" s="141" t="s">
        <v>1756</v>
      </c>
      <c r="C1649" s="133" t="s">
        <v>1595</v>
      </c>
      <c r="D1649" s="110" t="s">
        <v>739</v>
      </c>
      <c r="E1649" s="110" t="s">
        <v>128</v>
      </c>
      <c r="F1649" s="110"/>
      <c r="G1649" s="111" t="s">
        <v>1596</v>
      </c>
    </row>
    <row r="1650" spans="2:7" x14ac:dyDescent="0.55000000000000004">
      <c r="B1650" s="143" t="s">
        <v>1756</v>
      </c>
      <c r="C1650" s="135" t="s">
        <v>1597</v>
      </c>
      <c r="D1650" s="112" t="s">
        <v>739</v>
      </c>
      <c r="E1650" s="112" t="s">
        <v>128</v>
      </c>
      <c r="F1650" s="112"/>
      <c r="G1650" s="113" t="s">
        <v>1598</v>
      </c>
    </row>
    <row r="1651" spans="2:7" x14ac:dyDescent="0.55000000000000004">
      <c r="B1651" s="141" t="s">
        <v>1756</v>
      </c>
      <c r="C1651" s="134" t="s">
        <v>1599</v>
      </c>
      <c r="D1651" s="108" t="s">
        <v>739</v>
      </c>
      <c r="E1651" s="108" t="s">
        <v>128</v>
      </c>
      <c r="F1651" s="108"/>
      <c r="G1651" s="109" t="s">
        <v>1576</v>
      </c>
    </row>
    <row r="1652" spans="2:7" x14ac:dyDescent="0.55000000000000004">
      <c r="B1652" s="141" t="s">
        <v>1756</v>
      </c>
      <c r="C1652" s="133" t="s">
        <v>1600</v>
      </c>
      <c r="D1652" s="110" t="s">
        <v>739</v>
      </c>
      <c r="E1652" s="110" t="s">
        <v>128</v>
      </c>
      <c r="F1652" s="110"/>
      <c r="G1652" s="111" t="s">
        <v>1578</v>
      </c>
    </row>
    <row r="1653" spans="2:7" x14ac:dyDescent="0.55000000000000004">
      <c r="B1653" s="141" t="s">
        <v>1756</v>
      </c>
      <c r="C1653" s="133" t="s">
        <v>1755</v>
      </c>
      <c r="D1653" s="110" t="s">
        <v>739</v>
      </c>
      <c r="E1653" s="110" t="s">
        <v>128</v>
      </c>
      <c r="F1653" s="110"/>
      <c r="G1653" s="111" t="s">
        <v>1580</v>
      </c>
    </row>
    <row r="1654" spans="2:7" x14ac:dyDescent="0.55000000000000004">
      <c r="B1654" s="141" t="s">
        <v>1756</v>
      </c>
      <c r="C1654" s="133" t="s">
        <v>1601</v>
      </c>
      <c r="D1654" s="110" t="s">
        <v>739</v>
      </c>
      <c r="E1654" s="110" t="s">
        <v>128</v>
      </c>
      <c r="F1654" s="110"/>
      <c r="G1654" s="111" t="s">
        <v>1582</v>
      </c>
    </row>
    <row r="1655" spans="2:7" x14ac:dyDescent="0.55000000000000004">
      <c r="B1655" s="141" t="s">
        <v>1756</v>
      </c>
      <c r="C1655" s="133" t="s">
        <v>1602</v>
      </c>
      <c r="D1655" s="110" t="s">
        <v>739</v>
      </c>
      <c r="E1655" s="110" t="s">
        <v>128</v>
      </c>
      <c r="F1655" s="110"/>
      <c r="G1655" s="111" t="s">
        <v>1584</v>
      </c>
    </row>
    <row r="1656" spans="2:7" x14ac:dyDescent="0.55000000000000004">
      <c r="B1656" s="141" t="s">
        <v>1756</v>
      </c>
      <c r="C1656" s="133" t="s">
        <v>1603</v>
      </c>
      <c r="D1656" s="110" t="s">
        <v>739</v>
      </c>
      <c r="E1656" s="110" t="s">
        <v>128</v>
      </c>
      <c r="F1656" s="110"/>
      <c r="G1656" s="111" t="s">
        <v>1586</v>
      </c>
    </row>
    <row r="1657" spans="2:7" x14ac:dyDescent="0.55000000000000004">
      <c r="B1657" s="141" t="s">
        <v>1756</v>
      </c>
      <c r="C1657" s="133" t="s">
        <v>1604</v>
      </c>
      <c r="D1657" s="110" t="s">
        <v>739</v>
      </c>
      <c r="E1657" s="110" t="s">
        <v>128</v>
      </c>
      <c r="F1657" s="110"/>
      <c r="G1657" s="111" t="s">
        <v>1588</v>
      </c>
    </row>
    <row r="1658" spans="2:7" x14ac:dyDescent="0.55000000000000004">
      <c r="B1658" s="141" t="s">
        <v>1756</v>
      </c>
      <c r="C1658" s="133" t="s">
        <v>1605</v>
      </c>
      <c r="D1658" s="110" t="s">
        <v>739</v>
      </c>
      <c r="E1658" s="110" t="s">
        <v>128</v>
      </c>
      <c r="F1658" s="110"/>
      <c r="G1658" s="111" t="s">
        <v>1590</v>
      </c>
    </row>
    <row r="1659" spans="2:7" x14ac:dyDescent="0.55000000000000004">
      <c r="B1659" s="141" t="s">
        <v>1756</v>
      </c>
      <c r="C1659" s="133" t="s">
        <v>1606</v>
      </c>
      <c r="D1659" s="110" t="s">
        <v>739</v>
      </c>
      <c r="E1659" s="110" t="s">
        <v>128</v>
      </c>
      <c r="F1659" s="110"/>
      <c r="G1659" s="111" t="s">
        <v>1592</v>
      </c>
    </row>
    <row r="1660" spans="2:7" x14ac:dyDescent="0.55000000000000004">
      <c r="B1660" s="141" t="s">
        <v>1756</v>
      </c>
      <c r="C1660" s="133" t="s">
        <v>1607</v>
      </c>
      <c r="D1660" s="110" t="s">
        <v>739</v>
      </c>
      <c r="E1660" s="110" t="s">
        <v>128</v>
      </c>
      <c r="F1660" s="110"/>
      <c r="G1660" s="111" t="s">
        <v>1594</v>
      </c>
    </row>
    <row r="1661" spans="2:7" x14ac:dyDescent="0.55000000000000004">
      <c r="B1661" s="141" t="s">
        <v>1756</v>
      </c>
      <c r="C1661" s="133" t="s">
        <v>1608</v>
      </c>
      <c r="D1661" s="110" t="s">
        <v>739</v>
      </c>
      <c r="E1661" s="110" t="s">
        <v>128</v>
      </c>
      <c r="F1661" s="110"/>
      <c r="G1661" s="111" t="s">
        <v>1596</v>
      </c>
    </row>
    <row r="1662" spans="2:7" x14ac:dyDescent="0.55000000000000004">
      <c r="B1662" s="143" t="s">
        <v>1756</v>
      </c>
      <c r="C1662" s="135" t="s">
        <v>1609</v>
      </c>
      <c r="D1662" s="112" t="s">
        <v>739</v>
      </c>
      <c r="E1662" s="112" t="s">
        <v>128</v>
      </c>
      <c r="F1662" s="112"/>
      <c r="G1662" s="113" t="s">
        <v>1598</v>
      </c>
    </row>
    <row r="1663" spans="2:7" ht="36.9" x14ac:dyDescent="0.55000000000000004">
      <c r="B1663" s="143" t="s">
        <v>1757</v>
      </c>
      <c r="C1663" s="134" t="s">
        <v>1610</v>
      </c>
      <c r="D1663" s="108" t="s">
        <v>1788</v>
      </c>
      <c r="E1663" s="108" t="s">
        <v>1787</v>
      </c>
      <c r="F1663" s="108" t="s">
        <v>1645</v>
      </c>
      <c r="G1663" s="109" t="s">
        <v>1611</v>
      </c>
    </row>
    <row r="1664" spans="2:7" x14ac:dyDescent="0.55000000000000004">
      <c r="B1664" s="144" t="s">
        <v>1758</v>
      </c>
      <c r="C1664" s="134" t="s">
        <v>1612</v>
      </c>
      <c r="D1664" s="108" t="s">
        <v>1061</v>
      </c>
      <c r="E1664" s="108" t="s">
        <v>128</v>
      </c>
      <c r="F1664" s="108"/>
      <c r="G1664" s="109" t="s">
        <v>153</v>
      </c>
    </row>
    <row r="1665" spans="2:7" x14ac:dyDescent="0.55000000000000004">
      <c r="B1665" s="141" t="s">
        <v>1758</v>
      </c>
      <c r="C1665" s="133" t="s">
        <v>1613</v>
      </c>
      <c r="D1665" s="110" t="s">
        <v>1061</v>
      </c>
      <c r="E1665" s="110" t="s">
        <v>128</v>
      </c>
      <c r="F1665" s="110"/>
      <c r="G1665" s="111" t="s">
        <v>75</v>
      </c>
    </row>
    <row r="1666" spans="2:7" x14ac:dyDescent="0.55000000000000004">
      <c r="B1666" s="141" t="s">
        <v>1758</v>
      </c>
      <c r="C1666" s="133" t="s">
        <v>1614</v>
      </c>
      <c r="D1666" s="110" t="s">
        <v>1061</v>
      </c>
      <c r="E1666" s="110" t="s">
        <v>128</v>
      </c>
      <c r="F1666" s="110"/>
      <c r="G1666" s="111" t="s">
        <v>77</v>
      </c>
    </row>
    <row r="1667" spans="2:7" ht="24.6" x14ac:dyDescent="0.55000000000000004">
      <c r="B1667" s="143" t="s">
        <v>1758</v>
      </c>
      <c r="C1667" s="135" t="s">
        <v>1615</v>
      </c>
      <c r="D1667" s="112" t="s">
        <v>1616</v>
      </c>
      <c r="E1667" s="112" t="s">
        <v>128</v>
      </c>
      <c r="F1667" s="112"/>
      <c r="G1667" s="113" t="s">
        <v>625</v>
      </c>
    </row>
    <row r="1668" spans="2:7" x14ac:dyDescent="0.55000000000000004">
      <c r="B1668" s="144" t="s">
        <v>1759</v>
      </c>
      <c r="C1668" s="134" t="s">
        <v>1617</v>
      </c>
      <c r="D1668" s="108" t="s">
        <v>1618</v>
      </c>
      <c r="E1668" s="108" t="s">
        <v>128</v>
      </c>
      <c r="F1668" s="108"/>
      <c r="G1668" s="109" t="s">
        <v>754</v>
      </c>
    </row>
    <row r="1669" spans="2:7" x14ac:dyDescent="0.55000000000000004">
      <c r="B1669" s="141" t="s">
        <v>1759</v>
      </c>
      <c r="C1669" s="133" t="s">
        <v>1619</v>
      </c>
      <c r="D1669" s="110" t="s">
        <v>1618</v>
      </c>
      <c r="E1669" s="110" t="s">
        <v>128</v>
      </c>
      <c r="F1669" s="110"/>
      <c r="G1669" s="111" t="s">
        <v>308</v>
      </c>
    </row>
    <row r="1670" spans="2:7" x14ac:dyDescent="0.55000000000000004">
      <c r="B1670" s="141" t="s">
        <v>1759</v>
      </c>
      <c r="C1670" s="133" t="s">
        <v>1620</v>
      </c>
      <c r="D1670" s="110" t="s">
        <v>1618</v>
      </c>
      <c r="E1670" s="110" t="s">
        <v>128</v>
      </c>
      <c r="F1670" s="110"/>
      <c r="G1670" s="111" t="s">
        <v>310</v>
      </c>
    </row>
    <row r="1671" spans="2:7" x14ac:dyDescent="0.55000000000000004">
      <c r="B1671" s="141" t="s">
        <v>1759</v>
      </c>
      <c r="C1671" s="133" t="s">
        <v>1621</v>
      </c>
      <c r="D1671" s="110" t="s">
        <v>1618</v>
      </c>
      <c r="E1671" s="110" t="s">
        <v>128</v>
      </c>
      <c r="F1671" s="110"/>
      <c r="G1671" s="111" t="s">
        <v>1622</v>
      </c>
    </row>
    <row r="1672" spans="2:7" x14ac:dyDescent="0.55000000000000004">
      <c r="B1672" s="141" t="s">
        <v>1759</v>
      </c>
      <c r="C1672" s="133" t="s">
        <v>1623</v>
      </c>
      <c r="D1672" s="110" t="s">
        <v>1618</v>
      </c>
      <c r="E1672" s="110" t="s">
        <v>128</v>
      </c>
      <c r="F1672" s="110"/>
      <c r="G1672" s="111" t="s">
        <v>1624</v>
      </c>
    </row>
    <row r="1673" spans="2:7" x14ac:dyDescent="0.55000000000000004">
      <c r="B1673" s="141" t="s">
        <v>1759</v>
      </c>
      <c r="C1673" s="133" t="s">
        <v>1625</v>
      </c>
      <c r="D1673" s="110" t="s">
        <v>1618</v>
      </c>
      <c r="E1673" s="110" t="s">
        <v>128</v>
      </c>
      <c r="F1673" s="110"/>
      <c r="G1673" s="111" t="s">
        <v>1626</v>
      </c>
    </row>
    <row r="1674" spans="2:7" x14ac:dyDescent="0.55000000000000004">
      <c r="B1674" s="141" t="s">
        <v>1759</v>
      </c>
      <c r="C1674" s="133" t="s">
        <v>1627</v>
      </c>
      <c r="D1674" s="110" t="s">
        <v>1618</v>
      </c>
      <c r="E1674" s="110" t="s">
        <v>128</v>
      </c>
      <c r="F1674" s="110"/>
      <c r="G1674" s="111" t="s">
        <v>1628</v>
      </c>
    </row>
    <row r="1675" spans="2:7" x14ac:dyDescent="0.55000000000000004">
      <c r="B1675" s="143" t="s">
        <v>1759</v>
      </c>
      <c r="C1675" s="135" t="s">
        <v>1629</v>
      </c>
      <c r="D1675" s="112" t="s">
        <v>1618</v>
      </c>
      <c r="E1675" s="112" t="s">
        <v>128</v>
      </c>
      <c r="F1675" s="112"/>
      <c r="G1675" s="113" t="s">
        <v>1630</v>
      </c>
    </row>
    <row r="1676" spans="2:7" x14ac:dyDescent="0.55000000000000004">
      <c r="B1676" s="141" t="s">
        <v>1760</v>
      </c>
      <c r="C1676" s="133" t="s">
        <v>1631</v>
      </c>
      <c r="D1676" s="110" t="s">
        <v>1632</v>
      </c>
      <c r="E1676" s="110" t="s">
        <v>128</v>
      </c>
      <c r="F1676" s="110"/>
      <c r="G1676" s="111" t="s">
        <v>1633</v>
      </c>
    </row>
    <row r="1677" spans="2:7" x14ac:dyDescent="0.55000000000000004">
      <c r="B1677" s="141" t="s">
        <v>1760</v>
      </c>
      <c r="C1677" s="133" t="s">
        <v>1634</v>
      </c>
      <c r="D1677" s="110" t="s">
        <v>1632</v>
      </c>
      <c r="E1677" s="110" t="s">
        <v>128</v>
      </c>
      <c r="F1677" s="110"/>
      <c r="G1677" s="111" t="s">
        <v>1635</v>
      </c>
    </row>
    <row r="1678" spans="2:7" ht="14.7" thickBot="1" x14ac:dyDescent="0.6">
      <c r="B1678" s="142" t="s">
        <v>1760</v>
      </c>
      <c r="C1678" s="139" t="s">
        <v>1636</v>
      </c>
      <c r="D1678" s="127" t="s">
        <v>1637</v>
      </c>
      <c r="E1678" s="127" t="s">
        <v>128</v>
      </c>
      <c r="F1678" s="127"/>
      <c r="G1678" s="128" t="s">
        <v>1638</v>
      </c>
    </row>
    <row r="1709" spans="3:6" x14ac:dyDescent="0.55000000000000004">
      <c r="C1709" s="130"/>
      <c r="D1709" s="130"/>
      <c r="E1709" s="130"/>
      <c r="F1709" s="130"/>
    </row>
    <row r="1710" spans="3:6" x14ac:dyDescent="0.55000000000000004">
      <c r="C1710" s="130"/>
      <c r="D1710" s="130"/>
      <c r="E1710" s="130"/>
      <c r="F1710" s="130"/>
    </row>
    <row r="1711" spans="3:6" x14ac:dyDescent="0.55000000000000004">
      <c r="C1711" s="130"/>
      <c r="D1711" s="130"/>
      <c r="E1711" s="130"/>
      <c r="F1711" s="130"/>
    </row>
    <row r="1712" spans="3:6" x14ac:dyDescent="0.55000000000000004">
      <c r="C1712" s="130"/>
      <c r="D1712" s="130"/>
      <c r="E1712" s="130"/>
      <c r="F1712" s="130"/>
    </row>
    <row r="1713" spans="3:6" x14ac:dyDescent="0.55000000000000004">
      <c r="C1713" s="130"/>
      <c r="D1713" s="130"/>
      <c r="E1713" s="130"/>
      <c r="F1713" s="130"/>
    </row>
    <row r="1714" spans="3:6" x14ac:dyDescent="0.55000000000000004">
      <c r="C1714" s="130"/>
      <c r="D1714" s="130"/>
      <c r="E1714" s="130"/>
      <c r="F1714" s="130"/>
    </row>
    <row r="1715" spans="3:6" x14ac:dyDescent="0.55000000000000004">
      <c r="C1715" s="130"/>
      <c r="D1715" s="130"/>
      <c r="E1715" s="130"/>
      <c r="F1715" s="130"/>
    </row>
    <row r="1716" spans="3:6" x14ac:dyDescent="0.55000000000000004">
      <c r="C1716" s="130"/>
      <c r="D1716" s="130"/>
      <c r="E1716" s="130"/>
      <c r="F1716" s="130"/>
    </row>
    <row r="1717" spans="3:6" x14ac:dyDescent="0.55000000000000004">
      <c r="C1717" s="130"/>
      <c r="D1717" s="130"/>
      <c r="E1717" s="130"/>
      <c r="F1717" s="130"/>
    </row>
    <row r="1718" spans="3:6" x14ac:dyDescent="0.55000000000000004">
      <c r="C1718" s="130"/>
      <c r="D1718" s="130"/>
      <c r="E1718" s="130"/>
      <c r="F1718" s="130"/>
    </row>
    <row r="1719" spans="3:6" x14ac:dyDescent="0.55000000000000004">
      <c r="C1719" s="130"/>
      <c r="D1719" s="130"/>
      <c r="E1719" s="130"/>
      <c r="F1719" s="130"/>
    </row>
    <row r="1720" spans="3:6" x14ac:dyDescent="0.55000000000000004">
      <c r="C1720" s="130"/>
      <c r="D1720" s="130"/>
      <c r="E1720" s="130"/>
      <c r="F1720" s="130"/>
    </row>
    <row r="1721" spans="3:6" x14ac:dyDescent="0.55000000000000004">
      <c r="C1721" s="130"/>
      <c r="D1721" s="130"/>
      <c r="E1721" s="130"/>
      <c r="F1721" s="130"/>
    </row>
    <row r="1722" spans="3:6" x14ac:dyDescent="0.55000000000000004">
      <c r="C1722" s="130"/>
      <c r="D1722" s="130"/>
      <c r="E1722" s="130"/>
      <c r="F1722" s="130"/>
    </row>
    <row r="1723" spans="3:6" x14ac:dyDescent="0.55000000000000004">
      <c r="C1723" s="130"/>
      <c r="D1723" s="130"/>
      <c r="E1723" s="130"/>
      <c r="F1723" s="130"/>
    </row>
    <row r="1724" spans="3:6" x14ac:dyDescent="0.55000000000000004">
      <c r="C1724" s="130"/>
      <c r="D1724" s="130"/>
      <c r="E1724" s="130"/>
      <c r="F1724" s="130"/>
    </row>
    <row r="1725" spans="3:6" x14ac:dyDescent="0.55000000000000004">
      <c r="C1725" s="130"/>
      <c r="D1725" s="130"/>
      <c r="E1725" s="130"/>
      <c r="F1725" s="130"/>
    </row>
    <row r="1726" spans="3:6" x14ac:dyDescent="0.55000000000000004">
      <c r="C1726" s="130"/>
      <c r="D1726" s="130"/>
      <c r="E1726" s="130"/>
      <c r="F1726" s="130"/>
    </row>
    <row r="1727" spans="3:6" x14ac:dyDescent="0.55000000000000004">
      <c r="C1727" s="130"/>
      <c r="D1727" s="130"/>
      <c r="E1727" s="130"/>
      <c r="F1727" s="130"/>
    </row>
    <row r="1728" spans="3:6" x14ac:dyDescent="0.55000000000000004">
      <c r="C1728" s="130"/>
      <c r="D1728" s="130"/>
      <c r="E1728" s="130"/>
      <c r="F1728" s="130"/>
    </row>
    <row r="1729" spans="3:6" x14ac:dyDescent="0.55000000000000004">
      <c r="C1729" s="130"/>
      <c r="D1729" s="130"/>
      <c r="E1729" s="130"/>
      <c r="F1729" s="130"/>
    </row>
    <row r="1730" spans="3:6" x14ac:dyDescent="0.55000000000000004">
      <c r="C1730" s="130"/>
      <c r="D1730" s="130"/>
      <c r="E1730" s="130"/>
      <c r="F1730" s="130"/>
    </row>
    <row r="1731" spans="3:6" x14ac:dyDescent="0.55000000000000004">
      <c r="C1731" s="130"/>
      <c r="D1731" s="130"/>
      <c r="E1731" s="130"/>
      <c r="F1731" s="130"/>
    </row>
    <row r="1732" spans="3:6" x14ac:dyDescent="0.55000000000000004">
      <c r="C1732" s="130"/>
      <c r="D1732" s="130"/>
      <c r="E1732" s="130"/>
      <c r="F1732" s="130"/>
    </row>
    <row r="1733" spans="3:6" x14ac:dyDescent="0.55000000000000004">
      <c r="C1733" s="130"/>
      <c r="D1733" s="130"/>
      <c r="E1733" s="130"/>
      <c r="F1733" s="130"/>
    </row>
    <row r="1734" spans="3:6" x14ac:dyDescent="0.55000000000000004">
      <c r="C1734" s="130"/>
      <c r="D1734" s="130"/>
      <c r="E1734" s="130"/>
      <c r="F1734" s="130"/>
    </row>
    <row r="1735" spans="3:6" x14ac:dyDescent="0.55000000000000004">
      <c r="C1735" s="130"/>
      <c r="D1735" s="130"/>
      <c r="E1735" s="130"/>
      <c r="F1735" s="130"/>
    </row>
    <row r="1736" spans="3:6" x14ac:dyDescent="0.55000000000000004">
      <c r="C1736" s="130"/>
      <c r="D1736" s="130"/>
      <c r="E1736" s="130"/>
      <c r="F1736" s="130"/>
    </row>
    <row r="1737" spans="3:6" x14ac:dyDescent="0.55000000000000004">
      <c r="C1737" s="130"/>
      <c r="D1737" s="130"/>
      <c r="E1737" s="130"/>
      <c r="F1737" s="130"/>
    </row>
    <row r="1738" spans="3:6" x14ac:dyDescent="0.55000000000000004">
      <c r="C1738" s="130"/>
      <c r="D1738" s="130"/>
      <c r="E1738" s="130"/>
      <c r="F1738" s="130"/>
    </row>
    <row r="1739" spans="3:6" x14ac:dyDescent="0.55000000000000004">
      <c r="C1739" s="130"/>
      <c r="D1739" s="130"/>
      <c r="E1739" s="130"/>
      <c r="F1739" s="130"/>
    </row>
    <row r="1740" spans="3:6" x14ac:dyDescent="0.55000000000000004">
      <c r="C1740" s="130"/>
      <c r="D1740" s="130"/>
      <c r="E1740" s="130"/>
      <c r="F1740" s="130"/>
    </row>
    <row r="1741" spans="3:6" x14ac:dyDescent="0.55000000000000004">
      <c r="C1741" s="130"/>
      <c r="D1741" s="130"/>
      <c r="E1741" s="130"/>
      <c r="F1741" s="130"/>
    </row>
    <row r="1742" spans="3:6" x14ac:dyDescent="0.55000000000000004">
      <c r="C1742" s="130"/>
      <c r="D1742" s="130"/>
      <c r="E1742" s="130"/>
      <c r="F1742" s="130"/>
    </row>
    <row r="1743" spans="3:6" x14ac:dyDescent="0.55000000000000004">
      <c r="C1743" s="130"/>
      <c r="D1743" s="130"/>
      <c r="E1743" s="130"/>
      <c r="F1743" s="130"/>
    </row>
    <row r="1744" spans="3:6" x14ac:dyDescent="0.55000000000000004">
      <c r="C1744" s="130"/>
      <c r="D1744" s="130"/>
      <c r="E1744" s="130"/>
      <c r="F1744" s="130"/>
    </row>
    <row r="1745" spans="3:6" x14ac:dyDescent="0.55000000000000004">
      <c r="C1745" s="130"/>
      <c r="D1745" s="130"/>
      <c r="E1745" s="130"/>
      <c r="F1745" s="130"/>
    </row>
    <row r="1746" spans="3:6" x14ac:dyDescent="0.55000000000000004">
      <c r="C1746" s="130"/>
      <c r="D1746" s="130"/>
      <c r="E1746" s="130"/>
      <c r="F1746" s="130"/>
    </row>
    <row r="1747" spans="3:6" x14ac:dyDescent="0.55000000000000004">
      <c r="C1747" s="130"/>
      <c r="D1747" s="130"/>
      <c r="E1747" s="130"/>
      <c r="F1747" s="130"/>
    </row>
    <row r="1748" spans="3:6" x14ac:dyDescent="0.55000000000000004">
      <c r="C1748" s="130"/>
      <c r="D1748" s="130"/>
      <c r="E1748" s="130"/>
      <c r="F1748" s="130"/>
    </row>
    <row r="1749" spans="3:6" x14ac:dyDescent="0.55000000000000004">
      <c r="C1749" s="130"/>
      <c r="D1749" s="130"/>
      <c r="E1749" s="130"/>
      <c r="F1749" s="130"/>
    </row>
    <row r="1750" spans="3:6" x14ac:dyDescent="0.55000000000000004">
      <c r="C1750" s="130"/>
      <c r="D1750" s="130"/>
      <c r="E1750" s="130"/>
      <c r="F1750" s="130"/>
    </row>
    <row r="1751" spans="3:6" x14ac:dyDescent="0.55000000000000004">
      <c r="C1751" s="130"/>
      <c r="D1751" s="130"/>
      <c r="E1751" s="130"/>
      <c r="F1751" s="130"/>
    </row>
    <row r="1752" spans="3:6" x14ac:dyDescent="0.55000000000000004">
      <c r="C1752" s="130"/>
      <c r="D1752" s="130"/>
      <c r="E1752" s="130"/>
      <c r="F1752" s="130"/>
    </row>
    <row r="1753" spans="3:6" x14ac:dyDescent="0.55000000000000004">
      <c r="C1753" s="130"/>
      <c r="D1753" s="130"/>
      <c r="E1753" s="130"/>
      <c r="F1753" s="130"/>
    </row>
    <row r="1754" spans="3:6" x14ac:dyDescent="0.55000000000000004">
      <c r="C1754" s="130"/>
      <c r="D1754" s="130"/>
      <c r="E1754" s="130"/>
      <c r="F1754" s="130"/>
    </row>
    <row r="1755" spans="3:6" x14ac:dyDescent="0.55000000000000004">
      <c r="C1755" s="130"/>
      <c r="D1755" s="130"/>
      <c r="E1755" s="130"/>
      <c r="F1755" s="130"/>
    </row>
    <row r="1756" spans="3:6" x14ac:dyDescent="0.55000000000000004">
      <c r="C1756" s="130"/>
      <c r="D1756" s="130"/>
      <c r="E1756" s="130"/>
      <c r="F1756" s="130"/>
    </row>
    <row r="1757" spans="3:6" x14ac:dyDescent="0.55000000000000004">
      <c r="C1757" s="130"/>
      <c r="D1757" s="130"/>
      <c r="E1757" s="130"/>
      <c r="F1757" s="130"/>
    </row>
    <row r="1758" spans="3:6" x14ac:dyDescent="0.55000000000000004">
      <c r="C1758" s="130"/>
      <c r="D1758" s="130"/>
      <c r="E1758" s="130"/>
      <c r="F1758" s="130"/>
    </row>
    <row r="1759" spans="3:6" x14ac:dyDescent="0.55000000000000004">
      <c r="C1759" s="130"/>
      <c r="D1759" s="130"/>
      <c r="E1759" s="130"/>
      <c r="F1759" s="130"/>
    </row>
    <row r="1760" spans="3:6" x14ac:dyDescent="0.55000000000000004">
      <c r="C1760" s="130"/>
      <c r="D1760" s="130"/>
      <c r="E1760" s="130"/>
      <c r="F1760" s="130"/>
    </row>
    <row r="1761" spans="3:6" x14ac:dyDescent="0.55000000000000004">
      <c r="C1761" s="130"/>
      <c r="D1761" s="130"/>
      <c r="E1761" s="130"/>
      <c r="F1761" s="130"/>
    </row>
    <row r="1762" spans="3:6" x14ac:dyDescent="0.55000000000000004">
      <c r="C1762" s="130"/>
      <c r="D1762" s="130"/>
      <c r="E1762" s="130"/>
      <c r="F1762" s="130"/>
    </row>
    <row r="1763" spans="3:6" x14ac:dyDescent="0.55000000000000004">
      <c r="C1763" s="130"/>
      <c r="D1763" s="130"/>
      <c r="E1763" s="130"/>
      <c r="F1763" s="130"/>
    </row>
    <row r="1764" spans="3:6" x14ac:dyDescent="0.55000000000000004">
      <c r="C1764" s="130"/>
      <c r="D1764" s="130"/>
      <c r="E1764" s="130"/>
      <c r="F1764" s="130"/>
    </row>
    <row r="1765" spans="3:6" x14ac:dyDescent="0.55000000000000004">
      <c r="C1765" s="130"/>
      <c r="D1765" s="130"/>
      <c r="E1765" s="130"/>
      <c r="F1765" s="130"/>
    </row>
    <row r="1766" spans="3:6" x14ac:dyDescent="0.55000000000000004">
      <c r="C1766" s="130"/>
      <c r="D1766" s="130"/>
      <c r="E1766" s="130"/>
      <c r="F1766" s="130"/>
    </row>
    <row r="1767" spans="3:6" x14ac:dyDescent="0.55000000000000004">
      <c r="C1767" s="130"/>
      <c r="D1767" s="130"/>
      <c r="E1767" s="130"/>
      <c r="F1767" s="130"/>
    </row>
    <row r="1768" spans="3:6" x14ac:dyDescent="0.55000000000000004">
      <c r="C1768" s="130"/>
      <c r="D1768" s="130"/>
      <c r="E1768" s="130"/>
      <c r="F1768" s="130"/>
    </row>
    <row r="1769" spans="3:6" x14ac:dyDescent="0.55000000000000004">
      <c r="C1769" s="130"/>
      <c r="D1769" s="130"/>
      <c r="E1769" s="130"/>
      <c r="F1769" s="130"/>
    </row>
    <row r="1770" spans="3:6" x14ac:dyDescent="0.55000000000000004">
      <c r="C1770" s="130"/>
      <c r="D1770" s="130"/>
      <c r="E1770" s="130"/>
      <c r="F1770" s="130"/>
    </row>
    <row r="1771" spans="3:6" x14ac:dyDescent="0.55000000000000004">
      <c r="C1771" s="130"/>
      <c r="D1771" s="130"/>
      <c r="E1771" s="130"/>
      <c r="F1771" s="130"/>
    </row>
    <row r="1772" spans="3:6" x14ac:dyDescent="0.55000000000000004">
      <c r="C1772" s="130"/>
      <c r="D1772" s="130"/>
      <c r="E1772" s="130"/>
      <c r="F1772" s="130"/>
    </row>
    <row r="1773" spans="3:6" x14ac:dyDescent="0.55000000000000004">
      <c r="C1773" s="130"/>
      <c r="D1773" s="130"/>
      <c r="E1773" s="130"/>
      <c r="F1773" s="130"/>
    </row>
    <row r="1774" spans="3:6" x14ac:dyDescent="0.55000000000000004">
      <c r="C1774" s="130"/>
      <c r="D1774" s="130"/>
      <c r="E1774" s="130"/>
      <c r="F1774" s="130"/>
    </row>
    <row r="1775" spans="3:6" x14ac:dyDescent="0.55000000000000004">
      <c r="C1775" s="130"/>
      <c r="D1775" s="130"/>
      <c r="E1775" s="130"/>
      <c r="F1775" s="130"/>
    </row>
    <row r="1776" spans="3:6" x14ac:dyDescent="0.55000000000000004">
      <c r="C1776" s="130"/>
      <c r="D1776" s="130"/>
      <c r="E1776" s="130"/>
      <c r="F1776" s="130"/>
    </row>
    <row r="1777" spans="3:6" x14ac:dyDescent="0.55000000000000004">
      <c r="C1777" s="130"/>
      <c r="D1777" s="130"/>
      <c r="E1777" s="130"/>
      <c r="F1777" s="130"/>
    </row>
    <row r="1778" spans="3:6" x14ac:dyDescent="0.55000000000000004">
      <c r="C1778" s="130"/>
      <c r="D1778" s="130"/>
      <c r="E1778" s="130"/>
      <c r="F1778" s="130"/>
    </row>
    <row r="1779" spans="3:6" x14ac:dyDescent="0.55000000000000004">
      <c r="C1779" s="130"/>
      <c r="D1779" s="130"/>
      <c r="E1779" s="130"/>
      <c r="F1779" s="130"/>
    </row>
    <row r="1780" spans="3:6" x14ac:dyDescent="0.55000000000000004">
      <c r="C1780" s="130"/>
      <c r="D1780" s="130"/>
      <c r="E1780" s="130"/>
      <c r="F1780" s="130"/>
    </row>
    <row r="1781" spans="3:6" x14ac:dyDescent="0.55000000000000004">
      <c r="C1781" s="130"/>
      <c r="D1781" s="130"/>
      <c r="E1781" s="130"/>
      <c r="F1781" s="130"/>
    </row>
    <row r="1782" spans="3:6" x14ac:dyDescent="0.55000000000000004">
      <c r="C1782" s="130"/>
      <c r="D1782" s="130"/>
      <c r="E1782" s="130"/>
      <c r="F1782" s="130"/>
    </row>
    <row r="1783" spans="3:6" x14ac:dyDescent="0.55000000000000004">
      <c r="C1783" s="130"/>
      <c r="D1783" s="130"/>
      <c r="E1783" s="130"/>
      <c r="F1783" s="130"/>
    </row>
    <row r="1784" spans="3:6" x14ac:dyDescent="0.55000000000000004">
      <c r="C1784" s="130"/>
      <c r="D1784" s="130"/>
      <c r="E1784" s="130"/>
      <c r="F1784" s="130"/>
    </row>
    <row r="1785" spans="3:6" x14ac:dyDescent="0.55000000000000004">
      <c r="C1785" s="130"/>
      <c r="D1785" s="130"/>
      <c r="E1785" s="130"/>
      <c r="F1785" s="130"/>
    </row>
    <row r="1786" spans="3:6" x14ac:dyDescent="0.55000000000000004">
      <c r="C1786" s="130"/>
      <c r="D1786" s="130"/>
      <c r="E1786" s="130"/>
      <c r="F1786" s="130"/>
    </row>
    <row r="1787" spans="3:6" x14ac:dyDescent="0.55000000000000004">
      <c r="C1787" s="130"/>
      <c r="D1787" s="130"/>
      <c r="E1787" s="130"/>
      <c r="F1787" s="130"/>
    </row>
    <row r="1788" spans="3:6" x14ac:dyDescent="0.55000000000000004">
      <c r="C1788" s="130"/>
      <c r="D1788" s="130"/>
      <c r="E1788" s="130"/>
      <c r="F1788" s="130"/>
    </row>
    <row r="1789" spans="3:6" x14ac:dyDescent="0.55000000000000004">
      <c r="C1789" s="130"/>
      <c r="D1789" s="130"/>
      <c r="E1789" s="130"/>
      <c r="F1789" s="130"/>
    </row>
    <row r="1790" spans="3:6" x14ac:dyDescent="0.55000000000000004">
      <c r="C1790" s="130"/>
      <c r="D1790" s="130"/>
      <c r="E1790" s="130"/>
      <c r="F1790" s="130"/>
    </row>
    <row r="1791" spans="3:6" x14ac:dyDescent="0.55000000000000004">
      <c r="C1791" s="130"/>
      <c r="D1791" s="130"/>
      <c r="E1791" s="130"/>
      <c r="F1791" s="130"/>
    </row>
    <row r="1792" spans="3:6" x14ac:dyDescent="0.55000000000000004">
      <c r="C1792" s="130"/>
      <c r="D1792" s="130"/>
      <c r="E1792" s="130"/>
      <c r="F1792" s="130"/>
    </row>
    <row r="1793" spans="3:6" x14ac:dyDescent="0.55000000000000004">
      <c r="C1793" s="130"/>
      <c r="D1793" s="130"/>
      <c r="E1793" s="130"/>
      <c r="F1793" s="130"/>
    </row>
    <row r="1794" spans="3:6" x14ac:dyDescent="0.55000000000000004">
      <c r="C1794" s="130"/>
      <c r="D1794" s="130"/>
      <c r="E1794" s="130"/>
      <c r="F1794" s="130"/>
    </row>
    <row r="1795" spans="3:6" x14ac:dyDescent="0.55000000000000004">
      <c r="C1795" s="130"/>
      <c r="D1795" s="130"/>
      <c r="E1795" s="130"/>
      <c r="F1795" s="130"/>
    </row>
    <row r="1796" spans="3:6" x14ac:dyDescent="0.55000000000000004">
      <c r="C1796" s="130"/>
      <c r="D1796" s="130"/>
      <c r="E1796" s="130"/>
      <c r="F1796" s="130"/>
    </row>
    <row r="1797" spans="3:6" x14ac:dyDescent="0.55000000000000004">
      <c r="C1797" s="130"/>
      <c r="D1797" s="130"/>
      <c r="E1797" s="130"/>
      <c r="F1797" s="130"/>
    </row>
    <row r="1798" spans="3:6" x14ac:dyDescent="0.55000000000000004">
      <c r="C1798" s="130"/>
      <c r="D1798" s="130"/>
      <c r="E1798" s="130"/>
      <c r="F1798" s="130"/>
    </row>
    <row r="1799" spans="3:6" x14ac:dyDescent="0.55000000000000004">
      <c r="C1799" s="130"/>
      <c r="D1799" s="130"/>
      <c r="E1799" s="130"/>
      <c r="F1799" s="130"/>
    </row>
    <row r="1800" spans="3:6" x14ac:dyDescent="0.55000000000000004">
      <c r="C1800" s="130"/>
      <c r="D1800" s="130"/>
      <c r="E1800" s="130"/>
      <c r="F1800" s="130"/>
    </row>
    <row r="1801" spans="3:6" x14ac:dyDescent="0.55000000000000004">
      <c r="C1801" s="130"/>
      <c r="D1801" s="130"/>
      <c r="E1801" s="130"/>
      <c r="F1801" s="130"/>
    </row>
    <row r="1802" spans="3:6" x14ac:dyDescent="0.55000000000000004">
      <c r="C1802" s="130"/>
      <c r="D1802" s="130"/>
      <c r="E1802" s="130"/>
      <c r="F1802" s="130"/>
    </row>
    <row r="1803" spans="3:6" x14ac:dyDescent="0.55000000000000004">
      <c r="C1803" s="130"/>
      <c r="D1803" s="130"/>
      <c r="E1803" s="130"/>
      <c r="F1803" s="130"/>
    </row>
    <row r="1804" spans="3:6" x14ac:dyDescent="0.55000000000000004">
      <c r="C1804" s="130"/>
      <c r="D1804" s="130"/>
      <c r="E1804" s="130"/>
      <c r="F1804" s="130"/>
    </row>
    <row r="1805" spans="3:6" x14ac:dyDescent="0.55000000000000004">
      <c r="C1805" s="130"/>
      <c r="D1805" s="130"/>
      <c r="E1805" s="130"/>
      <c r="F1805" s="130"/>
    </row>
    <row r="1806" spans="3:6" x14ac:dyDescent="0.55000000000000004">
      <c r="C1806" s="130"/>
      <c r="D1806" s="130"/>
      <c r="E1806" s="130"/>
      <c r="F1806" s="130"/>
    </row>
    <row r="1807" spans="3:6" x14ac:dyDescent="0.55000000000000004">
      <c r="C1807" s="130"/>
      <c r="D1807" s="130"/>
      <c r="E1807" s="130"/>
      <c r="F1807" s="130"/>
    </row>
    <row r="1808" spans="3:6" x14ac:dyDescent="0.55000000000000004">
      <c r="C1808" s="130"/>
      <c r="D1808" s="130"/>
      <c r="E1808" s="130"/>
      <c r="F1808" s="130"/>
    </row>
    <row r="1809" spans="3:6" x14ac:dyDescent="0.55000000000000004">
      <c r="C1809" s="130"/>
      <c r="D1809" s="130"/>
      <c r="E1809" s="130"/>
      <c r="F1809" s="130"/>
    </row>
    <row r="1810" spans="3:6" x14ac:dyDescent="0.55000000000000004">
      <c r="C1810" s="130"/>
      <c r="D1810" s="130"/>
      <c r="E1810" s="130"/>
      <c r="F1810" s="130"/>
    </row>
    <row r="1811" spans="3:6" x14ac:dyDescent="0.55000000000000004">
      <c r="C1811" s="130"/>
      <c r="D1811" s="130"/>
      <c r="E1811" s="130"/>
      <c r="F1811" s="130"/>
    </row>
    <row r="1812" spans="3:6" x14ac:dyDescent="0.55000000000000004">
      <c r="C1812" s="130"/>
      <c r="D1812" s="130"/>
      <c r="E1812" s="130"/>
      <c r="F1812" s="130"/>
    </row>
    <row r="1813" spans="3:6" x14ac:dyDescent="0.55000000000000004">
      <c r="C1813" s="130"/>
      <c r="D1813" s="130"/>
      <c r="E1813" s="130"/>
      <c r="F1813" s="130"/>
    </row>
    <row r="1814" spans="3:6" x14ac:dyDescent="0.55000000000000004">
      <c r="C1814" s="130"/>
      <c r="D1814" s="130"/>
      <c r="E1814" s="130"/>
      <c r="F1814" s="130"/>
    </row>
    <row r="1815" spans="3:6" x14ac:dyDescent="0.55000000000000004">
      <c r="C1815" s="130"/>
      <c r="D1815" s="130"/>
      <c r="E1815" s="130"/>
      <c r="F1815" s="130"/>
    </row>
    <row r="1816" spans="3:6" x14ac:dyDescent="0.55000000000000004">
      <c r="C1816" s="130"/>
      <c r="D1816" s="130"/>
      <c r="E1816" s="130"/>
      <c r="F1816" s="130"/>
    </row>
    <row r="1817" spans="3:6" x14ac:dyDescent="0.55000000000000004">
      <c r="C1817" s="130"/>
      <c r="D1817" s="130"/>
      <c r="E1817" s="130"/>
      <c r="F1817" s="130"/>
    </row>
    <row r="1818" spans="3:6" x14ac:dyDescent="0.55000000000000004">
      <c r="C1818" s="130"/>
      <c r="D1818" s="130"/>
      <c r="E1818" s="130"/>
      <c r="F1818" s="130"/>
    </row>
    <row r="1819" spans="3:6" x14ac:dyDescent="0.55000000000000004">
      <c r="C1819" s="130"/>
      <c r="D1819" s="130"/>
      <c r="E1819" s="130"/>
      <c r="F1819" s="130"/>
    </row>
    <row r="1820" spans="3:6" x14ac:dyDescent="0.55000000000000004">
      <c r="C1820" s="130"/>
      <c r="D1820" s="130"/>
      <c r="E1820" s="130"/>
      <c r="F1820" s="130"/>
    </row>
    <row r="1821" spans="3:6" x14ac:dyDescent="0.55000000000000004">
      <c r="C1821" s="130"/>
      <c r="D1821" s="130"/>
      <c r="E1821" s="130"/>
      <c r="F1821" s="130"/>
    </row>
    <row r="1822" spans="3:6" x14ac:dyDescent="0.55000000000000004">
      <c r="C1822" s="130"/>
      <c r="D1822" s="130"/>
      <c r="E1822" s="130"/>
      <c r="F1822" s="130"/>
    </row>
    <row r="1823" spans="3:6" x14ac:dyDescent="0.55000000000000004">
      <c r="C1823" s="130"/>
      <c r="D1823" s="130"/>
      <c r="E1823" s="130"/>
      <c r="F1823" s="130"/>
    </row>
    <row r="1824" spans="3:6" x14ac:dyDescent="0.55000000000000004">
      <c r="C1824" s="130"/>
      <c r="D1824" s="130"/>
      <c r="E1824" s="130"/>
      <c r="F1824" s="130"/>
    </row>
    <row r="1825" spans="3:6" x14ac:dyDescent="0.55000000000000004">
      <c r="C1825" s="130"/>
      <c r="D1825" s="130"/>
      <c r="E1825" s="130"/>
      <c r="F1825" s="130"/>
    </row>
    <row r="1826" spans="3:6" x14ac:dyDescent="0.55000000000000004">
      <c r="C1826" s="130"/>
      <c r="D1826" s="130"/>
      <c r="E1826" s="130"/>
      <c r="F1826" s="130"/>
    </row>
    <row r="1827" spans="3:6" x14ac:dyDescent="0.55000000000000004">
      <c r="C1827" s="130"/>
      <c r="D1827" s="130"/>
      <c r="E1827" s="130"/>
      <c r="F1827" s="130"/>
    </row>
    <row r="1828" spans="3:6" x14ac:dyDescent="0.55000000000000004">
      <c r="C1828" s="130"/>
      <c r="D1828" s="130"/>
      <c r="E1828" s="130"/>
      <c r="F1828" s="130"/>
    </row>
    <row r="1829" spans="3:6" x14ac:dyDescent="0.55000000000000004">
      <c r="C1829" s="130"/>
      <c r="D1829" s="130"/>
      <c r="E1829" s="130"/>
      <c r="F1829" s="130"/>
    </row>
    <row r="1830" spans="3:6" x14ac:dyDescent="0.55000000000000004">
      <c r="C1830" s="130"/>
      <c r="D1830" s="130"/>
      <c r="E1830" s="130"/>
      <c r="F1830" s="130"/>
    </row>
    <row r="1831" spans="3:6" x14ac:dyDescent="0.55000000000000004">
      <c r="C1831" s="130"/>
      <c r="D1831" s="130"/>
      <c r="E1831" s="130"/>
      <c r="F1831" s="130"/>
    </row>
    <row r="1832" spans="3:6" x14ac:dyDescent="0.55000000000000004">
      <c r="C1832" s="130"/>
      <c r="D1832" s="130"/>
      <c r="E1832" s="130"/>
      <c r="F1832" s="130"/>
    </row>
    <row r="1833" spans="3:6" x14ac:dyDescent="0.55000000000000004">
      <c r="C1833" s="130"/>
      <c r="D1833" s="130"/>
      <c r="E1833" s="130"/>
      <c r="F1833" s="130"/>
    </row>
    <row r="1834" spans="3:6" x14ac:dyDescent="0.55000000000000004">
      <c r="C1834" s="130"/>
      <c r="D1834" s="130"/>
      <c r="E1834" s="130"/>
      <c r="F1834" s="130"/>
    </row>
    <row r="1835" spans="3:6" x14ac:dyDescent="0.55000000000000004">
      <c r="C1835" s="130"/>
      <c r="D1835" s="130"/>
      <c r="E1835" s="130"/>
      <c r="F1835" s="130"/>
    </row>
    <row r="1836" spans="3:6" x14ac:dyDescent="0.55000000000000004">
      <c r="C1836" s="130"/>
      <c r="D1836" s="130"/>
      <c r="E1836" s="130"/>
      <c r="F1836" s="130"/>
    </row>
    <row r="1837" spans="3:6" x14ac:dyDescent="0.55000000000000004">
      <c r="C1837" s="130"/>
      <c r="D1837" s="130"/>
      <c r="E1837" s="130"/>
      <c r="F1837" s="130"/>
    </row>
    <row r="1838" spans="3:6" x14ac:dyDescent="0.55000000000000004">
      <c r="C1838" s="130"/>
      <c r="D1838" s="130"/>
      <c r="E1838" s="130"/>
      <c r="F1838" s="130"/>
    </row>
    <row r="1839" spans="3:6" x14ac:dyDescent="0.55000000000000004">
      <c r="C1839" s="130"/>
      <c r="D1839" s="130"/>
      <c r="E1839" s="130"/>
      <c r="F1839" s="130"/>
    </row>
    <row r="1840" spans="3:6" x14ac:dyDescent="0.55000000000000004">
      <c r="C1840" s="130"/>
      <c r="D1840" s="130"/>
      <c r="E1840" s="130"/>
      <c r="F1840" s="130"/>
    </row>
    <row r="1841" spans="3:6" x14ac:dyDescent="0.55000000000000004">
      <c r="C1841" s="130"/>
      <c r="D1841" s="130"/>
      <c r="E1841" s="130"/>
      <c r="F1841" s="130"/>
    </row>
    <row r="1842" spans="3:6" x14ac:dyDescent="0.55000000000000004">
      <c r="C1842" s="130"/>
      <c r="D1842" s="130"/>
      <c r="E1842" s="130"/>
      <c r="F1842" s="130"/>
    </row>
    <row r="1843" spans="3:6" x14ac:dyDescent="0.55000000000000004">
      <c r="C1843" s="130"/>
      <c r="D1843" s="130"/>
      <c r="E1843" s="130"/>
      <c r="F1843" s="130"/>
    </row>
    <row r="1844" spans="3:6" x14ac:dyDescent="0.55000000000000004">
      <c r="C1844" s="130"/>
      <c r="D1844" s="130"/>
      <c r="E1844" s="130"/>
      <c r="F1844" s="130"/>
    </row>
    <row r="1845" spans="3:6" x14ac:dyDescent="0.55000000000000004">
      <c r="C1845" s="130"/>
      <c r="D1845" s="130"/>
      <c r="E1845" s="130"/>
      <c r="F1845" s="130"/>
    </row>
    <row r="1846" spans="3:6" x14ac:dyDescent="0.55000000000000004">
      <c r="C1846" s="130"/>
      <c r="D1846" s="130"/>
      <c r="E1846" s="130"/>
      <c r="F1846" s="130"/>
    </row>
    <row r="1847" spans="3:6" x14ac:dyDescent="0.55000000000000004">
      <c r="C1847" s="130"/>
      <c r="D1847" s="130"/>
      <c r="E1847" s="130"/>
      <c r="F1847" s="130"/>
    </row>
    <row r="1848" spans="3:6" x14ac:dyDescent="0.55000000000000004">
      <c r="C1848" s="130"/>
      <c r="D1848" s="130"/>
      <c r="E1848" s="130"/>
      <c r="F1848" s="130"/>
    </row>
    <row r="1849" spans="3:6" x14ac:dyDescent="0.55000000000000004">
      <c r="C1849" s="130"/>
      <c r="D1849" s="130"/>
      <c r="E1849" s="130"/>
      <c r="F1849" s="130"/>
    </row>
    <row r="1850" spans="3:6" x14ac:dyDescent="0.55000000000000004">
      <c r="C1850" s="130"/>
      <c r="D1850" s="130"/>
      <c r="E1850" s="130"/>
      <c r="F1850" s="130"/>
    </row>
    <row r="1851" spans="3:6" x14ac:dyDescent="0.55000000000000004">
      <c r="C1851" s="130"/>
      <c r="D1851" s="130"/>
      <c r="E1851" s="130"/>
      <c r="F1851" s="130"/>
    </row>
    <row r="1852" spans="3:6" x14ac:dyDescent="0.55000000000000004">
      <c r="C1852" s="130"/>
      <c r="D1852" s="130"/>
      <c r="E1852" s="130"/>
      <c r="F1852" s="130"/>
    </row>
    <row r="1853" spans="3:6" x14ac:dyDescent="0.55000000000000004">
      <c r="C1853" s="130"/>
      <c r="D1853" s="130"/>
      <c r="E1853" s="130"/>
      <c r="F1853" s="130"/>
    </row>
    <row r="1854" spans="3:6" x14ac:dyDescent="0.55000000000000004">
      <c r="C1854" s="130"/>
      <c r="D1854" s="130"/>
      <c r="E1854" s="130"/>
      <c r="F1854" s="130"/>
    </row>
    <row r="1855" spans="3:6" x14ac:dyDescent="0.55000000000000004">
      <c r="C1855" s="130"/>
      <c r="D1855" s="130"/>
      <c r="E1855" s="130"/>
      <c r="F1855" s="130"/>
    </row>
    <row r="1856" spans="3:6" x14ac:dyDescent="0.55000000000000004">
      <c r="C1856" s="130"/>
      <c r="D1856" s="130"/>
      <c r="E1856" s="130"/>
      <c r="F1856" s="130"/>
    </row>
    <row r="1857" spans="3:6" x14ac:dyDescent="0.55000000000000004">
      <c r="C1857" s="130"/>
      <c r="D1857" s="130"/>
      <c r="E1857" s="130"/>
      <c r="F1857" s="130"/>
    </row>
    <row r="1858" spans="3:6" x14ac:dyDescent="0.55000000000000004">
      <c r="C1858" s="130"/>
      <c r="D1858" s="130"/>
      <c r="E1858" s="130"/>
      <c r="F1858" s="130"/>
    </row>
    <row r="1859" spans="3:6" x14ac:dyDescent="0.55000000000000004">
      <c r="C1859" s="130"/>
      <c r="D1859" s="130"/>
      <c r="E1859" s="130"/>
      <c r="F1859" s="130"/>
    </row>
    <row r="1860" spans="3:6" x14ac:dyDescent="0.55000000000000004">
      <c r="C1860" s="130"/>
      <c r="D1860" s="130"/>
      <c r="E1860" s="130"/>
      <c r="F1860" s="130"/>
    </row>
    <row r="1861" spans="3:6" x14ac:dyDescent="0.55000000000000004">
      <c r="C1861" s="130"/>
      <c r="D1861" s="130"/>
      <c r="E1861" s="130"/>
      <c r="F1861" s="130"/>
    </row>
    <row r="1862" spans="3:6" x14ac:dyDescent="0.55000000000000004">
      <c r="C1862" s="130"/>
      <c r="D1862" s="130"/>
      <c r="E1862" s="130"/>
      <c r="F1862" s="130"/>
    </row>
    <row r="1863" spans="3:6" x14ac:dyDescent="0.55000000000000004">
      <c r="C1863" s="130"/>
      <c r="D1863" s="130"/>
      <c r="E1863" s="130"/>
      <c r="F1863" s="130"/>
    </row>
    <row r="1864" spans="3:6" x14ac:dyDescent="0.55000000000000004">
      <c r="C1864" s="130"/>
      <c r="D1864" s="130"/>
      <c r="E1864" s="130"/>
      <c r="F1864" s="130"/>
    </row>
    <row r="1865" spans="3:6" x14ac:dyDescent="0.55000000000000004">
      <c r="C1865" s="130"/>
      <c r="D1865" s="130"/>
      <c r="E1865" s="130"/>
      <c r="F1865" s="130"/>
    </row>
    <row r="1866" spans="3:6" x14ac:dyDescent="0.55000000000000004">
      <c r="C1866" s="130"/>
      <c r="D1866" s="130"/>
      <c r="E1866" s="130"/>
      <c r="F1866" s="130"/>
    </row>
    <row r="1867" spans="3:6" x14ac:dyDescent="0.55000000000000004">
      <c r="C1867" s="130"/>
      <c r="D1867" s="130"/>
      <c r="E1867" s="130"/>
      <c r="F1867" s="130"/>
    </row>
    <row r="1868" spans="3:6" x14ac:dyDescent="0.55000000000000004">
      <c r="C1868" s="130"/>
      <c r="D1868" s="130"/>
      <c r="E1868" s="130"/>
      <c r="F1868" s="130"/>
    </row>
    <row r="1869" spans="3:6" x14ac:dyDescent="0.55000000000000004">
      <c r="C1869" s="130"/>
      <c r="D1869" s="130"/>
      <c r="E1869" s="130"/>
      <c r="F1869" s="130"/>
    </row>
    <row r="1870" spans="3:6" x14ac:dyDescent="0.55000000000000004">
      <c r="C1870" s="130"/>
      <c r="D1870" s="130"/>
      <c r="E1870" s="130"/>
      <c r="F1870" s="130"/>
    </row>
    <row r="1871" spans="3:6" x14ac:dyDescent="0.55000000000000004">
      <c r="C1871" s="130"/>
      <c r="D1871" s="130"/>
      <c r="E1871" s="130"/>
      <c r="F1871" s="130"/>
    </row>
    <row r="1872" spans="3:6" x14ac:dyDescent="0.55000000000000004">
      <c r="C1872" s="130"/>
      <c r="D1872" s="130"/>
      <c r="E1872" s="130"/>
      <c r="F1872" s="130"/>
    </row>
    <row r="1873" spans="3:6" x14ac:dyDescent="0.55000000000000004">
      <c r="C1873" s="130"/>
      <c r="D1873" s="130"/>
      <c r="E1873" s="130"/>
      <c r="F1873" s="130"/>
    </row>
    <row r="1874" spans="3:6" x14ac:dyDescent="0.55000000000000004">
      <c r="C1874" s="130"/>
      <c r="D1874" s="130"/>
      <c r="E1874" s="130"/>
      <c r="F1874" s="130"/>
    </row>
    <row r="1875" spans="3:6" x14ac:dyDescent="0.55000000000000004">
      <c r="C1875" s="130"/>
      <c r="D1875" s="130"/>
      <c r="E1875" s="130"/>
      <c r="F1875" s="130"/>
    </row>
    <row r="1876" spans="3:6" x14ac:dyDescent="0.55000000000000004">
      <c r="C1876" s="130"/>
      <c r="D1876" s="130"/>
      <c r="E1876" s="130"/>
      <c r="F1876" s="130"/>
    </row>
    <row r="1877" spans="3:6" x14ac:dyDescent="0.55000000000000004">
      <c r="C1877" s="130"/>
      <c r="D1877" s="130"/>
      <c r="E1877" s="130"/>
      <c r="F1877" s="130"/>
    </row>
    <row r="1878" spans="3:6" x14ac:dyDescent="0.55000000000000004">
      <c r="C1878" s="130"/>
      <c r="D1878" s="130"/>
      <c r="E1878" s="130"/>
      <c r="F1878" s="130"/>
    </row>
    <row r="1879" spans="3:6" x14ac:dyDescent="0.55000000000000004">
      <c r="C1879" s="130"/>
      <c r="D1879" s="130"/>
      <c r="E1879" s="130"/>
      <c r="F1879" s="130"/>
    </row>
    <row r="1880" spans="3:6" x14ac:dyDescent="0.55000000000000004">
      <c r="C1880" s="130"/>
      <c r="D1880" s="130"/>
      <c r="E1880" s="130"/>
      <c r="F1880" s="130"/>
    </row>
    <row r="1881" spans="3:6" x14ac:dyDescent="0.55000000000000004">
      <c r="C1881" s="130"/>
      <c r="D1881" s="130"/>
      <c r="E1881" s="130"/>
      <c r="F1881" s="130"/>
    </row>
    <row r="1882" spans="3:6" x14ac:dyDescent="0.55000000000000004">
      <c r="C1882" s="130"/>
      <c r="D1882" s="130"/>
      <c r="E1882" s="130"/>
      <c r="F1882" s="130"/>
    </row>
    <row r="1883" spans="3:6" x14ac:dyDescent="0.55000000000000004">
      <c r="C1883" s="130"/>
      <c r="D1883" s="130"/>
      <c r="E1883" s="130"/>
      <c r="F1883" s="130"/>
    </row>
    <row r="1884" spans="3:6" x14ac:dyDescent="0.55000000000000004">
      <c r="C1884" s="130"/>
      <c r="D1884" s="130"/>
      <c r="E1884" s="130"/>
      <c r="F1884" s="130"/>
    </row>
    <row r="1885" spans="3:6" x14ac:dyDescent="0.55000000000000004">
      <c r="C1885" s="130"/>
      <c r="D1885" s="130"/>
      <c r="E1885" s="130"/>
      <c r="F1885" s="130"/>
    </row>
    <row r="1886" spans="3:6" x14ac:dyDescent="0.55000000000000004">
      <c r="C1886" s="130"/>
      <c r="D1886" s="130"/>
      <c r="E1886" s="130"/>
      <c r="F1886" s="130"/>
    </row>
    <row r="1887" spans="3:6" x14ac:dyDescent="0.55000000000000004">
      <c r="C1887" s="130"/>
      <c r="D1887" s="130"/>
      <c r="E1887" s="130"/>
      <c r="F1887" s="130"/>
    </row>
    <row r="1888" spans="3:6" x14ac:dyDescent="0.55000000000000004">
      <c r="C1888" s="130"/>
      <c r="D1888" s="130"/>
      <c r="E1888" s="130"/>
      <c r="F1888" s="130"/>
    </row>
    <row r="1889" spans="3:6" x14ac:dyDescent="0.55000000000000004">
      <c r="C1889" s="130"/>
      <c r="D1889" s="130"/>
      <c r="E1889" s="130"/>
      <c r="F1889" s="130"/>
    </row>
    <row r="1890" spans="3:6" x14ac:dyDescent="0.55000000000000004">
      <c r="C1890" s="130"/>
      <c r="D1890" s="130"/>
      <c r="E1890" s="130"/>
      <c r="F1890" s="130"/>
    </row>
    <row r="1891" spans="3:6" x14ac:dyDescent="0.55000000000000004">
      <c r="C1891" s="130"/>
      <c r="D1891" s="130"/>
      <c r="E1891" s="130"/>
      <c r="F1891" s="130"/>
    </row>
    <row r="1892" spans="3:6" x14ac:dyDescent="0.55000000000000004">
      <c r="C1892" s="130"/>
      <c r="D1892" s="130"/>
      <c r="E1892" s="130"/>
      <c r="F1892" s="130"/>
    </row>
    <row r="1893" spans="3:6" x14ac:dyDescent="0.55000000000000004">
      <c r="C1893" s="130"/>
      <c r="D1893" s="130"/>
      <c r="E1893" s="130"/>
      <c r="F1893" s="130"/>
    </row>
    <row r="1894" spans="3:6" x14ac:dyDescent="0.55000000000000004">
      <c r="C1894" s="130"/>
      <c r="D1894" s="130"/>
      <c r="E1894" s="130"/>
      <c r="F1894" s="130"/>
    </row>
    <row r="1895" spans="3:6" x14ac:dyDescent="0.55000000000000004">
      <c r="C1895" s="130"/>
      <c r="D1895" s="130"/>
      <c r="E1895" s="130"/>
      <c r="F1895" s="130"/>
    </row>
    <row r="1896" spans="3:6" x14ac:dyDescent="0.55000000000000004">
      <c r="C1896" s="130"/>
      <c r="D1896" s="130"/>
      <c r="E1896" s="130"/>
      <c r="F1896" s="130"/>
    </row>
    <row r="1897" spans="3:6" x14ac:dyDescent="0.55000000000000004">
      <c r="C1897" s="130"/>
      <c r="D1897" s="130"/>
      <c r="E1897" s="130"/>
      <c r="F1897" s="130"/>
    </row>
    <row r="1898" spans="3:6" x14ac:dyDescent="0.55000000000000004">
      <c r="C1898" s="130"/>
      <c r="D1898" s="130"/>
      <c r="E1898" s="130"/>
      <c r="F1898" s="130"/>
    </row>
    <row r="1899" spans="3:6" x14ac:dyDescent="0.55000000000000004">
      <c r="C1899" s="130"/>
      <c r="D1899" s="130"/>
      <c r="E1899" s="130"/>
      <c r="F1899" s="130"/>
    </row>
    <row r="1900" spans="3:6" x14ac:dyDescent="0.55000000000000004">
      <c r="C1900" s="130"/>
      <c r="D1900" s="130"/>
      <c r="E1900" s="130"/>
      <c r="F1900" s="130"/>
    </row>
    <row r="1901" spans="3:6" x14ac:dyDescent="0.55000000000000004">
      <c r="C1901" s="130"/>
      <c r="D1901" s="130"/>
      <c r="E1901" s="130"/>
      <c r="F1901" s="130"/>
    </row>
    <row r="1902" spans="3:6" x14ac:dyDescent="0.55000000000000004">
      <c r="C1902" s="130"/>
      <c r="D1902" s="130"/>
      <c r="E1902" s="130"/>
      <c r="F1902" s="130"/>
    </row>
    <row r="1903" spans="3:6" x14ac:dyDescent="0.55000000000000004">
      <c r="C1903" s="130"/>
      <c r="D1903" s="130"/>
      <c r="E1903" s="130"/>
      <c r="F1903" s="130"/>
    </row>
    <row r="1904" spans="3:6" x14ac:dyDescent="0.55000000000000004">
      <c r="C1904" s="130"/>
      <c r="D1904" s="130"/>
      <c r="E1904" s="130"/>
      <c r="F1904" s="130"/>
    </row>
    <row r="1905" spans="3:6" x14ac:dyDescent="0.55000000000000004">
      <c r="C1905" s="130"/>
      <c r="D1905" s="130"/>
      <c r="E1905" s="130"/>
      <c r="F1905" s="130"/>
    </row>
    <row r="1906" spans="3:6" x14ac:dyDescent="0.55000000000000004">
      <c r="C1906" s="130"/>
      <c r="D1906" s="130"/>
      <c r="E1906" s="130"/>
      <c r="F1906" s="130"/>
    </row>
    <row r="1907" spans="3:6" x14ac:dyDescent="0.55000000000000004">
      <c r="C1907" s="130"/>
      <c r="D1907" s="130"/>
      <c r="E1907" s="130"/>
      <c r="F1907" s="130"/>
    </row>
    <row r="1908" spans="3:6" x14ac:dyDescent="0.55000000000000004">
      <c r="C1908" s="130"/>
      <c r="D1908" s="130"/>
      <c r="E1908" s="130"/>
      <c r="F1908" s="130"/>
    </row>
    <row r="1909" spans="3:6" x14ac:dyDescent="0.55000000000000004">
      <c r="C1909" s="130"/>
      <c r="D1909" s="130"/>
      <c r="E1909" s="130"/>
      <c r="F1909" s="130"/>
    </row>
    <row r="1910" spans="3:6" x14ac:dyDescent="0.55000000000000004">
      <c r="C1910" s="130"/>
      <c r="D1910" s="130"/>
      <c r="E1910" s="130"/>
      <c r="F1910" s="130"/>
    </row>
    <row r="1911" spans="3:6" x14ac:dyDescent="0.55000000000000004">
      <c r="C1911" s="130"/>
      <c r="D1911" s="130"/>
      <c r="E1911" s="130"/>
      <c r="F1911" s="130"/>
    </row>
    <row r="1912" spans="3:6" x14ac:dyDescent="0.55000000000000004">
      <c r="C1912" s="130"/>
      <c r="D1912" s="130"/>
      <c r="E1912" s="130"/>
      <c r="F1912" s="130"/>
    </row>
    <row r="1913" spans="3:6" x14ac:dyDescent="0.55000000000000004">
      <c r="C1913" s="130"/>
      <c r="D1913" s="130"/>
      <c r="E1913" s="130"/>
      <c r="F1913" s="130"/>
    </row>
    <row r="1914" spans="3:6" x14ac:dyDescent="0.55000000000000004">
      <c r="C1914" s="130"/>
      <c r="D1914" s="130"/>
      <c r="E1914" s="130"/>
      <c r="F1914" s="130"/>
    </row>
    <row r="1915" spans="3:6" x14ac:dyDescent="0.55000000000000004">
      <c r="C1915" s="130"/>
      <c r="D1915" s="130"/>
      <c r="E1915" s="130"/>
      <c r="F1915" s="130"/>
    </row>
    <row r="1916" spans="3:6" x14ac:dyDescent="0.55000000000000004">
      <c r="C1916" s="130"/>
      <c r="D1916" s="130"/>
      <c r="E1916" s="130"/>
      <c r="F1916" s="130"/>
    </row>
    <row r="1917" spans="3:6" x14ac:dyDescent="0.55000000000000004">
      <c r="C1917" s="130"/>
      <c r="D1917" s="130"/>
      <c r="E1917" s="130"/>
      <c r="F1917" s="130"/>
    </row>
    <row r="1918" spans="3:6" x14ac:dyDescent="0.55000000000000004">
      <c r="C1918" s="130"/>
      <c r="D1918" s="130"/>
      <c r="E1918" s="130"/>
      <c r="F1918" s="130"/>
    </row>
    <row r="1919" spans="3:6" x14ac:dyDescent="0.55000000000000004">
      <c r="C1919" s="130"/>
      <c r="D1919" s="130"/>
      <c r="E1919" s="130"/>
      <c r="F1919" s="130"/>
    </row>
    <row r="1920" spans="3:6" x14ac:dyDescent="0.55000000000000004">
      <c r="C1920" s="130"/>
      <c r="D1920" s="130"/>
      <c r="E1920" s="130"/>
      <c r="F1920" s="130"/>
    </row>
    <row r="1921" spans="3:6" x14ac:dyDescent="0.55000000000000004">
      <c r="C1921" s="130"/>
      <c r="D1921" s="130"/>
      <c r="E1921" s="130"/>
      <c r="F1921" s="130"/>
    </row>
    <row r="1922" spans="3:6" x14ac:dyDescent="0.55000000000000004">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18</vt:i4>
      </vt:variant>
    </vt:vector>
  </HeadingPairs>
  <TitlesOfParts>
    <vt:vector size="34"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3 Parameter, Plain, Unc., AFAL</vt:lpstr>
      <vt:lpstr>34401, Plain, Unc., AFAL</vt:lpstr>
      <vt:lpstr>34450, Plain, Unc., AFAL</vt:lpstr>
      <vt:lpstr>PFA Calculator Validation</vt:lpstr>
      <vt:lpstr>Description and Accuracy Ref</vt:lpstr>
      <vt:lpstr>Accuracy</vt:lpstr>
      <vt:lpstr>Accuracy2</vt:lpstr>
      <vt:lpstr>Description</vt:lpstr>
      <vt:lpstr>Models</vt:lpstr>
      <vt:lpstr>'3 Parameter, Plain, Unc., AFAL'!Print_Area</vt:lpstr>
      <vt:lpstr>'34401, Plain, Unc., AFAL'!Print_Area</vt:lpstr>
      <vt:lpstr>'34450, Plain, Unc., AFAL'!Print_Area</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Maldonado, Robert</cp:lastModifiedBy>
  <cp:lastPrinted>2020-08-17T20:53:40Z</cp:lastPrinted>
  <dcterms:created xsi:type="dcterms:W3CDTF">2006-09-16T00:00:00Z</dcterms:created>
  <dcterms:modified xsi:type="dcterms:W3CDTF">2020-10-23T19:19:00Z</dcterms:modified>
</cp:coreProperties>
</file>